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72DEA476-B740-4E99-BE28-8A029725D797}" xr6:coauthVersionLast="47" xr6:coauthVersionMax="47" xr10:uidLastSave="{00000000-0000-0000-0000-000000000000}"/>
  <bookViews>
    <workbookView xWindow="-120" yWindow="-120" windowWidth="29040" windowHeight="17640" xr2:uid="{D81C1BDF-7AC1-4363-BDAE-0597A1A28EE6}"/>
  </bookViews>
  <sheets>
    <sheet name="BASE DE DATOS" sheetId="1" r:id="rId1"/>
  </sheets>
  <externalReferences>
    <externalReference r:id="rId2"/>
  </externalReferences>
  <definedNames>
    <definedName name="_xlnm._FilterDatabase" localSheetId="0" hidden="1">'BASE DE DATOS'!$A$1:$DF$473</definedName>
    <definedName name="AD" localSheetId="0">#REF!</definedName>
    <definedName name="AD">#REF!</definedName>
    <definedName name="AF" localSheetId="0">#REF!</definedName>
    <definedName name="AF">#REF!</definedName>
    <definedName name="AM" localSheetId="0">#REF!</definedName>
    <definedName name="AM">#REF!</definedName>
    <definedName name="APOYODIAG" localSheetId="0">#REF!</definedName>
    <definedName name="APOYODIAG">#REF!</definedName>
    <definedName name="APOYODIAGNÓSTICO" localSheetId="0">#REF!</definedName>
    <definedName name="APOYODIAGNÓSTICO">#REF!</definedName>
    <definedName name="_xlnm.Print_Area" localSheetId="0">'BASE DE DATOS'!$A$1:$DC$474</definedName>
    <definedName name="AUDITORIAMED" localSheetId="0">#REF!</definedName>
    <definedName name="AUDITORIAMED">#REF!</definedName>
    <definedName name="AUDITORÍAMEDICA" localSheetId="0">#REF!</definedName>
    <definedName name="AUDITORÍAMEDICA">#REF!</definedName>
    <definedName name="CID" localSheetId="0">#REF!</definedName>
    <definedName name="CID">#REF!</definedName>
    <definedName name="CIG" localSheetId="0">#REF!</definedName>
    <definedName name="CIG">#REF!</definedName>
    <definedName name="DI" localSheetId="0">#REF!</definedName>
    <definedName name="DI">#REF!</definedName>
    <definedName name="DOLIENTES">#REF!</definedName>
    <definedName name="GI" localSheetId="0">#REF!</definedName>
    <definedName name="GI">#REF!</definedName>
    <definedName name="GINF" localSheetId="0">#REF!</definedName>
    <definedName name="GINF">#REF!</definedName>
    <definedName name="HOSPITALIZACION" localSheetId="0">#REF!</definedName>
    <definedName name="HOSPITALIZACION">#REF!</definedName>
    <definedName name="JURIDICA" localSheetId="0">#REF!</definedName>
    <definedName name="JURIDICA">#REF!</definedName>
    <definedName name="PLANEACION" localSheetId="0">#REF!</definedName>
    <definedName name="PLANEACION">#REF!</definedName>
    <definedName name="PROCESO" localSheetId="0">#REF!</definedName>
    <definedName name="PROCESO">#REF!</definedName>
    <definedName name="QG" localSheetId="0">#REF!</definedName>
    <definedName name="QG">#REF!</definedName>
    <definedName name="QUIRÓFANOS" localSheetId="0">#REF!</definedName>
    <definedName name="QUIRÓFANOS">#REF!</definedName>
    <definedName name="RF" localSheetId="0">#REF!</definedName>
    <definedName name="RF">#REF!</definedName>
    <definedName name="SERVFARM" localSheetId="0">#REF!</definedName>
    <definedName name="SERVFARM">#REF!</definedName>
    <definedName name="SERVICIOFARMACEUTICO" localSheetId="0">#REF!</definedName>
    <definedName name="SERVICIOFARMACEUTICO">#REF!</definedName>
    <definedName name="SF" localSheetId="0">#REF!</definedName>
    <definedName name="SF">#REF!</definedName>
    <definedName name="ST" localSheetId="0">#REF!</definedName>
    <definedName name="ST">#REF!</definedName>
    <definedName name="TH" localSheetId="0">#REF!</definedName>
    <definedName name="TH">#REF!</definedName>
    <definedName name="UAA" localSheetId="0">#REF!</definedName>
    <definedName name="UAA">#REF!</definedName>
    <definedName name="URG" localSheetId="0">#REF!</definedName>
    <definedName name="UR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Z474" i="1" l="1"/>
  <c r="DA474" i="1" s="1"/>
  <c r="DB474" i="1" s="1"/>
  <c r="CY474" i="1"/>
  <c r="CT474" i="1"/>
  <c r="CN474" i="1"/>
  <c r="CO474" i="1" s="1"/>
  <c r="CP474" i="1" s="1"/>
  <c r="CM474" i="1"/>
  <c r="CH474" i="1"/>
  <c r="CI474" i="1" s="1"/>
  <c r="CJ474" i="1" s="1"/>
  <c r="CG474" i="1"/>
  <c r="CC474" i="1"/>
  <c r="CB474" i="1"/>
  <c r="CA474" i="1"/>
  <c r="BZ474" i="1"/>
  <c r="BW474" i="1"/>
  <c r="BT474" i="1"/>
  <c r="BN474" i="1"/>
  <c r="BO474" i="1" s="1"/>
  <c r="BM474" i="1"/>
  <c r="BL474" i="1"/>
  <c r="BK474" i="1"/>
  <c r="BH474" i="1"/>
  <c r="BE474" i="1"/>
  <c r="AZ474" i="1"/>
  <c r="BP474" i="1" s="1"/>
  <c r="CE474" i="1" s="1"/>
  <c r="AX474" i="1"/>
  <c r="AY474" i="1" s="1"/>
  <c r="AW474" i="1"/>
  <c r="AV474" i="1"/>
  <c r="AU474" i="1"/>
  <c r="AR474" i="1"/>
  <c r="AO474" i="1"/>
  <c r="AG474" i="1"/>
  <c r="AH474" i="1" s="1"/>
  <c r="AI474" i="1" s="1"/>
  <c r="CS474" i="1" s="1"/>
  <c r="CU474" i="1" s="1"/>
  <c r="CV474" i="1" s="1"/>
  <c r="AF474" i="1"/>
  <c r="AE474" i="1"/>
  <c r="AB474" i="1"/>
  <c r="Y474" i="1"/>
  <c r="CZ473" i="1"/>
  <c r="CY473" i="1"/>
  <c r="DA473" i="1" s="1"/>
  <c r="DB473" i="1" s="1"/>
  <c r="CT473" i="1"/>
  <c r="CS473" i="1"/>
  <c r="CU473" i="1" s="1"/>
  <c r="CV473" i="1" s="1"/>
  <c r="CN473" i="1"/>
  <c r="CM473" i="1"/>
  <c r="CO473" i="1" s="1"/>
  <c r="CP473" i="1" s="1"/>
  <c r="CH473" i="1"/>
  <c r="CG473" i="1"/>
  <c r="CI473" i="1" s="1"/>
  <c r="CJ473" i="1" s="1"/>
  <c r="CB473" i="1"/>
  <c r="CC473" i="1" s="1"/>
  <c r="CA473" i="1"/>
  <c r="BZ473" i="1"/>
  <c r="BW473" i="1"/>
  <c r="BT473" i="1"/>
  <c r="BM473" i="1"/>
  <c r="BN473" i="1" s="1"/>
  <c r="BL473" i="1"/>
  <c r="BK473" i="1"/>
  <c r="BH473" i="1"/>
  <c r="BE473" i="1"/>
  <c r="AZ473" i="1"/>
  <c r="BP473" i="1" s="1"/>
  <c r="CE473" i="1" s="1"/>
  <c r="AW473" i="1"/>
  <c r="AX473" i="1" s="1"/>
  <c r="AY473" i="1" s="1"/>
  <c r="AV473" i="1"/>
  <c r="AU473" i="1"/>
  <c r="AR473" i="1"/>
  <c r="AO473" i="1"/>
  <c r="AG473" i="1"/>
  <c r="AF473" i="1"/>
  <c r="AH473" i="1" s="1"/>
  <c r="AI473" i="1" s="1"/>
  <c r="AE473" i="1"/>
  <c r="AB473" i="1"/>
  <c r="Y473" i="1"/>
  <c r="CZ472" i="1"/>
  <c r="CY472" i="1"/>
  <c r="DA472" i="1" s="1"/>
  <c r="DB472" i="1" s="1"/>
  <c r="CT472" i="1"/>
  <c r="CS472" i="1"/>
  <c r="CU472" i="1" s="1"/>
  <c r="CV472" i="1" s="1"/>
  <c r="CN472" i="1"/>
  <c r="CM472" i="1"/>
  <c r="CO472" i="1" s="1"/>
  <c r="CP472" i="1" s="1"/>
  <c r="CH472" i="1"/>
  <c r="CG472" i="1"/>
  <c r="CI472" i="1" s="1"/>
  <c r="CJ472" i="1" s="1"/>
  <c r="CB472" i="1"/>
  <c r="CA472" i="1"/>
  <c r="CC472" i="1" s="1"/>
  <c r="BZ472" i="1"/>
  <c r="BW472" i="1"/>
  <c r="BT472" i="1"/>
  <c r="BM472" i="1"/>
  <c r="BL472" i="1"/>
  <c r="BN472" i="1" s="1"/>
  <c r="BK472" i="1"/>
  <c r="BH472" i="1"/>
  <c r="BE472" i="1"/>
  <c r="AZ472" i="1"/>
  <c r="BP472" i="1" s="1"/>
  <c r="CE472" i="1" s="1"/>
  <c r="AW472" i="1"/>
  <c r="AV472" i="1"/>
  <c r="AX472" i="1" s="1"/>
  <c r="AY472" i="1" s="1"/>
  <c r="AU472" i="1"/>
  <c r="AR472" i="1"/>
  <c r="AO472" i="1"/>
  <c r="AG472" i="1"/>
  <c r="AF472" i="1"/>
  <c r="AH472" i="1" s="1"/>
  <c r="AI472" i="1" s="1"/>
  <c r="AE472" i="1"/>
  <c r="AB472" i="1"/>
  <c r="Y472" i="1"/>
  <c r="DA471" i="1"/>
  <c r="DB471" i="1" s="1"/>
  <c r="CZ471" i="1"/>
  <c r="CY471" i="1"/>
  <c r="CU471" i="1"/>
  <c r="CV471" i="1" s="1"/>
  <c r="CT471" i="1"/>
  <c r="CS471" i="1"/>
  <c r="CO471" i="1"/>
  <c r="CP471" i="1" s="1"/>
  <c r="CN471" i="1"/>
  <c r="CM471" i="1"/>
  <c r="CI471" i="1"/>
  <c r="CJ471" i="1" s="1"/>
  <c r="CH471" i="1"/>
  <c r="CG471" i="1"/>
  <c r="CB471" i="1"/>
  <c r="CA471" i="1"/>
  <c r="CC471" i="1" s="1"/>
  <c r="CD471" i="1" s="1"/>
  <c r="BZ471" i="1"/>
  <c r="BW471" i="1"/>
  <c r="BT471" i="1"/>
  <c r="BM471" i="1"/>
  <c r="BL471" i="1"/>
  <c r="BN471" i="1" s="1"/>
  <c r="BK471" i="1"/>
  <c r="BH471" i="1"/>
  <c r="BE471" i="1"/>
  <c r="AZ471" i="1"/>
  <c r="BP471" i="1" s="1"/>
  <c r="CE471" i="1" s="1"/>
  <c r="AW471" i="1"/>
  <c r="AV471" i="1"/>
  <c r="AX471" i="1" s="1"/>
  <c r="AY471" i="1" s="1"/>
  <c r="AU471" i="1"/>
  <c r="AR471" i="1"/>
  <c r="AO471" i="1"/>
  <c r="AH471" i="1"/>
  <c r="AI471" i="1" s="1"/>
  <c r="AG471" i="1"/>
  <c r="AF471" i="1"/>
  <c r="AE471" i="1"/>
  <c r="AB471" i="1"/>
  <c r="Y471" i="1"/>
  <c r="CZ470" i="1"/>
  <c r="DA470" i="1" s="1"/>
  <c r="DB470" i="1" s="1"/>
  <c r="CY470" i="1"/>
  <c r="CT470" i="1"/>
  <c r="CU470" i="1" s="1"/>
  <c r="CV470" i="1" s="1"/>
  <c r="CS470" i="1"/>
  <c r="CN470" i="1"/>
  <c r="CO470" i="1" s="1"/>
  <c r="CP470" i="1" s="1"/>
  <c r="CM470" i="1"/>
  <c r="CH470" i="1"/>
  <c r="CI470" i="1" s="1"/>
  <c r="CJ470" i="1" s="1"/>
  <c r="CG470" i="1"/>
  <c r="CC470" i="1"/>
  <c r="CB470" i="1"/>
  <c r="CA470" i="1"/>
  <c r="BZ470" i="1"/>
  <c r="BW470" i="1"/>
  <c r="BT470" i="1"/>
  <c r="BN470" i="1"/>
  <c r="BO470" i="1" s="1"/>
  <c r="BM470" i="1"/>
  <c r="BL470" i="1"/>
  <c r="BK470" i="1"/>
  <c r="BH470" i="1"/>
  <c r="BE470" i="1"/>
  <c r="AZ470" i="1"/>
  <c r="BP470" i="1" s="1"/>
  <c r="CE470" i="1" s="1"/>
  <c r="AX470" i="1"/>
  <c r="AY470" i="1" s="1"/>
  <c r="AW470" i="1"/>
  <c r="AV470" i="1"/>
  <c r="AU470" i="1"/>
  <c r="AR470" i="1"/>
  <c r="AO470" i="1"/>
  <c r="AG470" i="1"/>
  <c r="AH470" i="1" s="1"/>
  <c r="AI470" i="1" s="1"/>
  <c r="AF470" i="1"/>
  <c r="AE470" i="1"/>
  <c r="AB470" i="1"/>
  <c r="Y470" i="1"/>
  <c r="CZ469" i="1"/>
  <c r="CY469" i="1"/>
  <c r="DA469" i="1" s="1"/>
  <c r="DB469" i="1" s="1"/>
  <c r="CT469" i="1"/>
  <c r="CS469" i="1"/>
  <c r="CU469" i="1" s="1"/>
  <c r="CV469" i="1" s="1"/>
  <c r="CN469" i="1"/>
  <c r="CM469" i="1"/>
  <c r="CO469" i="1" s="1"/>
  <c r="CP469" i="1" s="1"/>
  <c r="CH469" i="1"/>
  <c r="CG469" i="1"/>
  <c r="CI469" i="1" s="1"/>
  <c r="CJ469" i="1" s="1"/>
  <c r="CB469" i="1"/>
  <c r="CC469" i="1" s="1"/>
  <c r="CA469" i="1"/>
  <c r="BZ469" i="1"/>
  <c r="BW469" i="1"/>
  <c r="BT469" i="1"/>
  <c r="BM469" i="1"/>
  <c r="BN469" i="1" s="1"/>
  <c r="BL469" i="1"/>
  <c r="BK469" i="1"/>
  <c r="BH469" i="1"/>
  <c r="BE469" i="1"/>
  <c r="AZ469" i="1"/>
  <c r="BP469" i="1" s="1"/>
  <c r="CE469" i="1" s="1"/>
  <c r="AW469" i="1"/>
  <c r="AX469" i="1" s="1"/>
  <c r="AY469" i="1" s="1"/>
  <c r="AV469" i="1"/>
  <c r="AU469" i="1"/>
  <c r="AR469" i="1"/>
  <c r="AO469" i="1"/>
  <c r="AG469" i="1"/>
  <c r="AF469" i="1"/>
  <c r="AH469" i="1" s="1"/>
  <c r="AI469" i="1" s="1"/>
  <c r="AE469" i="1"/>
  <c r="AB469" i="1"/>
  <c r="Y469" i="1"/>
  <c r="CZ468" i="1"/>
  <c r="CY468" i="1"/>
  <c r="DA468" i="1" s="1"/>
  <c r="DB468" i="1" s="1"/>
  <c r="CT468" i="1"/>
  <c r="CS468" i="1"/>
  <c r="CU468" i="1" s="1"/>
  <c r="CV468" i="1" s="1"/>
  <c r="CN468" i="1"/>
  <c r="CM468" i="1"/>
  <c r="CO468" i="1" s="1"/>
  <c r="CP468" i="1" s="1"/>
  <c r="CH468" i="1"/>
  <c r="CG468" i="1"/>
  <c r="CI468" i="1" s="1"/>
  <c r="CJ468" i="1" s="1"/>
  <c r="CB468" i="1"/>
  <c r="CA468" i="1"/>
  <c r="CC468" i="1" s="1"/>
  <c r="BZ468" i="1"/>
  <c r="BW468" i="1"/>
  <c r="BT468" i="1"/>
  <c r="BM468" i="1"/>
  <c r="BL468" i="1"/>
  <c r="BN468" i="1" s="1"/>
  <c r="BK468" i="1"/>
  <c r="BH468" i="1"/>
  <c r="BE468" i="1"/>
  <c r="AZ468" i="1"/>
  <c r="BP468" i="1" s="1"/>
  <c r="CE468" i="1" s="1"/>
  <c r="AW468" i="1"/>
  <c r="AV468" i="1"/>
  <c r="AX468" i="1" s="1"/>
  <c r="AY468" i="1" s="1"/>
  <c r="AU468" i="1"/>
  <c r="AR468" i="1"/>
  <c r="AO468" i="1"/>
  <c r="AG468" i="1"/>
  <c r="AF468" i="1"/>
  <c r="AH468" i="1" s="1"/>
  <c r="AI468" i="1" s="1"/>
  <c r="AE468" i="1"/>
  <c r="AB468" i="1"/>
  <c r="Y468" i="1"/>
  <c r="DA467" i="1"/>
  <c r="DB467" i="1" s="1"/>
  <c r="CZ467" i="1"/>
  <c r="CY467" i="1"/>
  <c r="CU467" i="1"/>
  <c r="CV467" i="1" s="1"/>
  <c r="CT467" i="1"/>
  <c r="CS467" i="1"/>
  <c r="CO467" i="1"/>
  <c r="CP467" i="1" s="1"/>
  <c r="CN467" i="1"/>
  <c r="CM467" i="1"/>
  <c r="CI467" i="1"/>
  <c r="CJ467" i="1" s="1"/>
  <c r="CH467" i="1"/>
  <c r="CG467" i="1"/>
  <c r="CB467" i="1"/>
  <c r="CA467" i="1"/>
  <c r="CC467" i="1" s="1"/>
  <c r="CD467" i="1" s="1"/>
  <c r="BZ467" i="1"/>
  <c r="BW467" i="1"/>
  <c r="BT467" i="1"/>
  <c r="BM467" i="1"/>
  <c r="BL467" i="1"/>
  <c r="BN467" i="1" s="1"/>
  <c r="BK467" i="1"/>
  <c r="BH467" i="1"/>
  <c r="BE467" i="1"/>
  <c r="AZ467" i="1"/>
  <c r="BP467" i="1" s="1"/>
  <c r="CE467" i="1" s="1"/>
  <c r="AW467" i="1"/>
  <c r="AV467" i="1"/>
  <c r="AX467" i="1" s="1"/>
  <c r="AY467" i="1" s="1"/>
  <c r="AU467" i="1"/>
  <c r="AR467" i="1"/>
  <c r="AO467" i="1"/>
  <c r="AH467" i="1"/>
  <c r="AI467" i="1" s="1"/>
  <c r="AG467" i="1"/>
  <c r="AF467" i="1"/>
  <c r="AE467" i="1"/>
  <c r="AB467" i="1"/>
  <c r="Y467" i="1"/>
  <c r="CZ466" i="1"/>
  <c r="DA466" i="1" s="1"/>
  <c r="DB466" i="1" s="1"/>
  <c r="CY466" i="1"/>
  <c r="CT466" i="1"/>
  <c r="CU466" i="1" s="1"/>
  <c r="CV466" i="1" s="1"/>
  <c r="CS466" i="1"/>
  <c r="CN466" i="1"/>
  <c r="CO466" i="1" s="1"/>
  <c r="CP466" i="1" s="1"/>
  <c r="CM466" i="1"/>
  <c r="CH466" i="1"/>
  <c r="CI466" i="1" s="1"/>
  <c r="CJ466" i="1" s="1"/>
  <c r="CG466" i="1"/>
  <c r="CC466" i="1"/>
  <c r="CB466" i="1"/>
  <c r="CA466" i="1"/>
  <c r="BZ466" i="1"/>
  <c r="BW466" i="1"/>
  <c r="BT466" i="1"/>
  <c r="BN466" i="1"/>
  <c r="BO466" i="1" s="1"/>
  <c r="BM466" i="1"/>
  <c r="BL466" i="1"/>
  <c r="BK466" i="1"/>
  <c r="BH466" i="1"/>
  <c r="BE466" i="1"/>
  <c r="AZ466" i="1"/>
  <c r="BP466" i="1" s="1"/>
  <c r="CE466" i="1" s="1"/>
  <c r="AX466" i="1"/>
  <c r="AY466" i="1" s="1"/>
  <c r="AW466" i="1"/>
  <c r="AV466" i="1"/>
  <c r="AU466" i="1"/>
  <c r="AR466" i="1"/>
  <c r="AO466" i="1"/>
  <c r="AG466" i="1"/>
  <c r="AH466" i="1" s="1"/>
  <c r="AI466" i="1" s="1"/>
  <c r="AF466" i="1"/>
  <c r="AE466" i="1"/>
  <c r="AB466" i="1"/>
  <c r="Y466" i="1"/>
  <c r="CZ465" i="1"/>
  <c r="CY465" i="1"/>
  <c r="DA465" i="1" s="1"/>
  <c r="DB465" i="1" s="1"/>
  <c r="CT465" i="1"/>
  <c r="CS465" i="1"/>
  <c r="CU465" i="1" s="1"/>
  <c r="CV465" i="1" s="1"/>
  <c r="CN465" i="1"/>
  <c r="CM465" i="1"/>
  <c r="CO465" i="1" s="1"/>
  <c r="CP465" i="1" s="1"/>
  <c r="CH465" i="1"/>
  <c r="CG465" i="1"/>
  <c r="CI465" i="1" s="1"/>
  <c r="CJ465" i="1" s="1"/>
  <c r="CB465" i="1"/>
  <c r="CC465" i="1" s="1"/>
  <c r="CA465" i="1"/>
  <c r="BZ465" i="1"/>
  <c r="BW465" i="1"/>
  <c r="BT465" i="1"/>
  <c r="BM465" i="1"/>
  <c r="BN465" i="1" s="1"/>
  <c r="BL465" i="1"/>
  <c r="BK465" i="1"/>
  <c r="BH465" i="1"/>
  <c r="BE465" i="1"/>
  <c r="AZ465" i="1"/>
  <c r="BP465" i="1" s="1"/>
  <c r="CE465" i="1" s="1"/>
  <c r="AW465" i="1"/>
  <c r="AX465" i="1" s="1"/>
  <c r="AY465" i="1" s="1"/>
  <c r="AV465" i="1"/>
  <c r="AU465" i="1"/>
  <c r="AR465" i="1"/>
  <c r="AO465" i="1"/>
  <c r="AG465" i="1"/>
  <c r="AF465" i="1"/>
  <c r="AH465" i="1" s="1"/>
  <c r="AI465" i="1" s="1"/>
  <c r="AE465" i="1"/>
  <c r="AB465" i="1"/>
  <c r="Y465" i="1"/>
  <c r="CZ464" i="1"/>
  <c r="CY464" i="1"/>
  <c r="DA464" i="1" s="1"/>
  <c r="DB464" i="1" s="1"/>
  <c r="CT464" i="1"/>
  <c r="CS464" i="1"/>
  <c r="CU464" i="1" s="1"/>
  <c r="CV464" i="1" s="1"/>
  <c r="CN464" i="1"/>
  <c r="CM464" i="1"/>
  <c r="CO464" i="1" s="1"/>
  <c r="CP464" i="1" s="1"/>
  <c r="CH464" i="1"/>
  <c r="CG464" i="1"/>
  <c r="CI464" i="1" s="1"/>
  <c r="CJ464" i="1" s="1"/>
  <c r="CB464" i="1"/>
  <c r="CA464" i="1"/>
  <c r="CC464" i="1" s="1"/>
  <c r="BZ464" i="1"/>
  <c r="BW464" i="1"/>
  <c r="BT464" i="1"/>
  <c r="BM464" i="1"/>
  <c r="BL464" i="1"/>
  <c r="BN464" i="1" s="1"/>
  <c r="BK464" i="1"/>
  <c r="BH464" i="1"/>
  <c r="BE464" i="1"/>
  <c r="AZ464" i="1"/>
  <c r="BP464" i="1" s="1"/>
  <c r="CE464" i="1" s="1"/>
  <c r="AW464" i="1"/>
  <c r="AV464" i="1"/>
  <c r="AX464" i="1" s="1"/>
  <c r="AY464" i="1" s="1"/>
  <c r="AU464" i="1"/>
  <c r="AR464" i="1"/>
  <c r="AO464" i="1"/>
  <c r="AG464" i="1"/>
  <c r="AF464" i="1"/>
  <c r="AH464" i="1" s="1"/>
  <c r="AI464" i="1" s="1"/>
  <c r="AE464" i="1"/>
  <c r="AB464" i="1"/>
  <c r="Y464" i="1"/>
  <c r="DA463" i="1"/>
  <c r="DB463" i="1" s="1"/>
  <c r="CZ463" i="1"/>
  <c r="CY463" i="1"/>
  <c r="CU463" i="1"/>
  <c r="CV463" i="1" s="1"/>
  <c r="CT463" i="1"/>
  <c r="CS463" i="1"/>
  <c r="CO463" i="1"/>
  <c r="CP463" i="1" s="1"/>
  <c r="CN463" i="1"/>
  <c r="CM463" i="1"/>
  <c r="CI463" i="1"/>
  <c r="CJ463" i="1" s="1"/>
  <c r="CH463" i="1"/>
  <c r="CG463" i="1"/>
  <c r="CB463" i="1"/>
  <c r="CA463" i="1"/>
  <c r="CC463" i="1" s="1"/>
  <c r="CD463" i="1" s="1"/>
  <c r="BZ463" i="1"/>
  <c r="BW463" i="1"/>
  <c r="BT463" i="1"/>
  <c r="BM463" i="1"/>
  <c r="BL463" i="1"/>
  <c r="BN463" i="1" s="1"/>
  <c r="BK463" i="1"/>
  <c r="BH463" i="1"/>
  <c r="BE463" i="1"/>
  <c r="AZ463" i="1"/>
  <c r="BP463" i="1" s="1"/>
  <c r="CE463" i="1" s="1"/>
  <c r="AW463" i="1"/>
  <c r="AV463" i="1"/>
  <c r="AX463" i="1" s="1"/>
  <c r="AY463" i="1" s="1"/>
  <c r="AU463" i="1"/>
  <c r="AR463" i="1"/>
  <c r="AO463" i="1"/>
  <c r="AH463" i="1"/>
  <c r="AI463" i="1" s="1"/>
  <c r="AG463" i="1"/>
  <c r="AF463" i="1"/>
  <c r="AE463" i="1"/>
  <c r="AB463" i="1"/>
  <c r="Y463" i="1"/>
  <c r="CZ462" i="1"/>
  <c r="DA462" i="1" s="1"/>
  <c r="DB462" i="1" s="1"/>
  <c r="CY462" i="1"/>
  <c r="CT462" i="1"/>
  <c r="CU462" i="1" s="1"/>
  <c r="CV462" i="1" s="1"/>
  <c r="CS462" i="1"/>
  <c r="CN462" i="1"/>
  <c r="CO462" i="1" s="1"/>
  <c r="CP462" i="1" s="1"/>
  <c r="CM462" i="1"/>
  <c r="CH462" i="1"/>
  <c r="CI462" i="1" s="1"/>
  <c r="CJ462" i="1" s="1"/>
  <c r="CG462" i="1"/>
  <c r="CC462" i="1"/>
  <c r="CB462" i="1"/>
  <c r="CA462" i="1"/>
  <c r="BZ462" i="1"/>
  <c r="BW462" i="1"/>
  <c r="BT462" i="1"/>
  <c r="BN462" i="1"/>
  <c r="BO462" i="1" s="1"/>
  <c r="BM462" i="1"/>
  <c r="BL462" i="1"/>
  <c r="BK462" i="1"/>
  <c r="BH462" i="1"/>
  <c r="BE462" i="1"/>
  <c r="AZ462" i="1"/>
  <c r="BP462" i="1" s="1"/>
  <c r="CE462" i="1" s="1"/>
  <c r="AX462" i="1"/>
  <c r="AY462" i="1" s="1"/>
  <c r="AW462" i="1"/>
  <c r="AV462" i="1"/>
  <c r="AU462" i="1"/>
  <c r="AR462" i="1"/>
  <c r="AO462" i="1"/>
  <c r="AG462" i="1"/>
  <c r="AH462" i="1" s="1"/>
  <c r="AI462" i="1" s="1"/>
  <c r="AF462" i="1"/>
  <c r="AE462" i="1"/>
  <c r="AB462" i="1"/>
  <c r="Y462" i="1"/>
  <c r="CZ461" i="1"/>
  <c r="CY461" i="1"/>
  <c r="DA461" i="1" s="1"/>
  <c r="DB461" i="1" s="1"/>
  <c r="CT461" i="1"/>
  <c r="CS461" i="1"/>
  <c r="CU461" i="1" s="1"/>
  <c r="CV461" i="1" s="1"/>
  <c r="CN461" i="1"/>
  <c r="CM461" i="1"/>
  <c r="CO461" i="1" s="1"/>
  <c r="CP461" i="1" s="1"/>
  <c r="CH461" i="1"/>
  <c r="CG461" i="1"/>
  <c r="CI461" i="1" s="1"/>
  <c r="CJ461" i="1" s="1"/>
  <c r="CB461" i="1"/>
  <c r="CC461" i="1" s="1"/>
  <c r="CA461" i="1"/>
  <c r="BZ461" i="1"/>
  <c r="BW461" i="1"/>
  <c r="BT461" i="1"/>
  <c r="BM461" i="1"/>
  <c r="BN461" i="1" s="1"/>
  <c r="BL461" i="1"/>
  <c r="BK461" i="1"/>
  <c r="BH461" i="1"/>
  <c r="BE461" i="1"/>
  <c r="AZ461" i="1"/>
  <c r="BP461" i="1" s="1"/>
  <c r="CE461" i="1" s="1"/>
  <c r="AW461" i="1"/>
  <c r="AX461" i="1" s="1"/>
  <c r="AY461" i="1" s="1"/>
  <c r="AV461" i="1"/>
  <c r="AU461" i="1"/>
  <c r="AR461" i="1"/>
  <c r="AO461" i="1"/>
  <c r="AG461" i="1"/>
  <c r="AF461" i="1"/>
  <c r="AH461" i="1" s="1"/>
  <c r="AI461" i="1" s="1"/>
  <c r="AE461" i="1"/>
  <c r="AB461" i="1"/>
  <c r="Y461" i="1"/>
  <c r="CZ460" i="1"/>
  <c r="CY460" i="1"/>
  <c r="DA460" i="1" s="1"/>
  <c r="DB460" i="1" s="1"/>
  <c r="CT460" i="1"/>
  <c r="CS460" i="1"/>
  <c r="CU460" i="1" s="1"/>
  <c r="CV460" i="1" s="1"/>
  <c r="CN460" i="1"/>
  <c r="CM460" i="1"/>
  <c r="CO460" i="1" s="1"/>
  <c r="CP460" i="1" s="1"/>
  <c r="CH460" i="1"/>
  <c r="CG460" i="1"/>
  <c r="CI460" i="1" s="1"/>
  <c r="CJ460" i="1" s="1"/>
  <c r="CB460" i="1"/>
  <c r="CA460" i="1"/>
  <c r="CC460" i="1" s="1"/>
  <c r="BZ460" i="1"/>
  <c r="BW460" i="1"/>
  <c r="BT460" i="1"/>
  <c r="BM460" i="1"/>
  <c r="BL460" i="1"/>
  <c r="BN460" i="1" s="1"/>
  <c r="BK460" i="1"/>
  <c r="BH460" i="1"/>
  <c r="BE460" i="1"/>
  <c r="AZ460" i="1"/>
  <c r="BP460" i="1" s="1"/>
  <c r="CE460" i="1" s="1"/>
  <c r="AW460" i="1"/>
  <c r="AV460" i="1"/>
  <c r="AX460" i="1" s="1"/>
  <c r="AY460" i="1" s="1"/>
  <c r="AU460" i="1"/>
  <c r="AR460" i="1"/>
  <c r="AO460" i="1"/>
  <c r="AG460" i="1"/>
  <c r="AF460" i="1"/>
  <c r="AH460" i="1" s="1"/>
  <c r="AI460" i="1" s="1"/>
  <c r="AE460" i="1"/>
  <c r="AB460" i="1"/>
  <c r="Y460" i="1"/>
  <c r="DA459" i="1"/>
  <c r="DB459" i="1" s="1"/>
  <c r="CZ459" i="1"/>
  <c r="CY459" i="1"/>
  <c r="CU459" i="1"/>
  <c r="CV459" i="1" s="1"/>
  <c r="CT459" i="1"/>
  <c r="CS459" i="1"/>
  <c r="CO459" i="1"/>
  <c r="CP459" i="1" s="1"/>
  <c r="CN459" i="1"/>
  <c r="CM459" i="1"/>
  <c r="CI459" i="1"/>
  <c r="CJ459" i="1" s="1"/>
  <c r="CH459" i="1"/>
  <c r="CG459" i="1"/>
  <c r="CB459" i="1"/>
  <c r="CA459" i="1"/>
  <c r="CC459" i="1" s="1"/>
  <c r="CD459" i="1" s="1"/>
  <c r="BZ459" i="1"/>
  <c r="BW459" i="1"/>
  <c r="BT459" i="1"/>
  <c r="BM459" i="1"/>
  <c r="BL459" i="1"/>
  <c r="BN459" i="1" s="1"/>
  <c r="BK459" i="1"/>
  <c r="BH459" i="1"/>
  <c r="BE459" i="1"/>
  <c r="AZ459" i="1"/>
  <c r="BP459" i="1" s="1"/>
  <c r="CE459" i="1" s="1"/>
  <c r="AW459" i="1"/>
  <c r="AV459" i="1"/>
  <c r="AX459" i="1" s="1"/>
  <c r="AY459" i="1" s="1"/>
  <c r="AU459" i="1"/>
  <c r="AR459" i="1"/>
  <c r="AO459" i="1"/>
  <c r="AH459" i="1"/>
  <c r="AI459" i="1" s="1"/>
  <c r="AG459" i="1"/>
  <c r="AF459" i="1"/>
  <c r="AE459" i="1"/>
  <c r="AB459" i="1"/>
  <c r="Y459" i="1"/>
  <c r="CZ458" i="1"/>
  <c r="DA458" i="1" s="1"/>
  <c r="DB458" i="1" s="1"/>
  <c r="CY458" i="1"/>
  <c r="CT458" i="1"/>
  <c r="CU458" i="1" s="1"/>
  <c r="CV458" i="1" s="1"/>
  <c r="CS458" i="1"/>
  <c r="CN458" i="1"/>
  <c r="CO458" i="1" s="1"/>
  <c r="CP458" i="1" s="1"/>
  <c r="CM458" i="1"/>
  <c r="CH458" i="1"/>
  <c r="CI458" i="1" s="1"/>
  <c r="CJ458" i="1" s="1"/>
  <c r="CG458" i="1"/>
  <c r="CC458" i="1"/>
  <c r="CB458" i="1"/>
  <c r="CA458" i="1"/>
  <c r="BZ458" i="1"/>
  <c r="BW458" i="1"/>
  <c r="BT458" i="1"/>
  <c r="BN458" i="1"/>
  <c r="BO458" i="1" s="1"/>
  <c r="BM458" i="1"/>
  <c r="BL458" i="1"/>
  <c r="BK458" i="1"/>
  <c r="BH458" i="1"/>
  <c r="BE458" i="1"/>
  <c r="AZ458" i="1"/>
  <c r="BP458" i="1" s="1"/>
  <c r="CE458" i="1" s="1"/>
  <c r="AX458" i="1"/>
  <c r="AY458" i="1" s="1"/>
  <c r="AW458" i="1"/>
  <c r="AV458" i="1"/>
  <c r="AU458" i="1"/>
  <c r="AR458" i="1"/>
  <c r="AO458" i="1"/>
  <c r="AG458" i="1"/>
  <c r="AH458" i="1" s="1"/>
  <c r="AI458" i="1" s="1"/>
  <c r="AF458" i="1"/>
  <c r="AE458" i="1"/>
  <c r="AB458" i="1"/>
  <c r="Y458" i="1"/>
  <c r="DA457" i="1"/>
  <c r="DB457" i="1" s="1"/>
  <c r="CZ457" i="1"/>
  <c r="CY457" i="1"/>
  <c r="CU457" i="1"/>
  <c r="CV457" i="1" s="1"/>
  <c r="CT457" i="1"/>
  <c r="CS457" i="1"/>
  <c r="CN457" i="1"/>
  <c r="CM457" i="1"/>
  <c r="CO457" i="1" s="1"/>
  <c r="CP457" i="1" s="1"/>
  <c r="CH457" i="1"/>
  <c r="CG457" i="1"/>
  <c r="CI457" i="1" s="1"/>
  <c r="CJ457" i="1" s="1"/>
  <c r="CB457" i="1"/>
  <c r="CC457" i="1" s="1"/>
  <c r="CD457" i="1" s="1"/>
  <c r="CA457" i="1"/>
  <c r="BZ457" i="1"/>
  <c r="BW457" i="1"/>
  <c r="BT457" i="1"/>
  <c r="BO457" i="1"/>
  <c r="BN457" i="1"/>
  <c r="BM457" i="1"/>
  <c r="BL457" i="1"/>
  <c r="BK457" i="1"/>
  <c r="BH457" i="1"/>
  <c r="BE457" i="1"/>
  <c r="AZ457" i="1"/>
  <c r="BP457" i="1" s="1"/>
  <c r="CE457" i="1" s="1"/>
  <c r="AY457" i="1"/>
  <c r="AX457" i="1"/>
  <c r="AW457" i="1"/>
  <c r="AV457" i="1"/>
  <c r="AU457" i="1"/>
  <c r="AR457" i="1"/>
  <c r="AO457" i="1"/>
  <c r="AG457" i="1"/>
  <c r="AF457" i="1"/>
  <c r="AH457" i="1" s="1"/>
  <c r="AI457" i="1" s="1"/>
  <c r="AE457" i="1"/>
  <c r="AB457" i="1"/>
  <c r="Y457" i="1"/>
  <c r="DB456" i="1"/>
  <c r="CZ456" i="1"/>
  <c r="CY456" i="1"/>
  <c r="DA456" i="1" s="1"/>
  <c r="CT456" i="1"/>
  <c r="CS456" i="1"/>
  <c r="CN456" i="1"/>
  <c r="CM456" i="1"/>
  <c r="CH456" i="1"/>
  <c r="CG456" i="1"/>
  <c r="CI456" i="1" s="1"/>
  <c r="CJ456" i="1" s="1"/>
  <c r="CB456" i="1"/>
  <c r="CA456" i="1"/>
  <c r="CC456" i="1" s="1"/>
  <c r="BZ456" i="1"/>
  <c r="BW456" i="1"/>
  <c r="BT456" i="1"/>
  <c r="BM456" i="1"/>
  <c r="BL456" i="1"/>
  <c r="BN456" i="1" s="1"/>
  <c r="BK456" i="1"/>
  <c r="BH456" i="1"/>
  <c r="BE456" i="1"/>
  <c r="AZ456" i="1"/>
  <c r="BP456" i="1" s="1"/>
  <c r="CE456" i="1" s="1"/>
  <c r="AW456" i="1"/>
  <c r="AV456" i="1"/>
  <c r="AX456" i="1" s="1"/>
  <c r="AY456" i="1" s="1"/>
  <c r="AU456" i="1"/>
  <c r="AR456" i="1"/>
  <c r="AO456" i="1"/>
  <c r="AI456" i="1"/>
  <c r="AH456" i="1"/>
  <c r="AG456" i="1"/>
  <c r="AF456" i="1"/>
  <c r="AE456" i="1"/>
  <c r="AB456" i="1"/>
  <c r="Y456" i="1"/>
  <c r="DA455" i="1"/>
  <c r="DB455" i="1" s="1"/>
  <c r="CZ455" i="1"/>
  <c r="CY455" i="1"/>
  <c r="CU455" i="1"/>
  <c r="CV455" i="1" s="1"/>
  <c r="CT455" i="1"/>
  <c r="CS455" i="1"/>
  <c r="CO455" i="1"/>
  <c r="CP455" i="1" s="1"/>
  <c r="CN455" i="1"/>
  <c r="CM455" i="1"/>
  <c r="CI455" i="1"/>
  <c r="CJ455" i="1" s="1"/>
  <c r="CH455" i="1"/>
  <c r="CG455" i="1"/>
  <c r="CC455" i="1"/>
  <c r="CB455" i="1"/>
  <c r="CA455" i="1"/>
  <c r="BZ455" i="1"/>
  <c r="BW455" i="1"/>
  <c r="BT455" i="1"/>
  <c r="BN455" i="1"/>
  <c r="BM455" i="1"/>
  <c r="BL455" i="1"/>
  <c r="BK455" i="1"/>
  <c r="BH455" i="1"/>
  <c r="BE455" i="1"/>
  <c r="AZ455" i="1"/>
  <c r="BP455" i="1" s="1"/>
  <c r="AY455" i="1"/>
  <c r="AX455" i="1"/>
  <c r="AW455" i="1"/>
  <c r="AV455" i="1"/>
  <c r="AU455" i="1"/>
  <c r="AR455" i="1"/>
  <c r="AO455" i="1"/>
  <c r="AH455" i="1"/>
  <c r="AI455" i="1" s="1"/>
  <c r="AG455" i="1"/>
  <c r="AF455" i="1"/>
  <c r="AE455" i="1"/>
  <c r="AB455" i="1"/>
  <c r="Y455" i="1"/>
  <c r="CZ454" i="1"/>
  <c r="CY454" i="1"/>
  <c r="DA454" i="1" s="1"/>
  <c r="DB454" i="1" s="1"/>
  <c r="CT454" i="1"/>
  <c r="CS454" i="1"/>
  <c r="CU454" i="1" s="1"/>
  <c r="CV454" i="1" s="1"/>
  <c r="CN454" i="1"/>
  <c r="CM454" i="1"/>
  <c r="CO454" i="1" s="1"/>
  <c r="CP454" i="1" s="1"/>
  <c r="CH454" i="1"/>
  <c r="CG454" i="1"/>
  <c r="CI454" i="1" s="1"/>
  <c r="CJ454" i="1" s="1"/>
  <c r="CC454" i="1"/>
  <c r="CB454" i="1"/>
  <c r="CA454" i="1"/>
  <c r="BZ454" i="1"/>
  <c r="BW454" i="1"/>
  <c r="BT454" i="1"/>
  <c r="BN454" i="1"/>
  <c r="BO454" i="1" s="1"/>
  <c r="BM454" i="1"/>
  <c r="BL454" i="1"/>
  <c r="BK454" i="1"/>
  <c r="BH454" i="1"/>
  <c r="BE454" i="1"/>
  <c r="AZ454" i="1"/>
  <c r="BP454" i="1" s="1"/>
  <c r="CE454" i="1" s="1"/>
  <c r="AX454" i="1"/>
  <c r="AY454" i="1" s="1"/>
  <c r="AW454" i="1"/>
  <c r="AV454" i="1"/>
  <c r="AU454" i="1"/>
  <c r="AR454" i="1"/>
  <c r="AO454" i="1"/>
  <c r="AG454" i="1"/>
  <c r="AF454" i="1"/>
  <c r="AH454" i="1" s="1"/>
  <c r="AI454" i="1" s="1"/>
  <c r="AE454" i="1"/>
  <c r="AB454" i="1"/>
  <c r="Y454" i="1"/>
  <c r="CZ453" i="1"/>
  <c r="CY453" i="1"/>
  <c r="DA453" i="1" s="1"/>
  <c r="DB453" i="1" s="1"/>
  <c r="CT453" i="1"/>
  <c r="CS453" i="1"/>
  <c r="CU453" i="1" s="1"/>
  <c r="CV453" i="1" s="1"/>
  <c r="CN453" i="1"/>
  <c r="CM453" i="1"/>
  <c r="CO453" i="1" s="1"/>
  <c r="CP453" i="1" s="1"/>
  <c r="CH453" i="1"/>
  <c r="CG453" i="1"/>
  <c r="CI453" i="1" s="1"/>
  <c r="CJ453" i="1" s="1"/>
  <c r="CB453" i="1"/>
  <c r="CA453" i="1"/>
  <c r="CC453" i="1" s="1"/>
  <c r="BZ453" i="1"/>
  <c r="BW453" i="1"/>
  <c r="BT453" i="1"/>
  <c r="BM453" i="1"/>
  <c r="BL453" i="1"/>
  <c r="BN453" i="1" s="1"/>
  <c r="BK453" i="1"/>
  <c r="BH453" i="1"/>
  <c r="BE453" i="1"/>
  <c r="AZ453" i="1"/>
  <c r="BP453" i="1" s="1"/>
  <c r="CE453" i="1" s="1"/>
  <c r="AW453" i="1"/>
  <c r="AV453" i="1"/>
  <c r="AX453" i="1" s="1"/>
  <c r="AY453" i="1" s="1"/>
  <c r="AU453" i="1"/>
  <c r="AR453" i="1"/>
  <c r="AO453" i="1"/>
  <c r="AG453" i="1"/>
  <c r="AF453" i="1"/>
  <c r="AH453" i="1" s="1"/>
  <c r="AI453" i="1" s="1"/>
  <c r="AE453" i="1"/>
  <c r="AB453" i="1"/>
  <c r="Y453" i="1"/>
  <c r="DB452" i="1"/>
  <c r="DA452" i="1"/>
  <c r="CZ452" i="1"/>
  <c r="CY452" i="1"/>
  <c r="CV452" i="1"/>
  <c r="CU452" i="1"/>
  <c r="CT452" i="1"/>
  <c r="CS452" i="1"/>
  <c r="CP452" i="1"/>
  <c r="CO452" i="1"/>
  <c r="CN452" i="1"/>
  <c r="CM452" i="1"/>
  <c r="CJ452" i="1"/>
  <c r="CI452" i="1"/>
  <c r="CH452" i="1"/>
  <c r="CG452" i="1"/>
  <c r="CB452" i="1"/>
  <c r="CA452" i="1"/>
  <c r="CC452" i="1" s="1"/>
  <c r="BZ452" i="1"/>
  <c r="BW452" i="1"/>
  <c r="BT452" i="1"/>
  <c r="BP452" i="1"/>
  <c r="CE452" i="1" s="1"/>
  <c r="BM452" i="1"/>
  <c r="BL452" i="1"/>
  <c r="BN452" i="1" s="1"/>
  <c r="BO452" i="1" s="1"/>
  <c r="BK452" i="1"/>
  <c r="BH452" i="1"/>
  <c r="BE452" i="1"/>
  <c r="AY452" i="1"/>
  <c r="AX452" i="1"/>
  <c r="AW452" i="1"/>
  <c r="AV452" i="1"/>
  <c r="AU452" i="1"/>
  <c r="AR452" i="1"/>
  <c r="AO452" i="1"/>
  <c r="AH452" i="1"/>
  <c r="AI452" i="1" s="1"/>
  <c r="AG452" i="1"/>
  <c r="AF452" i="1"/>
  <c r="AE452" i="1"/>
  <c r="AB452" i="1"/>
  <c r="Y452" i="1"/>
  <c r="CZ451" i="1"/>
  <c r="CY451" i="1"/>
  <c r="DA451" i="1" s="1"/>
  <c r="DB451" i="1" s="1"/>
  <c r="CT451" i="1"/>
  <c r="CS451" i="1"/>
  <c r="CU451" i="1" s="1"/>
  <c r="CV451" i="1" s="1"/>
  <c r="CN451" i="1"/>
  <c r="CM451" i="1"/>
  <c r="CO451" i="1" s="1"/>
  <c r="CP451" i="1" s="1"/>
  <c r="CH451" i="1"/>
  <c r="CG451" i="1"/>
  <c r="CI451" i="1" s="1"/>
  <c r="CJ451" i="1" s="1"/>
  <c r="CC451" i="1"/>
  <c r="CB451" i="1"/>
  <c r="CA451" i="1"/>
  <c r="BZ451" i="1"/>
  <c r="BW451" i="1"/>
  <c r="BT451" i="1"/>
  <c r="BN451" i="1"/>
  <c r="BM451" i="1"/>
  <c r="BL451" i="1"/>
  <c r="BK451" i="1"/>
  <c r="BH451" i="1"/>
  <c r="BE451" i="1"/>
  <c r="AZ451" i="1"/>
  <c r="BP451" i="1" s="1"/>
  <c r="CE451" i="1" s="1"/>
  <c r="AX451" i="1"/>
  <c r="AY451" i="1" s="1"/>
  <c r="AW451" i="1"/>
  <c r="AV451" i="1"/>
  <c r="AU451" i="1"/>
  <c r="AR451" i="1"/>
  <c r="AO451" i="1"/>
  <c r="AG451" i="1"/>
  <c r="AF451" i="1"/>
  <c r="AH451" i="1" s="1"/>
  <c r="AI451" i="1" s="1"/>
  <c r="AE451" i="1"/>
  <c r="AB451" i="1"/>
  <c r="Y451" i="1"/>
  <c r="CZ450" i="1"/>
  <c r="CY450" i="1"/>
  <c r="DA450" i="1" s="1"/>
  <c r="DB450" i="1" s="1"/>
  <c r="CT450" i="1"/>
  <c r="CS450" i="1"/>
  <c r="CU450" i="1" s="1"/>
  <c r="CV450" i="1" s="1"/>
  <c r="CN450" i="1"/>
  <c r="CM450" i="1"/>
  <c r="CO450" i="1" s="1"/>
  <c r="CP450" i="1" s="1"/>
  <c r="CH450" i="1"/>
  <c r="CG450" i="1"/>
  <c r="CI450" i="1" s="1"/>
  <c r="CJ450" i="1" s="1"/>
  <c r="CB450" i="1"/>
  <c r="CA450" i="1"/>
  <c r="CC450" i="1" s="1"/>
  <c r="CD450" i="1" s="1"/>
  <c r="BZ450" i="1"/>
  <c r="BW450" i="1"/>
  <c r="BT450" i="1"/>
  <c r="BM450" i="1"/>
  <c r="BL450" i="1"/>
  <c r="BN450" i="1" s="1"/>
  <c r="BK450" i="1"/>
  <c r="BH450" i="1"/>
  <c r="BE450" i="1"/>
  <c r="AZ450" i="1"/>
  <c r="BP450" i="1" s="1"/>
  <c r="CE450" i="1" s="1"/>
  <c r="AW450" i="1"/>
  <c r="AV450" i="1"/>
  <c r="AX450" i="1" s="1"/>
  <c r="AY450" i="1" s="1"/>
  <c r="AU450" i="1"/>
  <c r="AR450" i="1"/>
  <c r="AO450" i="1"/>
  <c r="AG450" i="1"/>
  <c r="AF450" i="1"/>
  <c r="AH450" i="1" s="1"/>
  <c r="AI450" i="1" s="1"/>
  <c r="AE450" i="1"/>
  <c r="AB450" i="1"/>
  <c r="Y450" i="1"/>
  <c r="DB449" i="1"/>
  <c r="DA449" i="1"/>
  <c r="CZ449" i="1"/>
  <c r="CY449" i="1"/>
  <c r="CV449" i="1"/>
  <c r="CU449" i="1"/>
  <c r="CT449" i="1"/>
  <c r="CS449" i="1"/>
  <c r="CP449" i="1"/>
  <c r="CO449" i="1"/>
  <c r="CN449" i="1"/>
  <c r="CM449" i="1"/>
  <c r="CJ449" i="1"/>
  <c r="CI449" i="1"/>
  <c r="CH449" i="1"/>
  <c r="CG449" i="1"/>
  <c r="CB449" i="1"/>
  <c r="CA449" i="1"/>
  <c r="CC449" i="1" s="1"/>
  <c r="BZ449" i="1"/>
  <c r="BW449" i="1"/>
  <c r="BT449" i="1"/>
  <c r="BM449" i="1"/>
  <c r="BL449" i="1"/>
  <c r="BN449" i="1" s="1"/>
  <c r="BK449" i="1"/>
  <c r="BH449" i="1"/>
  <c r="BE449" i="1"/>
  <c r="AZ449" i="1"/>
  <c r="BP449" i="1" s="1"/>
  <c r="CE449" i="1" s="1"/>
  <c r="AW449" i="1"/>
  <c r="AV449" i="1"/>
  <c r="AX449" i="1" s="1"/>
  <c r="AY449" i="1" s="1"/>
  <c r="AU449" i="1"/>
  <c r="AR449" i="1"/>
  <c r="AO449" i="1"/>
  <c r="AI449" i="1"/>
  <c r="AH449" i="1"/>
  <c r="AG449" i="1"/>
  <c r="AF449" i="1"/>
  <c r="AE449" i="1"/>
  <c r="AB449" i="1"/>
  <c r="Y449" i="1"/>
  <c r="DA448" i="1"/>
  <c r="DB448" i="1" s="1"/>
  <c r="CZ448" i="1"/>
  <c r="CY448" i="1"/>
  <c r="CU448" i="1"/>
  <c r="CV448" i="1" s="1"/>
  <c r="CT448" i="1"/>
  <c r="CS448" i="1"/>
  <c r="CO448" i="1"/>
  <c r="CP448" i="1" s="1"/>
  <c r="CN448" i="1"/>
  <c r="CM448" i="1"/>
  <c r="CI448" i="1"/>
  <c r="CJ448" i="1" s="1"/>
  <c r="CH448" i="1"/>
  <c r="CG448" i="1"/>
  <c r="CC448" i="1"/>
  <c r="CB448" i="1"/>
  <c r="CA448" i="1"/>
  <c r="BZ448" i="1"/>
  <c r="BW448" i="1"/>
  <c r="BT448" i="1"/>
  <c r="BN448" i="1"/>
  <c r="BM448" i="1"/>
  <c r="BL448" i="1"/>
  <c r="BK448" i="1"/>
  <c r="BH448" i="1"/>
  <c r="BE448" i="1"/>
  <c r="AZ448" i="1"/>
  <c r="BP448" i="1" s="1"/>
  <c r="AY448" i="1"/>
  <c r="AX448" i="1"/>
  <c r="AW448" i="1"/>
  <c r="AV448" i="1"/>
  <c r="AU448" i="1"/>
  <c r="AR448" i="1"/>
  <c r="AO448" i="1"/>
  <c r="AH448" i="1"/>
  <c r="AI448" i="1" s="1"/>
  <c r="AG448" i="1"/>
  <c r="AF448" i="1"/>
  <c r="AE448" i="1"/>
  <c r="AB448" i="1"/>
  <c r="Y448" i="1"/>
  <c r="CZ447" i="1"/>
  <c r="CY447" i="1"/>
  <c r="DA447" i="1" s="1"/>
  <c r="DB447" i="1" s="1"/>
  <c r="CT447" i="1"/>
  <c r="CS447" i="1"/>
  <c r="CU447" i="1" s="1"/>
  <c r="CV447" i="1" s="1"/>
  <c r="CN447" i="1"/>
  <c r="CM447" i="1"/>
  <c r="CO447" i="1" s="1"/>
  <c r="CP447" i="1" s="1"/>
  <c r="CH447" i="1"/>
  <c r="CG447" i="1"/>
  <c r="CI447" i="1" s="1"/>
  <c r="CJ447" i="1" s="1"/>
  <c r="CC447" i="1"/>
  <c r="CB447" i="1"/>
  <c r="CA447" i="1"/>
  <c r="BZ447" i="1"/>
  <c r="BW447" i="1"/>
  <c r="BT447" i="1"/>
  <c r="BN447" i="1"/>
  <c r="BO447" i="1" s="1"/>
  <c r="BM447" i="1"/>
  <c r="BL447" i="1"/>
  <c r="BK447" i="1"/>
  <c r="BH447" i="1"/>
  <c r="BE447" i="1"/>
  <c r="AZ447" i="1"/>
  <c r="BP447" i="1" s="1"/>
  <c r="CE447" i="1" s="1"/>
  <c r="AX447" i="1"/>
  <c r="AY447" i="1" s="1"/>
  <c r="AW447" i="1"/>
  <c r="AV447" i="1"/>
  <c r="AU447" i="1"/>
  <c r="AR447" i="1"/>
  <c r="AO447" i="1"/>
  <c r="AG447" i="1"/>
  <c r="AF447" i="1"/>
  <c r="AH447" i="1" s="1"/>
  <c r="AI447" i="1" s="1"/>
  <c r="AE447" i="1"/>
  <c r="AB447" i="1"/>
  <c r="Y447" i="1"/>
  <c r="CZ446" i="1"/>
  <c r="CY446" i="1"/>
  <c r="DA446" i="1" s="1"/>
  <c r="DB446" i="1" s="1"/>
  <c r="CT446" i="1"/>
  <c r="CN446" i="1"/>
  <c r="CM446" i="1"/>
  <c r="CO446" i="1" s="1"/>
  <c r="CP446" i="1" s="1"/>
  <c r="CH446" i="1"/>
  <c r="CG446" i="1"/>
  <c r="CI446" i="1" s="1"/>
  <c r="CJ446" i="1" s="1"/>
  <c r="CB446" i="1"/>
  <c r="CA446" i="1"/>
  <c r="CC446" i="1" s="1"/>
  <c r="BZ446" i="1"/>
  <c r="BW446" i="1"/>
  <c r="BT446" i="1"/>
  <c r="BM446" i="1"/>
  <c r="BL446" i="1"/>
  <c r="BN446" i="1" s="1"/>
  <c r="BK446" i="1"/>
  <c r="BH446" i="1"/>
  <c r="BE446" i="1"/>
  <c r="AZ446" i="1"/>
  <c r="BP446" i="1" s="1"/>
  <c r="CE446" i="1" s="1"/>
  <c r="AW446" i="1"/>
  <c r="AV446" i="1"/>
  <c r="AX446" i="1" s="1"/>
  <c r="AY446" i="1" s="1"/>
  <c r="AU446" i="1"/>
  <c r="AR446" i="1"/>
  <c r="AO446" i="1"/>
  <c r="AG446" i="1"/>
  <c r="AF446" i="1"/>
  <c r="AH446" i="1" s="1"/>
  <c r="AI446" i="1" s="1"/>
  <c r="AE446" i="1"/>
  <c r="AB446" i="1"/>
  <c r="Y446" i="1"/>
  <c r="DB445" i="1"/>
  <c r="DA445" i="1"/>
  <c r="CZ445" i="1"/>
  <c r="CY445" i="1"/>
  <c r="CT445" i="1"/>
  <c r="CP445" i="1"/>
  <c r="CO445" i="1"/>
  <c r="CN445" i="1"/>
  <c r="CM445" i="1"/>
  <c r="CJ445" i="1"/>
  <c r="CI445" i="1"/>
  <c r="CH445" i="1"/>
  <c r="CG445" i="1"/>
  <c r="CD445" i="1"/>
  <c r="CC445" i="1"/>
  <c r="CB445" i="1"/>
  <c r="CA445" i="1"/>
  <c r="BZ445" i="1"/>
  <c r="BW445" i="1"/>
  <c r="BT445" i="1"/>
  <c r="BN445" i="1"/>
  <c r="BO445" i="1" s="1"/>
  <c r="BM445" i="1"/>
  <c r="BL445" i="1"/>
  <c r="BK445" i="1"/>
  <c r="BH445" i="1"/>
  <c r="BE445" i="1"/>
  <c r="AZ445" i="1"/>
  <c r="AX445" i="1"/>
  <c r="AY445" i="1" s="1"/>
  <c r="AW445" i="1"/>
  <c r="AV445" i="1"/>
  <c r="AU445" i="1"/>
  <c r="AR445" i="1"/>
  <c r="AO445" i="1"/>
  <c r="AG445" i="1"/>
  <c r="AF445" i="1"/>
  <c r="AH445" i="1" s="1"/>
  <c r="AI445" i="1" s="1"/>
  <c r="AE445" i="1"/>
  <c r="AB445" i="1"/>
  <c r="Y445" i="1"/>
  <c r="CZ444" i="1"/>
  <c r="CY444" i="1"/>
  <c r="DA444" i="1" s="1"/>
  <c r="DB444" i="1" s="1"/>
  <c r="CT444" i="1"/>
  <c r="CN444" i="1"/>
  <c r="CM444" i="1"/>
  <c r="CO444" i="1" s="1"/>
  <c r="CP444" i="1" s="1"/>
  <c r="CH444" i="1"/>
  <c r="CG444" i="1"/>
  <c r="CI444" i="1" s="1"/>
  <c r="CJ444" i="1" s="1"/>
  <c r="CB444" i="1"/>
  <c r="CA444" i="1"/>
  <c r="CC444" i="1" s="1"/>
  <c r="CD444" i="1" s="1"/>
  <c r="BZ444" i="1"/>
  <c r="BW444" i="1"/>
  <c r="BT444" i="1"/>
  <c r="BM444" i="1"/>
  <c r="BL444" i="1"/>
  <c r="BK444" i="1"/>
  <c r="BH444" i="1"/>
  <c r="BE444" i="1"/>
  <c r="AZ444" i="1"/>
  <c r="BP444" i="1" s="1"/>
  <c r="CE444" i="1" s="1"/>
  <c r="AW444" i="1"/>
  <c r="AV444" i="1"/>
  <c r="AX444" i="1" s="1"/>
  <c r="AY444" i="1" s="1"/>
  <c r="AU444" i="1"/>
  <c r="AR444" i="1"/>
  <c r="AO444" i="1"/>
  <c r="AG444" i="1"/>
  <c r="AF444" i="1"/>
  <c r="AH444" i="1" s="1"/>
  <c r="AI444" i="1" s="1"/>
  <c r="CS444" i="1" s="1"/>
  <c r="CU444" i="1" s="1"/>
  <c r="CV444" i="1" s="1"/>
  <c r="AE444" i="1"/>
  <c r="AB444" i="1"/>
  <c r="Y444" i="1"/>
  <c r="DB443" i="1"/>
  <c r="DA443" i="1"/>
  <c r="CZ443" i="1"/>
  <c r="CY443" i="1"/>
  <c r="CT443" i="1"/>
  <c r="CP443" i="1"/>
  <c r="CO443" i="1"/>
  <c r="CN443" i="1"/>
  <c r="CM443" i="1"/>
  <c r="CJ443" i="1"/>
  <c r="CI443" i="1"/>
  <c r="CH443" i="1"/>
  <c r="CG443" i="1"/>
  <c r="CB443" i="1"/>
  <c r="CA443" i="1"/>
  <c r="CC443" i="1" s="1"/>
  <c r="BZ443" i="1"/>
  <c r="BW443" i="1"/>
  <c r="BT443" i="1"/>
  <c r="BP443" i="1"/>
  <c r="CE443" i="1" s="1"/>
  <c r="BM443" i="1"/>
  <c r="BL443" i="1"/>
  <c r="BN443" i="1" s="1"/>
  <c r="BK443" i="1"/>
  <c r="BH443" i="1"/>
  <c r="BE443" i="1"/>
  <c r="AZ443" i="1"/>
  <c r="AW443" i="1"/>
  <c r="AV443" i="1"/>
  <c r="AX443" i="1" s="1"/>
  <c r="AY443" i="1" s="1"/>
  <c r="AU443" i="1"/>
  <c r="AR443" i="1"/>
  <c r="AO443" i="1"/>
  <c r="AI443" i="1"/>
  <c r="CS443" i="1" s="1"/>
  <c r="CU443" i="1" s="1"/>
  <c r="CV443" i="1" s="1"/>
  <c r="AH443" i="1"/>
  <c r="AG443" i="1"/>
  <c r="AF443" i="1"/>
  <c r="AE443" i="1"/>
  <c r="AB443" i="1"/>
  <c r="Y443" i="1"/>
  <c r="CD442" i="1"/>
  <c r="CC442" i="1"/>
  <c r="CB442" i="1"/>
  <c r="CA442" i="1"/>
  <c r="BZ442" i="1"/>
  <c r="BW442" i="1"/>
  <c r="BT442" i="1"/>
  <c r="BO442" i="1"/>
  <c r="BN442" i="1"/>
  <c r="BM442" i="1"/>
  <c r="BL442" i="1"/>
  <c r="BK442" i="1"/>
  <c r="BH442" i="1"/>
  <c r="BE442" i="1"/>
  <c r="AZ442" i="1"/>
  <c r="BP442" i="1" s="1"/>
  <c r="CE442" i="1" s="1"/>
  <c r="AV442" i="1"/>
  <c r="AU442" i="1"/>
  <c r="AT442" i="1"/>
  <c r="CZ442" i="1" s="1"/>
  <c r="AS442" i="1"/>
  <c r="CY442" i="1" s="1"/>
  <c r="DA442" i="1" s="1"/>
  <c r="DB442" i="1" s="1"/>
  <c r="AR442" i="1"/>
  <c r="AO442" i="1"/>
  <c r="AG442" i="1"/>
  <c r="AF442" i="1"/>
  <c r="AH442" i="1" s="1"/>
  <c r="AI442" i="1" s="1"/>
  <c r="AE442" i="1"/>
  <c r="AB442" i="1"/>
  <c r="Y442" i="1"/>
  <c r="DA441" i="1"/>
  <c r="DB441" i="1" s="1"/>
  <c r="CZ441" i="1"/>
  <c r="CY441" i="1"/>
  <c r="CT441" i="1"/>
  <c r="CP441" i="1"/>
  <c r="CO441" i="1"/>
  <c r="CN441" i="1"/>
  <c r="CM441" i="1"/>
  <c r="CJ441" i="1"/>
  <c r="CI441" i="1"/>
  <c r="CH441" i="1"/>
  <c r="CG441" i="1"/>
  <c r="CB441" i="1"/>
  <c r="CA441" i="1"/>
  <c r="CC441" i="1" s="1"/>
  <c r="BZ441" i="1"/>
  <c r="BW441" i="1"/>
  <c r="BT441" i="1"/>
  <c r="BM441" i="1"/>
  <c r="BL441" i="1"/>
  <c r="BN441" i="1" s="1"/>
  <c r="BK441" i="1"/>
  <c r="BH441" i="1"/>
  <c r="BE441" i="1"/>
  <c r="AZ441" i="1"/>
  <c r="BP441" i="1" s="1"/>
  <c r="CE441" i="1" s="1"/>
  <c r="CD441" i="1" s="1"/>
  <c r="AW441" i="1"/>
  <c r="AV441" i="1"/>
  <c r="AX441" i="1" s="1"/>
  <c r="AY441" i="1" s="1"/>
  <c r="AU441" i="1"/>
  <c r="AR441" i="1"/>
  <c r="AO441" i="1"/>
  <c r="AH441" i="1"/>
  <c r="AI441" i="1" s="1"/>
  <c r="CS441" i="1" s="1"/>
  <c r="CU441" i="1" s="1"/>
  <c r="CV441" i="1" s="1"/>
  <c r="AG441" i="1"/>
  <c r="AF441" i="1"/>
  <c r="AE441" i="1"/>
  <c r="AB441" i="1"/>
  <c r="Y441" i="1"/>
  <c r="DA440" i="1"/>
  <c r="DB440" i="1" s="1"/>
  <c r="CZ440" i="1"/>
  <c r="CY440" i="1"/>
  <c r="CT440" i="1"/>
  <c r="CN440" i="1"/>
  <c r="CO440" i="1" s="1"/>
  <c r="CP440" i="1" s="1"/>
  <c r="CM440" i="1"/>
  <c r="CI440" i="1"/>
  <c r="CJ440" i="1" s="1"/>
  <c r="CH440" i="1"/>
  <c r="CG440" i="1"/>
  <c r="CC440" i="1"/>
  <c r="CD440" i="1" s="1"/>
  <c r="CB440" i="1"/>
  <c r="CA440" i="1"/>
  <c r="BZ440" i="1"/>
  <c r="BW440" i="1"/>
  <c r="BT440" i="1"/>
  <c r="BO440" i="1"/>
  <c r="BN440" i="1"/>
  <c r="BM440" i="1"/>
  <c r="BL440" i="1"/>
  <c r="BK440" i="1"/>
  <c r="BH440" i="1"/>
  <c r="BE440" i="1"/>
  <c r="AZ440" i="1"/>
  <c r="BP440" i="1" s="1"/>
  <c r="CE440" i="1" s="1"/>
  <c r="AY440" i="1"/>
  <c r="AX440" i="1"/>
  <c r="AW440" i="1"/>
  <c r="AV440" i="1"/>
  <c r="AU440" i="1"/>
  <c r="AR440" i="1"/>
  <c r="AO440" i="1"/>
  <c r="AG440" i="1"/>
  <c r="AH440" i="1" s="1"/>
  <c r="AI440" i="1" s="1"/>
  <c r="CS440" i="1" s="1"/>
  <c r="CU440" i="1" s="1"/>
  <c r="CV440" i="1" s="1"/>
  <c r="AF440" i="1"/>
  <c r="AE440" i="1"/>
  <c r="AB440" i="1"/>
  <c r="Y440" i="1"/>
  <c r="CZ439" i="1"/>
  <c r="CY439" i="1"/>
  <c r="DA439" i="1" s="1"/>
  <c r="DB439" i="1" s="1"/>
  <c r="CT439" i="1"/>
  <c r="CN439" i="1"/>
  <c r="CM439" i="1"/>
  <c r="CO439" i="1" s="1"/>
  <c r="CP439" i="1" s="1"/>
  <c r="CH439" i="1"/>
  <c r="CG439" i="1"/>
  <c r="CI439" i="1" s="1"/>
  <c r="CJ439" i="1" s="1"/>
  <c r="CB439" i="1"/>
  <c r="CC439" i="1" s="1"/>
  <c r="CD439" i="1" s="1"/>
  <c r="CA439" i="1"/>
  <c r="BZ439" i="1"/>
  <c r="BW439" i="1"/>
  <c r="BT439" i="1"/>
  <c r="BM439" i="1"/>
  <c r="BN439" i="1" s="1"/>
  <c r="BO439" i="1" s="1"/>
  <c r="BL439" i="1"/>
  <c r="BK439" i="1"/>
  <c r="BH439" i="1"/>
  <c r="BE439" i="1"/>
  <c r="AZ439" i="1"/>
  <c r="BP439" i="1" s="1"/>
  <c r="CE439" i="1" s="1"/>
  <c r="AW439" i="1"/>
  <c r="AX439" i="1" s="1"/>
  <c r="AY439" i="1" s="1"/>
  <c r="AV439" i="1"/>
  <c r="AU439" i="1"/>
  <c r="AR439" i="1"/>
  <c r="AO439" i="1"/>
  <c r="AG439" i="1"/>
  <c r="AF439" i="1"/>
  <c r="AH439" i="1" s="1"/>
  <c r="AI439" i="1" s="1"/>
  <c r="CS439" i="1" s="1"/>
  <c r="CU439" i="1" s="1"/>
  <c r="CV439" i="1" s="1"/>
  <c r="AE439" i="1"/>
  <c r="AB439" i="1"/>
  <c r="Y439" i="1"/>
  <c r="CZ438" i="1"/>
  <c r="CY438" i="1"/>
  <c r="CT438" i="1"/>
  <c r="CN438" i="1"/>
  <c r="CM438" i="1"/>
  <c r="CJ438" i="1"/>
  <c r="CH438" i="1"/>
  <c r="CG438" i="1"/>
  <c r="CI438" i="1" s="1"/>
  <c r="CC438" i="1"/>
  <c r="CB438" i="1"/>
  <c r="CA438" i="1"/>
  <c r="BZ438" i="1"/>
  <c r="BW438" i="1"/>
  <c r="BT438" i="1"/>
  <c r="BP438" i="1"/>
  <c r="CE438" i="1" s="1"/>
  <c r="BM438" i="1"/>
  <c r="BN438" i="1" s="1"/>
  <c r="BO438" i="1" s="1"/>
  <c r="BL438" i="1"/>
  <c r="BK438" i="1"/>
  <c r="BH438" i="1"/>
  <c r="BE438" i="1"/>
  <c r="AZ438" i="1"/>
  <c r="AW438" i="1"/>
  <c r="AV438" i="1"/>
  <c r="AX438" i="1" s="1"/>
  <c r="AY438" i="1" s="1"/>
  <c r="AU438" i="1"/>
  <c r="AR438" i="1"/>
  <c r="AO438" i="1"/>
  <c r="AI438" i="1"/>
  <c r="CS438" i="1" s="1"/>
  <c r="CU438" i="1" s="1"/>
  <c r="CV438" i="1" s="1"/>
  <c r="AG438" i="1"/>
  <c r="AF438" i="1"/>
  <c r="AH438" i="1" s="1"/>
  <c r="AE438" i="1"/>
  <c r="AB438" i="1"/>
  <c r="Y438" i="1"/>
  <c r="DB437" i="1"/>
  <c r="DA437" i="1"/>
  <c r="CZ437" i="1"/>
  <c r="CY437" i="1"/>
  <c r="CT437" i="1"/>
  <c r="CP437" i="1"/>
  <c r="CO437" i="1"/>
  <c r="CN437" i="1"/>
  <c r="CM437" i="1"/>
  <c r="CJ437" i="1"/>
  <c r="CI437" i="1"/>
  <c r="CH437" i="1"/>
  <c r="CG437" i="1"/>
  <c r="CB437" i="1"/>
  <c r="CA437" i="1"/>
  <c r="BZ437" i="1"/>
  <c r="BW437" i="1"/>
  <c r="BT437" i="1"/>
  <c r="BM437" i="1"/>
  <c r="BL437" i="1"/>
  <c r="BN437" i="1" s="1"/>
  <c r="BK437" i="1"/>
  <c r="BH437" i="1"/>
  <c r="BE437" i="1"/>
  <c r="AZ437" i="1"/>
  <c r="BP437" i="1" s="1"/>
  <c r="CE437" i="1" s="1"/>
  <c r="AW437" i="1"/>
  <c r="AV437" i="1"/>
  <c r="AU437" i="1"/>
  <c r="AR437" i="1"/>
  <c r="AO437" i="1"/>
  <c r="AH437" i="1"/>
  <c r="AI437" i="1" s="1"/>
  <c r="AG437" i="1"/>
  <c r="AF437" i="1"/>
  <c r="AE437" i="1"/>
  <c r="AB437" i="1"/>
  <c r="Y437" i="1"/>
  <c r="CZ436" i="1"/>
  <c r="DA436" i="1" s="1"/>
  <c r="DB436" i="1" s="1"/>
  <c r="CY436" i="1"/>
  <c r="CT436" i="1"/>
  <c r="CO436" i="1"/>
  <c r="CP436" i="1" s="1"/>
  <c r="CN436" i="1"/>
  <c r="CM436" i="1"/>
  <c r="CI436" i="1"/>
  <c r="CJ436" i="1" s="1"/>
  <c r="CH436" i="1"/>
  <c r="CG436" i="1"/>
  <c r="CC436" i="1"/>
  <c r="CB436" i="1"/>
  <c r="CA436" i="1"/>
  <c r="BZ436" i="1"/>
  <c r="BW436" i="1"/>
  <c r="BT436" i="1"/>
  <c r="BN436" i="1"/>
  <c r="BM436" i="1"/>
  <c r="BL436" i="1"/>
  <c r="BK436" i="1"/>
  <c r="BH436" i="1"/>
  <c r="BE436" i="1"/>
  <c r="AZ436" i="1"/>
  <c r="BP436" i="1" s="1"/>
  <c r="AW436" i="1"/>
  <c r="AX436" i="1" s="1"/>
  <c r="AY436" i="1" s="1"/>
  <c r="AV436" i="1"/>
  <c r="AU436" i="1"/>
  <c r="AR436" i="1"/>
  <c r="AO436" i="1"/>
  <c r="AG436" i="1"/>
  <c r="AF436" i="1"/>
  <c r="AH436" i="1" s="1"/>
  <c r="AI436" i="1" s="1"/>
  <c r="CS436" i="1" s="1"/>
  <c r="CU436" i="1" s="1"/>
  <c r="CV436" i="1" s="1"/>
  <c r="AE436" i="1"/>
  <c r="AB436" i="1"/>
  <c r="Y436" i="1"/>
  <c r="CZ435" i="1"/>
  <c r="CY435" i="1"/>
  <c r="DA435" i="1" s="1"/>
  <c r="DB435" i="1" s="1"/>
  <c r="CT435" i="1"/>
  <c r="CN435" i="1"/>
  <c r="CM435" i="1"/>
  <c r="CO435" i="1" s="1"/>
  <c r="CP435" i="1" s="1"/>
  <c r="CH435" i="1"/>
  <c r="CG435" i="1"/>
  <c r="CI435" i="1" s="1"/>
  <c r="CJ435" i="1" s="1"/>
  <c r="CB435" i="1"/>
  <c r="CA435" i="1"/>
  <c r="CC435" i="1" s="1"/>
  <c r="CD435" i="1" s="1"/>
  <c r="BZ435" i="1"/>
  <c r="BW435" i="1"/>
  <c r="BT435" i="1"/>
  <c r="BM435" i="1"/>
  <c r="BL435" i="1"/>
  <c r="BN435" i="1" s="1"/>
  <c r="BK435" i="1"/>
  <c r="BH435" i="1"/>
  <c r="BE435" i="1"/>
  <c r="AZ435" i="1"/>
  <c r="BP435" i="1" s="1"/>
  <c r="CE435" i="1" s="1"/>
  <c r="AW435" i="1"/>
  <c r="AV435" i="1"/>
  <c r="AX435" i="1" s="1"/>
  <c r="AY435" i="1" s="1"/>
  <c r="AU435" i="1"/>
  <c r="AR435" i="1"/>
  <c r="AO435" i="1"/>
  <c r="AG435" i="1"/>
  <c r="AF435" i="1"/>
  <c r="AH435" i="1" s="1"/>
  <c r="AI435" i="1" s="1"/>
  <c r="CS435" i="1" s="1"/>
  <c r="CU435" i="1" s="1"/>
  <c r="CV435" i="1" s="1"/>
  <c r="AE435" i="1"/>
  <c r="AB435" i="1"/>
  <c r="Y435" i="1"/>
  <c r="DA434" i="1"/>
  <c r="DB434" i="1" s="1"/>
  <c r="CZ434" i="1"/>
  <c r="CY434" i="1"/>
  <c r="CT434" i="1"/>
  <c r="CO434" i="1"/>
  <c r="CP434" i="1" s="1"/>
  <c r="CN434" i="1"/>
  <c r="CM434" i="1"/>
  <c r="CI434" i="1"/>
  <c r="CJ434" i="1" s="1"/>
  <c r="CH434" i="1"/>
  <c r="CG434" i="1"/>
  <c r="CB434" i="1"/>
  <c r="CA434" i="1"/>
  <c r="CC434" i="1" s="1"/>
  <c r="BZ434" i="1"/>
  <c r="BW434" i="1"/>
  <c r="BT434" i="1"/>
  <c r="BM434" i="1"/>
  <c r="BL434" i="1"/>
  <c r="BN434" i="1" s="1"/>
  <c r="BK434" i="1"/>
  <c r="BH434" i="1"/>
  <c r="BE434" i="1"/>
  <c r="AZ434" i="1"/>
  <c r="BP434" i="1" s="1"/>
  <c r="CE434" i="1" s="1"/>
  <c r="AW434" i="1"/>
  <c r="AV434" i="1"/>
  <c r="AX434" i="1" s="1"/>
  <c r="AY434" i="1" s="1"/>
  <c r="AU434" i="1"/>
  <c r="AR434" i="1"/>
  <c r="AO434" i="1"/>
  <c r="AH434" i="1"/>
  <c r="AI434" i="1" s="1"/>
  <c r="CS434" i="1" s="1"/>
  <c r="CU434" i="1" s="1"/>
  <c r="CV434" i="1" s="1"/>
  <c r="AG434" i="1"/>
  <c r="AF434" i="1"/>
  <c r="AE434" i="1"/>
  <c r="AB434" i="1"/>
  <c r="Y434" i="1"/>
  <c r="CZ433" i="1"/>
  <c r="DA433" i="1" s="1"/>
  <c r="DB433" i="1" s="1"/>
  <c r="CY433" i="1"/>
  <c r="CT433" i="1"/>
  <c r="CN433" i="1"/>
  <c r="CO433" i="1" s="1"/>
  <c r="CP433" i="1" s="1"/>
  <c r="CM433" i="1"/>
  <c r="CH433" i="1"/>
  <c r="CI433" i="1" s="1"/>
  <c r="CJ433" i="1" s="1"/>
  <c r="CG433" i="1"/>
  <c r="CC433" i="1"/>
  <c r="CB433" i="1"/>
  <c r="CA433" i="1"/>
  <c r="BZ433" i="1"/>
  <c r="BW433" i="1"/>
  <c r="BT433" i="1"/>
  <c r="BN433" i="1"/>
  <c r="BO433" i="1" s="1"/>
  <c r="BM433" i="1"/>
  <c r="BL433" i="1"/>
  <c r="BK433" i="1"/>
  <c r="BH433" i="1"/>
  <c r="BE433" i="1"/>
  <c r="AZ433" i="1"/>
  <c r="BP433" i="1" s="1"/>
  <c r="CE433" i="1" s="1"/>
  <c r="AX433" i="1"/>
  <c r="AY433" i="1" s="1"/>
  <c r="AW433" i="1"/>
  <c r="AV433" i="1"/>
  <c r="AU433" i="1"/>
  <c r="AR433" i="1"/>
  <c r="AO433" i="1"/>
  <c r="AG433" i="1"/>
  <c r="AH433" i="1" s="1"/>
  <c r="AI433" i="1" s="1"/>
  <c r="AF433" i="1"/>
  <c r="AE433" i="1"/>
  <c r="AB433" i="1"/>
  <c r="Y433" i="1"/>
  <c r="CZ432" i="1"/>
  <c r="CY432" i="1"/>
  <c r="DA432" i="1" s="1"/>
  <c r="DB432" i="1" s="1"/>
  <c r="CT432" i="1"/>
  <c r="CN432" i="1"/>
  <c r="CM432" i="1"/>
  <c r="CO432" i="1" s="1"/>
  <c r="CP432" i="1" s="1"/>
  <c r="CH432" i="1"/>
  <c r="CG432" i="1"/>
  <c r="CI432" i="1" s="1"/>
  <c r="CJ432" i="1" s="1"/>
  <c r="CB432" i="1"/>
  <c r="CC432" i="1" s="1"/>
  <c r="CA432" i="1"/>
  <c r="BZ432" i="1"/>
  <c r="BW432" i="1"/>
  <c r="BT432" i="1"/>
  <c r="BM432" i="1"/>
  <c r="BN432" i="1" s="1"/>
  <c r="BL432" i="1"/>
  <c r="BK432" i="1"/>
  <c r="BH432" i="1"/>
  <c r="BE432" i="1"/>
  <c r="AZ432" i="1"/>
  <c r="BP432" i="1" s="1"/>
  <c r="CE432" i="1" s="1"/>
  <c r="AW432" i="1"/>
  <c r="AX432" i="1" s="1"/>
  <c r="AY432" i="1" s="1"/>
  <c r="AV432" i="1"/>
  <c r="AU432" i="1"/>
  <c r="AR432" i="1"/>
  <c r="AO432" i="1"/>
  <c r="AG432" i="1"/>
  <c r="AF432" i="1"/>
  <c r="AH432" i="1" s="1"/>
  <c r="AI432" i="1" s="1"/>
  <c r="AE432" i="1"/>
  <c r="AB432" i="1"/>
  <c r="Y432" i="1"/>
  <c r="CZ431" i="1"/>
  <c r="CT431" i="1"/>
  <c r="CN431" i="1"/>
  <c r="CH431" i="1"/>
  <c r="CG431" i="1"/>
  <c r="CI431" i="1" s="1"/>
  <c r="CJ431" i="1" s="1"/>
  <c r="CB431" i="1"/>
  <c r="CA431" i="1"/>
  <c r="CC431" i="1" s="1"/>
  <c r="BZ431" i="1"/>
  <c r="BW431" i="1"/>
  <c r="BT431" i="1"/>
  <c r="BP431" i="1"/>
  <c r="CE431" i="1" s="1"/>
  <c r="BM431" i="1"/>
  <c r="BK431" i="1"/>
  <c r="BH431" i="1"/>
  <c r="AZ431" i="1"/>
  <c r="AW431" i="1"/>
  <c r="AX431" i="1" s="1"/>
  <c r="AY431" i="1" s="1"/>
  <c r="AV431" i="1"/>
  <c r="AU431" i="1"/>
  <c r="AR431" i="1"/>
  <c r="AO431" i="1"/>
  <c r="AG431" i="1"/>
  <c r="AF431" i="1"/>
  <c r="AH431" i="1" s="1"/>
  <c r="AI431" i="1" s="1"/>
  <c r="AE431" i="1"/>
  <c r="AB431" i="1"/>
  <c r="Y431" i="1"/>
  <c r="CZ430" i="1"/>
  <c r="CY430" i="1"/>
  <c r="DA430" i="1" s="1"/>
  <c r="DB430" i="1" s="1"/>
  <c r="CT430" i="1"/>
  <c r="CN430" i="1"/>
  <c r="CM430" i="1"/>
  <c r="CO430" i="1" s="1"/>
  <c r="CP430" i="1" s="1"/>
  <c r="CH430" i="1"/>
  <c r="CG430" i="1"/>
  <c r="CI430" i="1" s="1"/>
  <c r="CJ430" i="1" s="1"/>
  <c r="CB430" i="1"/>
  <c r="CA430" i="1"/>
  <c r="CC430" i="1" s="1"/>
  <c r="CD430" i="1" s="1"/>
  <c r="BZ430" i="1"/>
  <c r="BW430" i="1"/>
  <c r="BT430" i="1"/>
  <c r="BM430" i="1"/>
  <c r="BL430" i="1"/>
  <c r="BN430" i="1" s="1"/>
  <c r="BK430" i="1"/>
  <c r="BH430" i="1"/>
  <c r="BE430" i="1"/>
  <c r="AZ430" i="1"/>
  <c r="BP430" i="1" s="1"/>
  <c r="CE430" i="1" s="1"/>
  <c r="AW430" i="1"/>
  <c r="AV430" i="1"/>
  <c r="AX430" i="1" s="1"/>
  <c r="AY430" i="1" s="1"/>
  <c r="AU430" i="1"/>
  <c r="AR430" i="1"/>
  <c r="AO430" i="1"/>
  <c r="AG430" i="1"/>
  <c r="AF430" i="1"/>
  <c r="AH430" i="1" s="1"/>
  <c r="AI430" i="1" s="1"/>
  <c r="CS430" i="1" s="1"/>
  <c r="CU430" i="1" s="1"/>
  <c r="CV430" i="1" s="1"/>
  <c r="AE430" i="1"/>
  <c r="AB430" i="1"/>
  <c r="Y430" i="1"/>
  <c r="DA429" i="1"/>
  <c r="DB429" i="1" s="1"/>
  <c r="CZ429" i="1"/>
  <c r="CY429" i="1"/>
  <c r="CU429" i="1"/>
  <c r="CV429" i="1" s="1"/>
  <c r="CT429" i="1"/>
  <c r="CS429" i="1"/>
  <c r="CO429" i="1"/>
  <c r="CP429" i="1" s="1"/>
  <c r="CN429" i="1"/>
  <c r="CM429" i="1"/>
  <c r="CI429" i="1"/>
  <c r="CJ429" i="1" s="1"/>
  <c r="CH429" i="1"/>
  <c r="CG429" i="1"/>
  <c r="CB429" i="1"/>
  <c r="CA429" i="1"/>
  <c r="CC429" i="1" s="1"/>
  <c r="BZ429" i="1"/>
  <c r="BW429" i="1"/>
  <c r="BT429" i="1"/>
  <c r="BM429" i="1"/>
  <c r="BL429" i="1"/>
  <c r="BN429" i="1" s="1"/>
  <c r="BK429" i="1"/>
  <c r="BH429" i="1"/>
  <c r="BE429" i="1"/>
  <c r="AZ429" i="1"/>
  <c r="BP429" i="1" s="1"/>
  <c r="CE429" i="1" s="1"/>
  <c r="AW429" i="1"/>
  <c r="AV429" i="1"/>
  <c r="AX429" i="1" s="1"/>
  <c r="AY429" i="1" s="1"/>
  <c r="AU429" i="1"/>
  <c r="AR429" i="1"/>
  <c r="AO429" i="1"/>
  <c r="AH429" i="1"/>
  <c r="AI429" i="1" s="1"/>
  <c r="AG429" i="1"/>
  <c r="AF429" i="1"/>
  <c r="AE429" i="1"/>
  <c r="AB429" i="1"/>
  <c r="Y429" i="1"/>
  <c r="CZ428" i="1"/>
  <c r="DA428" i="1" s="1"/>
  <c r="DB428" i="1" s="1"/>
  <c r="CY428" i="1"/>
  <c r="CT428" i="1"/>
  <c r="CU428" i="1" s="1"/>
  <c r="CV428" i="1" s="1"/>
  <c r="CS428" i="1"/>
  <c r="CN428" i="1"/>
  <c r="CO428" i="1" s="1"/>
  <c r="CP428" i="1" s="1"/>
  <c r="CM428" i="1"/>
  <c r="CH428" i="1"/>
  <c r="CI428" i="1" s="1"/>
  <c r="CJ428" i="1" s="1"/>
  <c r="CG428" i="1"/>
  <c r="CC428" i="1"/>
  <c r="CB428" i="1"/>
  <c r="CA428" i="1"/>
  <c r="BZ428" i="1"/>
  <c r="BW428" i="1"/>
  <c r="BT428" i="1"/>
  <c r="BN428" i="1"/>
  <c r="BO428" i="1" s="1"/>
  <c r="BM428" i="1"/>
  <c r="BL428" i="1"/>
  <c r="BK428" i="1"/>
  <c r="BH428" i="1"/>
  <c r="BE428" i="1"/>
  <c r="AZ428" i="1"/>
  <c r="BP428" i="1" s="1"/>
  <c r="CE428" i="1" s="1"/>
  <c r="AX428" i="1"/>
  <c r="AY428" i="1" s="1"/>
  <c r="AW428" i="1"/>
  <c r="AV428" i="1"/>
  <c r="AU428" i="1"/>
  <c r="AR428" i="1"/>
  <c r="AO428" i="1"/>
  <c r="AG428" i="1"/>
  <c r="AH428" i="1" s="1"/>
  <c r="AI428" i="1" s="1"/>
  <c r="AF428" i="1"/>
  <c r="AE428" i="1"/>
  <c r="AB428" i="1"/>
  <c r="Y428" i="1"/>
  <c r="CZ427" i="1"/>
  <c r="CY427" i="1"/>
  <c r="DA427" i="1" s="1"/>
  <c r="DB427" i="1" s="1"/>
  <c r="CT427" i="1"/>
  <c r="CS427" i="1"/>
  <c r="CU427" i="1" s="1"/>
  <c r="CV427" i="1" s="1"/>
  <c r="CN427" i="1"/>
  <c r="CM427" i="1"/>
  <c r="CO427" i="1" s="1"/>
  <c r="CP427" i="1" s="1"/>
  <c r="CH427" i="1"/>
  <c r="CG427" i="1"/>
  <c r="CI427" i="1" s="1"/>
  <c r="CJ427" i="1" s="1"/>
  <c r="CB427" i="1"/>
  <c r="CC427" i="1" s="1"/>
  <c r="CA427" i="1"/>
  <c r="BZ427" i="1"/>
  <c r="BW427" i="1"/>
  <c r="BT427" i="1"/>
  <c r="BM427" i="1"/>
  <c r="BN427" i="1" s="1"/>
  <c r="BL427" i="1"/>
  <c r="BK427" i="1"/>
  <c r="BH427" i="1"/>
  <c r="BE427" i="1"/>
  <c r="AZ427" i="1"/>
  <c r="BP427" i="1" s="1"/>
  <c r="CE427" i="1" s="1"/>
  <c r="AW427" i="1"/>
  <c r="AX427" i="1" s="1"/>
  <c r="AY427" i="1" s="1"/>
  <c r="AV427" i="1"/>
  <c r="AU427" i="1"/>
  <c r="AR427" i="1"/>
  <c r="AO427" i="1"/>
  <c r="AG427" i="1"/>
  <c r="AF427" i="1"/>
  <c r="AH427" i="1" s="1"/>
  <c r="AI427" i="1" s="1"/>
  <c r="AE427" i="1"/>
  <c r="AB427" i="1"/>
  <c r="Y427" i="1"/>
  <c r="CZ426" i="1"/>
  <c r="CY426" i="1"/>
  <c r="DA426" i="1" s="1"/>
  <c r="DB426" i="1" s="1"/>
  <c r="CT426" i="1"/>
  <c r="CS426" i="1"/>
  <c r="CU426" i="1" s="1"/>
  <c r="CV426" i="1" s="1"/>
  <c r="CN426" i="1"/>
  <c r="CM426" i="1"/>
  <c r="CO426" i="1" s="1"/>
  <c r="CP426" i="1" s="1"/>
  <c r="CH426" i="1"/>
  <c r="CG426" i="1"/>
  <c r="CI426" i="1" s="1"/>
  <c r="CJ426" i="1" s="1"/>
  <c r="CB426" i="1"/>
  <c r="CA426" i="1"/>
  <c r="CC426" i="1" s="1"/>
  <c r="CD426" i="1" s="1"/>
  <c r="BZ426" i="1"/>
  <c r="BW426" i="1"/>
  <c r="BT426" i="1"/>
  <c r="BM426" i="1"/>
  <c r="BL426" i="1"/>
  <c r="BN426" i="1" s="1"/>
  <c r="BK426" i="1"/>
  <c r="BH426" i="1"/>
  <c r="BE426" i="1"/>
  <c r="AZ426" i="1"/>
  <c r="BP426" i="1" s="1"/>
  <c r="CE426" i="1" s="1"/>
  <c r="AW426" i="1"/>
  <c r="AV426" i="1"/>
  <c r="AX426" i="1" s="1"/>
  <c r="AY426" i="1" s="1"/>
  <c r="AU426" i="1"/>
  <c r="AR426" i="1"/>
  <c r="AO426" i="1"/>
  <c r="AG426" i="1"/>
  <c r="AF426" i="1"/>
  <c r="AH426" i="1" s="1"/>
  <c r="AI426" i="1" s="1"/>
  <c r="AE426" i="1"/>
  <c r="AB426" i="1"/>
  <c r="Y426" i="1"/>
  <c r="DA425" i="1"/>
  <c r="DB425" i="1" s="1"/>
  <c r="CZ425" i="1"/>
  <c r="CY425" i="1"/>
  <c r="CU425" i="1"/>
  <c r="CV425" i="1" s="1"/>
  <c r="CT425" i="1"/>
  <c r="CS425" i="1"/>
  <c r="CO425" i="1"/>
  <c r="CP425" i="1" s="1"/>
  <c r="CN425" i="1"/>
  <c r="CM425" i="1"/>
  <c r="CI425" i="1"/>
  <c r="CJ425" i="1" s="1"/>
  <c r="CH425" i="1"/>
  <c r="CG425" i="1"/>
  <c r="CB425" i="1"/>
  <c r="CA425" i="1"/>
  <c r="CC425" i="1" s="1"/>
  <c r="BZ425" i="1"/>
  <c r="BW425" i="1"/>
  <c r="BT425" i="1"/>
  <c r="BM425" i="1"/>
  <c r="BL425" i="1"/>
  <c r="BN425" i="1" s="1"/>
  <c r="BK425" i="1"/>
  <c r="BH425" i="1"/>
  <c r="BE425" i="1"/>
  <c r="AZ425" i="1"/>
  <c r="BP425" i="1" s="1"/>
  <c r="CE425" i="1" s="1"/>
  <c r="AW425" i="1"/>
  <c r="AV425" i="1"/>
  <c r="AX425" i="1" s="1"/>
  <c r="AY425" i="1" s="1"/>
  <c r="AU425" i="1"/>
  <c r="AR425" i="1"/>
  <c r="AO425" i="1"/>
  <c r="AH425" i="1"/>
  <c r="AI425" i="1" s="1"/>
  <c r="AE425" i="1"/>
  <c r="AB425" i="1"/>
  <c r="Y425" i="1"/>
  <c r="CZ424" i="1"/>
  <c r="CY424" i="1"/>
  <c r="DA424" i="1" s="1"/>
  <c r="DB424" i="1" s="1"/>
  <c r="CT424" i="1"/>
  <c r="CS424" i="1"/>
  <c r="CU424" i="1" s="1"/>
  <c r="CV424" i="1" s="1"/>
  <c r="CN424" i="1"/>
  <c r="CM424" i="1"/>
  <c r="CO424" i="1" s="1"/>
  <c r="CP424" i="1" s="1"/>
  <c r="CH424" i="1"/>
  <c r="CG424" i="1"/>
  <c r="CI424" i="1" s="1"/>
  <c r="CJ424" i="1" s="1"/>
  <c r="CC424" i="1"/>
  <c r="CB424" i="1"/>
  <c r="CA424" i="1"/>
  <c r="BZ424" i="1"/>
  <c r="BW424" i="1"/>
  <c r="BT424" i="1"/>
  <c r="BN424" i="1"/>
  <c r="BM424" i="1"/>
  <c r="BL424" i="1"/>
  <c r="BK424" i="1"/>
  <c r="BH424" i="1"/>
  <c r="BE424" i="1"/>
  <c r="AZ424" i="1"/>
  <c r="BP424" i="1" s="1"/>
  <c r="CE424" i="1" s="1"/>
  <c r="AX424" i="1"/>
  <c r="AY424" i="1" s="1"/>
  <c r="AW424" i="1"/>
  <c r="AV424" i="1"/>
  <c r="AU424" i="1"/>
  <c r="AR424" i="1"/>
  <c r="AO424" i="1"/>
  <c r="AI424" i="1"/>
  <c r="AH424" i="1"/>
  <c r="AE424" i="1"/>
  <c r="AB424" i="1"/>
  <c r="Y424" i="1"/>
  <c r="CZ423" i="1"/>
  <c r="CY423" i="1"/>
  <c r="DA423" i="1" s="1"/>
  <c r="DB423" i="1" s="1"/>
  <c r="CT423" i="1"/>
  <c r="CS423" i="1"/>
  <c r="CU423" i="1" s="1"/>
  <c r="CV423" i="1" s="1"/>
  <c r="CN423" i="1"/>
  <c r="CM423" i="1"/>
  <c r="CO423" i="1" s="1"/>
  <c r="CP423" i="1" s="1"/>
  <c r="CH423" i="1"/>
  <c r="CG423" i="1"/>
  <c r="CI423" i="1" s="1"/>
  <c r="CJ423" i="1" s="1"/>
  <c r="CB423" i="1"/>
  <c r="CC423" i="1" s="1"/>
  <c r="CD423" i="1" s="1"/>
  <c r="CA423" i="1"/>
  <c r="BZ423" i="1"/>
  <c r="BW423" i="1"/>
  <c r="BT423" i="1"/>
  <c r="BM423" i="1"/>
  <c r="BN423" i="1" s="1"/>
  <c r="BL423" i="1"/>
  <c r="BK423" i="1"/>
  <c r="BH423" i="1"/>
  <c r="BE423" i="1"/>
  <c r="AZ423" i="1"/>
  <c r="BP423" i="1" s="1"/>
  <c r="CE423" i="1" s="1"/>
  <c r="AW423" i="1"/>
  <c r="AX423" i="1" s="1"/>
  <c r="AY423" i="1" s="1"/>
  <c r="AV423" i="1"/>
  <c r="AU423" i="1"/>
  <c r="AR423" i="1"/>
  <c r="AO423" i="1"/>
  <c r="AG423" i="1"/>
  <c r="AF423" i="1"/>
  <c r="AH423" i="1" s="1"/>
  <c r="AI423" i="1" s="1"/>
  <c r="AE423" i="1"/>
  <c r="AB423" i="1"/>
  <c r="Y423" i="1"/>
  <c r="CZ422" i="1"/>
  <c r="CY422" i="1"/>
  <c r="DA422" i="1" s="1"/>
  <c r="DB422" i="1" s="1"/>
  <c r="CT422" i="1"/>
  <c r="CS422" i="1"/>
  <c r="CU422" i="1" s="1"/>
  <c r="CV422" i="1" s="1"/>
  <c r="CN422" i="1"/>
  <c r="CM422" i="1"/>
  <c r="CO422" i="1" s="1"/>
  <c r="CP422" i="1" s="1"/>
  <c r="CH422" i="1"/>
  <c r="CG422" i="1"/>
  <c r="CI422" i="1" s="1"/>
  <c r="CJ422" i="1" s="1"/>
  <c r="CB422" i="1"/>
  <c r="CA422" i="1"/>
  <c r="CC422" i="1" s="1"/>
  <c r="CD422" i="1" s="1"/>
  <c r="BZ422" i="1"/>
  <c r="BW422" i="1"/>
  <c r="BT422" i="1"/>
  <c r="BM422" i="1"/>
  <c r="BL422" i="1"/>
  <c r="BN422" i="1" s="1"/>
  <c r="BK422" i="1"/>
  <c r="BH422" i="1"/>
  <c r="BE422" i="1"/>
  <c r="AZ422" i="1"/>
  <c r="BP422" i="1" s="1"/>
  <c r="CE422" i="1" s="1"/>
  <c r="AW422" i="1"/>
  <c r="AV422" i="1"/>
  <c r="AX422" i="1" s="1"/>
  <c r="AY422" i="1" s="1"/>
  <c r="AU422" i="1"/>
  <c r="AR422" i="1"/>
  <c r="AO422" i="1"/>
  <c r="AG422" i="1"/>
  <c r="AF422" i="1"/>
  <c r="AH422" i="1" s="1"/>
  <c r="AI422" i="1" s="1"/>
  <c r="AE422" i="1"/>
  <c r="AB422" i="1"/>
  <c r="Y422" i="1"/>
  <c r="DA421" i="1"/>
  <c r="DB421" i="1" s="1"/>
  <c r="CZ421" i="1"/>
  <c r="CY421" i="1"/>
  <c r="CT421" i="1"/>
  <c r="CS421" i="1"/>
  <c r="CU421" i="1" s="1"/>
  <c r="CV421" i="1" s="1"/>
  <c r="CN421" i="1"/>
  <c r="CM421" i="1"/>
  <c r="CO421" i="1" s="1"/>
  <c r="CP421" i="1" s="1"/>
  <c r="CH421" i="1"/>
  <c r="CG421" i="1"/>
  <c r="CI421" i="1" s="1"/>
  <c r="CJ421" i="1" s="1"/>
  <c r="CB421" i="1"/>
  <c r="CA421" i="1"/>
  <c r="CC421" i="1" s="1"/>
  <c r="CD421" i="1" s="1"/>
  <c r="BZ421" i="1"/>
  <c r="BW421" i="1"/>
  <c r="BT421" i="1"/>
  <c r="BM421" i="1"/>
  <c r="BL421" i="1"/>
  <c r="BN421" i="1" s="1"/>
  <c r="BK421" i="1"/>
  <c r="BH421" i="1"/>
  <c r="BE421" i="1"/>
  <c r="AZ421" i="1"/>
  <c r="BP421" i="1" s="1"/>
  <c r="CE421" i="1" s="1"/>
  <c r="AW421" i="1"/>
  <c r="AV421" i="1"/>
  <c r="AX421" i="1" s="1"/>
  <c r="AY421" i="1" s="1"/>
  <c r="AU421" i="1"/>
  <c r="AR421" i="1"/>
  <c r="AO421" i="1"/>
  <c r="AH421" i="1"/>
  <c r="AI421" i="1" s="1"/>
  <c r="AE421" i="1"/>
  <c r="AB421" i="1"/>
  <c r="Y421" i="1"/>
  <c r="CZ420" i="1"/>
  <c r="CY420" i="1"/>
  <c r="DA420" i="1" s="1"/>
  <c r="DB420" i="1" s="1"/>
  <c r="CT420" i="1"/>
  <c r="CS420" i="1"/>
  <c r="CU420" i="1" s="1"/>
  <c r="CV420" i="1" s="1"/>
  <c r="CN420" i="1"/>
  <c r="CM420" i="1"/>
  <c r="CO420" i="1" s="1"/>
  <c r="CP420" i="1" s="1"/>
  <c r="CH420" i="1"/>
  <c r="CG420" i="1"/>
  <c r="CI420" i="1" s="1"/>
  <c r="CJ420" i="1" s="1"/>
  <c r="CC420" i="1"/>
  <c r="CB420" i="1"/>
  <c r="CA420" i="1"/>
  <c r="BZ420" i="1"/>
  <c r="BW420" i="1"/>
  <c r="BT420" i="1"/>
  <c r="BN420" i="1"/>
  <c r="BO420" i="1" s="1"/>
  <c r="BM420" i="1"/>
  <c r="BL420" i="1"/>
  <c r="BK420" i="1"/>
  <c r="BH420" i="1"/>
  <c r="BE420" i="1"/>
  <c r="AZ420" i="1"/>
  <c r="BP420" i="1" s="1"/>
  <c r="CE420" i="1" s="1"/>
  <c r="AX420" i="1"/>
  <c r="AY420" i="1" s="1"/>
  <c r="AW420" i="1"/>
  <c r="AV420" i="1"/>
  <c r="AU420" i="1"/>
  <c r="AR420" i="1"/>
  <c r="AO420" i="1"/>
  <c r="AI420" i="1"/>
  <c r="AG420" i="1"/>
  <c r="AF420" i="1"/>
  <c r="CZ419" i="1"/>
  <c r="CY419" i="1"/>
  <c r="DA419" i="1" s="1"/>
  <c r="DB419" i="1" s="1"/>
  <c r="CT419" i="1"/>
  <c r="CS419" i="1"/>
  <c r="CU419" i="1" s="1"/>
  <c r="CV419" i="1" s="1"/>
  <c r="CN419" i="1"/>
  <c r="CM419" i="1"/>
  <c r="CO419" i="1" s="1"/>
  <c r="CP419" i="1" s="1"/>
  <c r="CJ419" i="1"/>
  <c r="CH419" i="1"/>
  <c r="CG419" i="1"/>
  <c r="CI419" i="1" s="1"/>
  <c r="CB419" i="1"/>
  <c r="CA419" i="1"/>
  <c r="CC419" i="1" s="1"/>
  <c r="BZ419" i="1"/>
  <c r="BW419" i="1"/>
  <c r="BT419" i="1"/>
  <c r="BM419" i="1"/>
  <c r="BL419" i="1"/>
  <c r="BN419" i="1" s="1"/>
  <c r="BK419" i="1"/>
  <c r="BH419" i="1"/>
  <c r="BE419" i="1"/>
  <c r="AZ419" i="1"/>
  <c r="BP419" i="1" s="1"/>
  <c r="CE419" i="1" s="1"/>
  <c r="AW419" i="1"/>
  <c r="AV419" i="1"/>
  <c r="AX419" i="1" s="1"/>
  <c r="AU419" i="1"/>
  <c r="AR419" i="1"/>
  <c r="AO419" i="1"/>
  <c r="AG419" i="1"/>
  <c r="AF419" i="1"/>
  <c r="AH419" i="1" s="1"/>
  <c r="AI419" i="1" s="1"/>
  <c r="AE419" i="1"/>
  <c r="AB419" i="1"/>
  <c r="Y419" i="1"/>
  <c r="DB418" i="1"/>
  <c r="DA418" i="1"/>
  <c r="CZ418" i="1"/>
  <c r="CY418" i="1"/>
  <c r="CV418" i="1"/>
  <c r="CU418" i="1"/>
  <c r="CT418" i="1"/>
  <c r="CS418" i="1"/>
  <c r="CN418" i="1"/>
  <c r="CO418" i="1" s="1"/>
  <c r="CP418" i="1" s="1"/>
  <c r="CM418" i="1"/>
  <c r="CH418" i="1"/>
  <c r="CI418" i="1" s="1"/>
  <c r="CJ418" i="1" s="1"/>
  <c r="CG418" i="1"/>
  <c r="CB418" i="1"/>
  <c r="CA418" i="1"/>
  <c r="CC418" i="1" s="1"/>
  <c r="BZ418" i="1"/>
  <c r="BW418" i="1"/>
  <c r="BT418" i="1"/>
  <c r="BM418" i="1"/>
  <c r="BL418" i="1"/>
  <c r="BN418" i="1" s="1"/>
  <c r="BK418" i="1"/>
  <c r="BH418" i="1"/>
  <c r="BE418" i="1"/>
  <c r="AZ418" i="1"/>
  <c r="BP418" i="1" s="1"/>
  <c r="CE418" i="1" s="1"/>
  <c r="AW418" i="1"/>
  <c r="AV418" i="1"/>
  <c r="AX418" i="1" s="1"/>
  <c r="AY418" i="1" s="1"/>
  <c r="AU418" i="1"/>
  <c r="AR418" i="1"/>
  <c r="AO418" i="1"/>
  <c r="AG418" i="1"/>
  <c r="AH418" i="1" s="1"/>
  <c r="AI418" i="1" s="1"/>
  <c r="AF418" i="1"/>
  <c r="AE418" i="1"/>
  <c r="AB418" i="1"/>
  <c r="Y418" i="1"/>
  <c r="CZ417" i="1"/>
  <c r="CY417" i="1"/>
  <c r="DA417" i="1" s="1"/>
  <c r="DB417" i="1" s="1"/>
  <c r="CT417" i="1"/>
  <c r="CS417" i="1"/>
  <c r="CU417" i="1" s="1"/>
  <c r="CV417" i="1" s="1"/>
  <c r="CN417" i="1"/>
  <c r="CO417" i="1" s="1"/>
  <c r="CP417" i="1" s="1"/>
  <c r="CM417" i="1"/>
  <c r="CI417" i="1"/>
  <c r="CJ417" i="1" s="1"/>
  <c r="CH417" i="1"/>
  <c r="CG417" i="1"/>
  <c r="CC417" i="1"/>
  <c r="CD417" i="1" s="1"/>
  <c r="CB417" i="1"/>
  <c r="CA417" i="1"/>
  <c r="BZ417" i="1"/>
  <c r="BW417" i="1"/>
  <c r="BT417" i="1"/>
  <c r="BM417" i="1"/>
  <c r="BN417" i="1" s="1"/>
  <c r="BO417" i="1" s="1"/>
  <c r="BL417" i="1"/>
  <c r="BK417" i="1"/>
  <c r="BH417" i="1"/>
  <c r="BE417" i="1"/>
  <c r="AZ417" i="1"/>
  <c r="BP417" i="1" s="1"/>
  <c r="CE417" i="1" s="1"/>
  <c r="AW417" i="1"/>
  <c r="AX417" i="1" s="1"/>
  <c r="AY417" i="1" s="1"/>
  <c r="AV417" i="1"/>
  <c r="AU417" i="1"/>
  <c r="AR417" i="1"/>
  <c r="AO417" i="1"/>
  <c r="AG417" i="1"/>
  <c r="AH417" i="1" s="1"/>
  <c r="AI417" i="1" s="1"/>
  <c r="AF417" i="1"/>
  <c r="AE417" i="1"/>
  <c r="AB417" i="1"/>
  <c r="Y417" i="1"/>
  <c r="CZ416" i="1"/>
  <c r="CY416" i="1"/>
  <c r="CT416" i="1"/>
  <c r="CS416" i="1"/>
  <c r="CU416" i="1" s="1"/>
  <c r="CV416" i="1" s="1"/>
  <c r="CN416" i="1"/>
  <c r="CM416" i="1"/>
  <c r="CJ416" i="1"/>
  <c r="CH416" i="1"/>
  <c r="CG416" i="1"/>
  <c r="CI416" i="1" s="1"/>
  <c r="CC416" i="1"/>
  <c r="CB416" i="1"/>
  <c r="CA416" i="1"/>
  <c r="BZ416" i="1"/>
  <c r="BW416" i="1"/>
  <c r="BT416" i="1"/>
  <c r="BP416" i="1"/>
  <c r="CE416" i="1" s="1"/>
  <c r="BM416" i="1"/>
  <c r="BL416" i="1"/>
  <c r="BN416" i="1" s="1"/>
  <c r="BO416" i="1" s="1"/>
  <c r="BK416" i="1"/>
  <c r="BH416" i="1"/>
  <c r="BE416" i="1"/>
  <c r="AZ416" i="1"/>
  <c r="AW416" i="1"/>
  <c r="AV416" i="1"/>
  <c r="AX416" i="1" s="1"/>
  <c r="AY416" i="1" s="1"/>
  <c r="AU416" i="1"/>
  <c r="AR416" i="1"/>
  <c r="AO416" i="1"/>
  <c r="AI416" i="1"/>
  <c r="AG416" i="1"/>
  <c r="AF416" i="1"/>
  <c r="AH416" i="1" s="1"/>
  <c r="AE416" i="1"/>
  <c r="AB416" i="1"/>
  <c r="Y416" i="1"/>
  <c r="CZ415" i="1"/>
  <c r="CY415" i="1"/>
  <c r="DA415" i="1" s="1"/>
  <c r="DB415" i="1" s="1"/>
  <c r="CT415" i="1"/>
  <c r="CS415" i="1"/>
  <c r="CU415" i="1" s="1"/>
  <c r="CV415" i="1" s="1"/>
  <c r="CN415" i="1"/>
  <c r="CM415" i="1"/>
  <c r="CO415" i="1" s="1"/>
  <c r="CP415" i="1" s="1"/>
  <c r="CH415" i="1"/>
  <c r="CG415" i="1"/>
  <c r="CI415" i="1" s="1"/>
  <c r="CJ415" i="1" s="1"/>
  <c r="CB415" i="1"/>
  <c r="CA415" i="1"/>
  <c r="BZ415" i="1"/>
  <c r="BW415" i="1"/>
  <c r="BT415" i="1"/>
  <c r="BM415" i="1"/>
  <c r="BL415" i="1"/>
  <c r="BN415" i="1" s="1"/>
  <c r="BK415" i="1"/>
  <c r="BH415" i="1"/>
  <c r="BE415" i="1"/>
  <c r="AZ415" i="1"/>
  <c r="BP415" i="1" s="1"/>
  <c r="CE415" i="1" s="1"/>
  <c r="AW415" i="1"/>
  <c r="AV415" i="1"/>
  <c r="AU415" i="1"/>
  <c r="AR415" i="1"/>
  <c r="AO415" i="1"/>
  <c r="AH415" i="1"/>
  <c r="AI415" i="1" s="1"/>
  <c r="AG415" i="1"/>
  <c r="AF415" i="1"/>
  <c r="AE415" i="1"/>
  <c r="AB415" i="1"/>
  <c r="Y415" i="1"/>
  <c r="CZ414" i="1"/>
  <c r="DA414" i="1" s="1"/>
  <c r="DB414" i="1" s="1"/>
  <c r="CY414" i="1"/>
  <c r="CT414" i="1"/>
  <c r="CU414" i="1" s="1"/>
  <c r="CV414" i="1" s="1"/>
  <c r="CS414" i="1"/>
  <c r="CN414" i="1"/>
  <c r="CO414" i="1" s="1"/>
  <c r="CP414" i="1" s="1"/>
  <c r="CM414" i="1"/>
  <c r="CH414" i="1"/>
  <c r="CI414" i="1" s="1"/>
  <c r="CJ414" i="1" s="1"/>
  <c r="CG414" i="1"/>
  <c r="CC414" i="1"/>
  <c r="CB414" i="1"/>
  <c r="CA414" i="1"/>
  <c r="BZ414" i="1"/>
  <c r="BW414" i="1"/>
  <c r="BT414" i="1"/>
  <c r="BN414" i="1"/>
  <c r="BM414" i="1"/>
  <c r="BL414" i="1"/>
  <c r="BK414" i="1"/>
  <c r="BH414" i="1"/>
  <c r="BE414" i="1"/>
  <c r="AZ414" i="1"/>
  <c r="BP414" i="1" s="1"/>
  <c r="CE414" i="1" s="1"/>
  <c r="AX414" i="1"/>
  <c r="AY414" i="1" s="1"/>
  <c r="AW414" i="1"/>
  <c r="AV414" i="1"/>
  <c r="AU414" i="1"/>
  <c r="AR414" i="1"/>
  <c r="AO414" i="1"/>
  <c r="AI414" i="1"/>
  <c r="AG414" i="1"/>
  <c r="AF414" i="1"/>
  <c r="CZ413" i="1"/>
  <c r="DA413" i="1" s="1"/>
  <c r="DB413" i="1" s="1"/>
  <c r="CY413" i="1"/>
  <c r="CU413" i="1"/>
  <c r="CV413" i="1" s="1"/>
  <c r="CT413" i="1"/>
  <c r="CS413" i="1"/>
  <c r="CN413" i="1"/>
  <c r="CM413" i="1"/>
  <c r="CO413" i="1" s="1"/>
  <c r="CP413" i="1" s="1"/>
  <c r="CH413" i="1"/>
  <c r="CG413" i="1"/>
  <c r="CI413" i="1" s="1"/>
  <c r="CJ413" i="1" s="1"/>
  <c r="CC413" i="1"/>
  <c r="CD413" i="1" s="1"/>
  <c r="CB413" i="1"/>
  <c r="CA413" i="1"/>
  <c r="BZ413" i="1"/>
  <c r="BW413" i="1"/>
  <c r="BT413" i="1"/>
  <c r="BM413" i="1"/>
  <c r="BN413" i="1" s="1"/>
  <c r="BO413" i="1" s="1"/>
  <c r="BL413" i="1"/>
  <c r="BK413" i="1"/>
  <c r="BH413" i="1"/>
  <c r="BE413" i="1"/>
  <c r="AZ413" i="1"/>
  <c r="BP413" i="1" s="1"/>
  <c r="CE413" i="1" s="1"/>
  <c r="AW413" i="1"/>
  <c r="AX413" i="1" s="1"/>
  <c r="AY413" i="1" s="1"/>
  <c r="AV413" i="1"/>
  <c r="AU413" i="1"/>
  <c r="AR413" i="1"/>
  <c r="AO413" i="1"/>
  <c r="AG413" i="1"/>
  <c r="AF413" i="1"/>
  <c r="AH413" i="1" s="1"/>
  <c r="AI413" i="1" s="1"/>
  <c r="AE413" i="1"/>
  <c r="AB413" i="1"/>
  <c r="Y413" i="1"/>
  <c r="CZ412" i="1"/>
  <c r="CY412" i="1"/>
  <c r="CV412" i="1"/>
  <c r="CT412" i="1"/>
  <c r="CS412" i="1"/>
  <c r="CU412" i="1" s="1"/>
  <c r="CN412" i="1"/>
  <c r="CM412" i="1"/>
  <c r="CH412" i="1"/>
  <c r="CG412" i="1"/>
  <c r="CI412" i="1" s="1"/>
  <c r="CJ412" i="1" s="1"/>
  <c r="CB412" i="1"/>
  <c r="CA412" i="1"/>
  <c r="CC412" i="1" s="1"/>
  <c r="BZ412" i="1"/>
  <c r="BW412" i="1"/>
  <c r="BT412" i="1"/>
  <c r="BP412" i="1"/>
  <c r="CE412" i="1" s="1"/>
  <c r="BM412" i="1"/>
  <c r="BN412" i="1" s="1"/>
  <c r="BO412" i="1" s="1"/>
  <c r="BL412" i="1"/>
  <c r="BK412" i="1"/>
  <c r="BH412" i="1"/>
  <c r="BE412" i="1"/>
  <c r="AZ412" i="1"/>
  <c r="AX412" i="1"/>
  <c r="AY412" i="1" s="1"/>
  <c r="AW412" i="1"/>
  <c r="AV412" i="1"/>
  <c r="AU412" i="1"/>
  <c r="AR412" i="1"/>
  <c r="AO412" i="1"/>
  <c r="AI412" i="1"/>
  <c r="AG412" i="1"/>
  <c r="AF412" i="1"/>
  <c r="CZ411" i="1"/>
  <c r="CY411" i="1"/>
  <c r="DA411" i="1" s="1"/>
  <c r="DB411" i="1" s="1"/>
  <c r="CT411" i="1"/>
  <c r="CS411" i="1"/>
  <c r="CU411" i="1" s="1"/>
  <c r="CV411" i="1" s="1"/>
  <c r="CN411" i="1"/>
  <c r="CM411" i="1"/>
  <c r="CO411" i="1" s="1"/>
  <c r="CP411" i="1" s="1"/>
  <c r="CH411" i="1"/>
  <c r="CG411" i="1"/>
  <c r="CI411" i="1" s="1"/>
  <c r="CJ411" i="1" s="1"/>
  <c r="CB411" i="1"/>
  <c r="CA411" i="1"/>
  <c r="CC411" i="1" s="1"/>
  <c r="BZ411" i="1"/>
  <c r="BW411" i="1"/>
  <c r="BT411" i="1"/>
  <c r="BP411" i="1"/>
  <c r="CE411" i="1" s="1"/>
  <c r="BM411" i="1"/>
  <c r="BL411" i="1"/>
  <c r="BK411" i="1"/>
  <c r="BH411" i="1"/>
  <c r="BE411" i="1"/>
  <c r="AZ411" i="1"/>
  <c r="AY411" i="1"/>
  <c r="AW411" i="1"/>
  <c r="AV411" i="1"/>
  <c r="AX411" i="1" s="1"/>
  <c r="AU411" i="1"/>
  <c r="AR411" i="1"/>
  <c r="AO411" i="1"/>
  <c r="AG411" i="1"/>
  <c r="AF411" i="1"/>
  <c r="AH411" i="1" s="1"/>
  <c r="AI411" i="1" s="1"/>
  <c r="AE411" i="1"/>
  <c r="AB411" i="1"/>
  <c r="Y411" i="1"/>
  <c r="DA410" i="1"/>
  <c r="DB410" i="1" s="1"/>
  <c r="CZ410" i="1"/>
  <c r="CY410" i="1"/>
  <c r="CU410" i="1"/>
  <c r="CV410" i="1" s="1"/>
  <c r="CT410" i="1"/>
  <c r="CS410" i="1"/>
  <c r="CO410" i="1"/>
  <c r="CP410" i="1" s="1"/>
  <c r="CN410" i="1"/>
  <c r="CM410" i="1"/>
  <c r="CI410" i="1"/>
  <c r="CJ410" i="1" s="1"/>
  <c r="CH410" i="1"/>
  <c r="CG410" i="1"/>
  <c r="CB410" i="1"/>
  <c r="CA410" i="1"/>
  <c r="CC410" i="1" s="1"/>
  <c r="BZ410" i="1"/>
  <c r="BW410" i="1"/>
  <c r="BT410" i="1"/>
  <c r="BM410" i="1"/>
  <c r="BL410" i="1"/>
  <c r="BN410" i="1" s="1"/>
  <c r="BK410" i="1"/>
  <c r="BH410" i="1"/>
  <c r="BE410" i="1"/>
  <c r="AZ410" i="1"/>
  <c r="BP410" i="1" s="1"/>
  <c r="CE410" i="1" s="1"/>
  <c r="AW410" i="1"/>
  <c r="AV410" i="1"/>
  <c r="AX410" i="1" s="1"/>
  <c r="AY410" i="1" s="1"/>
  <c r="AU410" i="1"/>
  <c r="AR410" i="1"/>
  <c r="AO410" i="1"/>
  <c r="AG410" i="1"/>
  <c r="AF410" i="1"/>
  <c r="AH410" i="1" s="1"/>
  <c r="AI410" i="1" s="1"/>
  <c r="AE410" i="1"/>
  <c r="AB410" i="1"/>
  <c r="Y410" i="1"/>
  <c r="CZ409" i="1"/>
  <c r="DA409" i="1" s="1"/>
  <c r="DB409" i="1" s="1"/>
  <c r="CY409" i="1"/>
  <c r="CT409" i="1"/>
  <c r="CU409" i="1" s="1"/>
  <c r="CV409" i="1" s="1"/>
  <c r="CS409" i="1"/>
  <c r="CN409" i="1"/>
  <c r="CO409" i="1" s="1"/>
  <c r="CP409" i="1" s="1"/>
  <c r="CM409" i="1"/>
  <c r="CH409" i="1"/>
  <c r="CI409" i="1" s="1"/>
  <c r="CJ409" i="1" s="1"/>
  <c r="CG409" i="1"/>
  <c r="CB409" i="1"/>
  <c r="CA409" i="1"/>
  <c r="CC409" i="1" s="1"/>
  <c r="CD409" i="1" s="1"/>
  <c r="BZ409" i="1"/>
  <c r="BW409" i="1"/>
  <c r="BT409" i="1"/>
  <c r="BM409" i="1"/>
  <c r="BL409" i="1"/>
  <c r="BN409" i="1" s="1"/>
  <c r="BK409" i="1"/>
  <c r="BH409" i="1"/>
  <c r="BE409" i="1"/>
  <c r="AZ409" i="1"/>
  <c r="BP409" i="1" s="1"/>
  <c r="CE409" i="1" s="1"/>
  <c r="AW409" i="1"/>
  <c r="AV409" i="1"/>
  <c r="AX409" i="1" s="1"/>
  <c r="AY409" i="1" s="1"/>
  <c r="AU409" i="1"/>
  <c r="AR409" i="1"/>
  <c r="AO409" i="1"/>
  <c r="AG409" i="1"/>
  <c r="AH409" i="1" s="1"/>
  <c r="AI409" i="1" s="1"/>
  <c r="AF409" i="1"/>
  <c r="AE409" i="1"/>
  <c r="AB409" i="1"/>
  <c r="Y409" i="1"/>
  <c r="DA408" i="1"/>
  <c r="DB408" i="1" s="1"/>
  <c r="CZ408" i="1"/>
  <c r="CY408" i="1"/>
  <c r="CU408" i="1"/>
  <c r="CV408" i="1" s="1"/>
  <c r="CT408" i="1"/>
  <c r="CS408" i="1"/>
  <c r="CO408" i="1"/>
  <c r="CP408" i="1" s="1"/>
  <c r="CN408" i="1"/>
  <c r="CM408" i="1"/>
  <c r="CI408" i="1"/>
  <c r="CJ408" i="1" s="1"/>
  <c r="CH408" i="1"/>
  <c r="CG408" i="1"/>
  <c r="CB408" i="1"/>
  <c r="CC408" i="1" s="1"/>
  <c r="CD408" i="1" s="1"/>
  <c r="CA408" i="1"/>
  <c r="BZ408" i="1"/>
  <c r="BW408" i="1"/>
  <c r="BT408" i="1"/>
  <c r="BM408" i="1"/>
  <c r="BN408" i="1" s="1"/>
  <c r="BL408" i="1"/>
  <c r="BK408" i="1"/>
  <c r="BH408" i="1"/>
  <c r="BE408" i="1"/>
  <c r="AZ408" i="1"/>
  <c r="BP408" i="1" s="1"/>
  <c r="CE408" i="1" s="1"/>
  <c r="AW408" i="1"/>
  <c r="AX408" i="1" s="1"/>
  <c r="AY408" i="1" s="1"/>
  <c r="AV408" i="1"/>
  <c r="AU408" i="1"/>
  <c r="AR408" i="1"/>
  <c r="AO408" i="1"/>
  <c r="AH408" i="1"/>
  <c r="AI408" i="1" s="1"/>
  <c r="AG408" i="1"/>
  <c r="AF408" i="1"/>
  <c r="AE408" i="1"/>
  <c r="AB408" i="1"/>
  <c r="Y408" i="1"/>
  <c r="CZ407" i="1"/>
  <c r="CY407" i="1"/>
  <c r="DA407" i="1" s="1"/>
  <c r="DB407" i="1" s="1"/>
  <c r="CT407" i="1"/>
  <c r="CS407" i="1"/>
  <c r="CU407" i="1" s="1"/>
  <c r="CV407" i="1" s="1"/>
  <c r="CN407" i="1"/>
  <c r="CM407" i="1"/>
  <c r="CO407" i="1" s="1"/>
  <c r="CP407" i="1" s="1"/>
  <c r="CH407" i="1"/>
  <c r="CG407" i="1"/>
  <c r="CI407" i="1" s="1"/>
  <c r="CJ407" i="1" s="1"/>
  <c r="CC407" i="1"/>
  <c r="CB407" i="1"/>
  <c r="CA407" i="1"/>
  <c r="BZ407" i="1"/>
  <c r="BW407" i="1"/>
  <c r="BT407" i="1"/>
  <c r="BN407" i="1"/>
  <c r="BO407" i="1" s="1"/>
  <c r="BM407" i="1"/>
  <c r="BL407" i="1"/>
  <c r="BK407" i="1"/>
  <c r="BH407" i="1"/>
  <c r="BE407" i="1"/>
  <c r="AZ407" i="1"/>
  <c r="BP407" i="1" s="1"/>
  <c r="CE407" i="1" s="1"/>
  <c r="AX407" i="1"/>
  <c r="AY407" i="1" s="1"/>
  <c r="AW407" i="1"/>
  <c r="AV407" i="1"/>
  <c r="AU407" i="1"/>
  <c r="AR407" i="1"/>
  <c r="AO407" i="1"/>
  <c r="AG407" i="1"/>
  <c r="AF407" i="1"/>
  <c r="AH407" i="1" s="1"/>
  <c r="AI407" i="1" s="1"/>
  <c r="AE407" i="1"/>
  <c r="AB407" i="1"/>
  <c r="Y407" i="1"/>
  <c r="CZ406" i="1"/>
  <c r="CY406" i="1"/>
  <c r="DA406" i="1" s="1"/>
  <c r="DB406" i="1" s="1"/>
  <c r="CT406" i="1"/>
  <c r="CS406" i="1"/>
  <c r="CU406" i="1" s="1"/>
  <c r="CV406" i="1" s="1"/>
  <c r="CN406" i="1"/>
  <c r="CM406" i="1"/>
  <c r="CO406" i="1" s="1"/>
  <c r="CP406" i="1" s="1"/>
  <c r="CH406" i="1"/>
  <c r="CG406" i="1"/>
  <c r="CI406" i="1" s="1"/>
  <c r="CJ406" i="1" s="1"/>
  <c r="CB406" i="1"/>
  <c r="CA406" i="1"/>
  <c r="CC406" i="1" s="1"/>
  <c r="CD406" i="1" s="1"/>
  <c r="BZ406" i="1"/>
  <c r="BW406" i="1"/>
  <c r="BT406" i="1"/>
  <c r="BM406" i="1"/>
  <c r="BL406" i="1"/>
  <c r="BK406" i="1"/>
  <c r="BH406" i="1"/>
  <c r="BE406" i="1"/>
  <c r="AZ406" i="1"/>
  <c r="BP406" i="1" s="1"/>
  <c r="CE406" i="1" s="1"/>
  <c r="AW406" i="1"/>
  <c r="AV406" i="1"/>
  <c r="AX406" i="1" s="1"/>
  <c r="AY406" i="1" s="1"/>
  <c r="AU406" i="1"/>
  <c r="AR406" i="1"/>
  <c r="AO406" i="1"/>
  <c r="AG406" i="1"/>
  <c r="AF406" i="1"/>
  <c r="AH406" i="1" s="1"/>
  <c r="AI406" i="1" s="1"/>
  <c r="AE406" i="1"/>
  <c r="AB406" i="1"/>
  <c r="Y406" i="1"/>
  <c r="DB405" i="1"/>
  <c r="CZ405" i="1"/>
  <c r="DA405" i="1" s="1"/>
  <c r="CY405" i="1"/>
  <c r="CT405" i="1"/>
  <c r="CU405" i="1" s="1"/>
  <c r="CV405" i="1" s="1"/>
  <c r="CS405" i="1"/>
  <c r="CN405" i="1"/>
  <c r="CO405" i="1" s="1"/>
  <c r="CP405" i="1" s="1"/>
  <c r="CM405" i="1"/>
  <c r="CJ405" i="1"/>
  <c r="CH405" i="1"/>
  <c r="CI405" i="1" s="1"/>
  <c r="CG405" i="1"/>
  <c r="CB405" i="1"/>
  <c r="CA405" i="1"/>
  <c r="CC405" i="1" s="1"/>
  <c r="BZ405" i="1"/>
  <c r="BW405" i="1"/>
  <c r="BT405" i="1"/>
  <c r="BM405" i="1"/>
  <c r="BL405" i="1"/>
  <c r="BN405" i="1" s="1"/>
  <c r="BK405" i="1"/>
  <c r="BH405" i="1"/>
  <c r="BE405" i="1"/>
  <c r="AZ405" i="1"/>
  <c r="BP405" i="1" s="1"/>
  <c r="CE405" i="1" s="1"/>
  <c r="AW405" i="1"/>
  <c r="AV405" i="1"/>
  <c r="AX405" i="1" s="1"/>
  <c r="AU405" i="1"/>
  <c r="AR405" i="1"/>
  <c r="AO405" i="1"/>
  <c r="AG405" i="1"/>
  <c r="AH405" i="1" s="1"/>
  <c r="AI405" i="1" s="1"/>
  <c r="AF405" i="1"/>
  <c r="AE405" i="1"/>
  <c r="AB405" i="1"/>
  <c r="Y405" i="1"/>
  <c r="DA404" i="1"/>
  <c r="DB404" i="1" s="1"/>
  <c r="CZ404" i="1"/>
  <c r="CY404" i="1"/>
  <c r="CU404" i="1"/>
  <c r="CV404" i="1" s="1"/>
  <c r="CT404" i="1"/>
  <c r="CS404" i="1"/>
  <c r="CO404" i="1"/>
  <c r="CP404" i="1" s="1"/>
  <c r="CN404" i="1"/>
  <c r="CM404" i="1"/>
  <c r="CI404" i="1"/>
  <c r="CJ404" i="1" s="1"/>
  <c r="CH404" i="1"/>
  <c r="CG404" i="1"/>
  <c r="CB404" i="1"/>
  <c r="CC404" i="1" s="1"/>
  <c r="CA404" i="1"/>
  <c r="BZ404" i="1"/>
  <c r="BW404" i="1"/>
  <c r="BT404" i="1"/>
  <c r="BM404" i="1"/>
  <c r="BN404" i="1" s="1"/>
  <c r="BO404" i="1" s="1"/>
  <c r="BL404" i="1"/>
  <c r="BK404" i="1"/>
  <c r="BH404" i="1"/>
  <c r="BE404" i="1"/>
  <c r="AZ404" i="1"/>
  <c r="BP404" i="1" s="1"/>
  <c r="CE404" i="1" s="1"/>
  <c r="CD404" i="1" s="1"/>
  <c r="AY404" i="1"/>
  <c r="AW404" i="1"/>
  <c r="AX404" i="1" s="1"/>
  <c r="AV404" i="1"/>
  <c r="AU404" i="1"/>
  <c r="AR404" i="1"/>
  <c r="AO404" i="1"/>
  <c r="AH404" i="1"/>
  <c r="AI404" i="1" s="1"/>
  <c r="AG404" i="1"/>
  <c r="AF404" i="1"/>
  <c r="AE404" i="1"/>
  <c r="AB404" i="1"/>
  <c r="Y404" i="1"/>
  <c r="CZ403" i="1"/>
  <c r="CY403" i="1"/>
  <c r="CT403" i="1"/>
  <c r="CS403" i="1"/>
  <c r="CU403" i="1" s="1"/>
  <c r="CV403" i="1" s="1"/>
  <c r="CN403" i="1"/>
  <c r="CM403" i="1"/>
  <c r="CH403" i="1"/>
  <c r="CG403" i="1"/>
  <c r="CI403" i="1" s="1"/>
  <c r="CJ403" i="1" s="1"/>
  <c r="CC403" i="1"/>
  <c r="CB403" i="1"/>
  <c r="CA403" i="1"/>
  <c r="BZ403" i="1"/>
  <c r="BW403" i="1"/>
  <c r="BT403" i="1"/>
  <c r="BN403" i="1"/>
  <c r="BM403" i="1"/>
  <c r="BL403" i="1"/>
  <c r="BK403" i="1"/>
  <c r="BH403" i="1"/>
  <c r="BE403" i="1"/>
  <c r="AZ403" i="1"/>
  <c r="BP403" i="1" s="1"/>
  <c r="CE403" i="1" s="1"/>
  <c r="AX403" i="1"/>
  <c r="AY403" i="1" s="1"/>
  <c r="AW403" i="1"/>
  <c r="AV403" i="1"/>
  <c r="AU403" i="1"/>
  <c r="AR403" i="1"/>
  <c r="AO403" i="1"/>
  <c r="AG403" i="1"/>
  <c r="AF403" i="1"/>
  <c r="AE403" i="1"/>
  <c r="AB403" i="1"/>
  <c r="Y403" i="1"/>
  <c r="CZ402" i="1"/>
  <c r="CY402" i="1"/>
  <c r="DA402" i="1" s="1"/>
  <c r="DB402" i="1" s="1"/>
  <c r="CT402" i="1"/>
  <c r="CS402" i="1"/>
  <c r="CU402" i="1" s="1"/>
  <c r="CV402" i="1" s="1"/>
  <c r="CN402" i="1"/>
  <c r="CM402" i="1"/>
  <c r="CO402" i="1" s="1"/>
  <c r="CP402" i="1" s="1"/>
  <c r="CH402" i="1"/>
  <c r="CG402" i="1"/>
  <c r="CI402" i="1" s="1"/>
  <c r="CJ402" i="1" s="1"/>
  <c r="CB402" i="1"/>
  <c r="CA402" i="1"/>
  <c r="BZ402" i="1"/>
  <c r="BW402" i="1"/>
  <c r="BT402" i="1"/>
  <c r="BM402" i="1"/>
  <c r="BL402" i="1"/>
  <c r="BN402" i="1" s="1"/>
  <c r="BK402" i="1"/>
  <c r="BH402" i="1"/>
  <c r="BE402" i="1"/>
  <c r="AZ402" i="1"/>
  <c r="BP402" i="1" s="1"/>
  <c r="CE402" i="1" s="1"/>
  <c r="AW402" i="1"/>
  <c r="AV402" i="1"/>
  <c r="AU402" i="1"/>
  <c r="AR402" i="1"/>
  <c r="AO402" i="1"/>
  <c r="AG402" i="1"/>
  <c r="AF402" i="1"/>
  <c r="AH402" i="1" s="1"/>
  <c r="AI402" i="1" s="1"/>
  <c r="AE402" i="1"/>
  <c r="AB402" i="1"/>
  <c r="Y402" i="1"/>
  <c r="CZ401" i="1"/>
  <c r="DA401" i="1" s="1"/>
  <c r="DB401" i="1" s="1"/>
  <c r="CY401" i="1"/>
  <c r="CV401" i="1"/>
  <c r="CT401" i="1"/>
  <c r="CU401" i="1" s="1"/>
  <c r="CS401" i="1"/>
  <c r="CP401" i="1"/>
  <c r="CN401" i="1"/>
  <c r="CO401" i="1" s="1"/>
  <c r="CM401" i="1"/>
  <c r="CH401" i="1"/>
  <c r="CI401" i="1" s="1"/>
  <c r="CJ401" i="1" s="1"/>
  <c r="CG401" i="1"/>
  <c r="CB401" i="1"/>
  <c r="CA401" i="1"/>
  <c r="CC401" i="1" s="1"/>
  <c r="BZ401" i="1"/>
  <c r="BW401" i="1"/>
  <c r="BT401" i="1"/>
  <c r="BP401" i="1"/>
  <c r="CE401" i="1" s="1"/>
  <c r="BM401" i="1"/>
  <c r="BL401" i="1"/>
  <c r="BN401" i="1" s="1"/>
  <c r="BK401" i="1"/>
  <c r="BH401" i="1"/>
  <c r="BE401" i="1"/>
  <c r="AZ401" i="1"/>
  <c r="AW401" i="1"/>
  <c r="AV401" i="1"/>
  <c r="AX401" i="1" s="1"/>
  <c r="AY401" i="1" s="1"/>
  <c r="AU401" i="1"/>
  <c r="AR401" i="1"/>
  <c r="AO401" i="1"/>
  <c r="AI401" i="1"/>
  <c r="AG401" i="1"/>
  <c r="AH401" i="1" s="1"/>
  <c r="AF401" i="1"/>
  <c r="AE401" i="1"/>
  <c r="AB401" i="1"/>
  <c r="Y401" i="1"/>
  <c r="CZ400" i="1"/>
  <c r="CY400" i="1"/>
  <c r="DA400" i="1" s="1"/>
  <c r="DB400" i="1" s="1"/>
  <c r="CT400" i="1"/>
  <c r="CS400" i="1"/>
  <c r="CU400" i="1" s="1"/>
  <c r="CV400" i="1" s="1"/>
  <c r="CO400" i="1"/>
  <c r="CP400" i="1" s="1"/>
  <c r="CN400" i="1"/>
  <c r="CM400" i="1"/>
  <c r="CI400" i="1"/>
  <c r="CJ400" i="1" s="1"/>
  <c r="CH400" i="1"/>
  <c r="CG400" i="1"/>
  <c r="CB400" i="1"/>
  <c r="CC400" i="1" s="1"/>
  <c r="CD400" i="1" s="1"/>
  <c r="CA400" i="1"/>
  <c r="BZ400" i="1"/>
  <c r="BW400" i="1"/>
  <c r="BT400" i="1"/>
  <c r="BO400" i="1"/>
  <c r="BM400" i="1"/>
  <c r="BN400" i="1" s="1"/>
  <c r="BL400" i="1"/>
  <c r="BK400" i="1"/>
  <c r="BH400" i="1"/>
  <c r="BE400" i="1"/>
  <c r="AZ400" i="1"/>
  <c r="BP400" i="1" s="1"/>
  <c r="CE400" i="1" s="1"/>
  <c r="AY400" i="1"/>
  <c r="AW400" i="1"/>
  <c r="AX400" i="1" s="1"/>
  <c r="AV400" i="1"/>
  <c r="AU400" i="1"/>
  <c r="AR400" i="1"/>
  <c r="AO400" i="1"/>
  <c r="AG400" i="1"/>
  <c r="AF400" i="1"/>
  <c r="AH400" i="1" s="1"/>
  <c r="AI400" i="1" s="1"/>
  <c r="AE400" i="1"/>
  <c r="AB400" i="1"/>
  <c r="Y400" i="1"/>
  <c r="CZ399" i="1"/>
  <c r="CY399" i="1"/>
  <c r="CT399" i="1"/>
  <c r="CS399" i="1"/>
  <c r="CN399" i="1"/>
  <c r="CM399" i="1"/>
  <c r="CO399" i="1" s="1"/>
  <c r="CP399" i="1" s="1"/>
  <c r="CJ399" i="1"/>
  <c r="CH399" i="1"/>
  <c r="CG399" i="1"/>
  <c r="CI399" i="1" s="1"/>
  <c r="CE399" i="1"/>
  <c r="CC399" i="1"/>
  <c r="CB399" i="1"/>
  <c r="CA399" i="1"/>
  <c r="BZ399" i="1"/>
  <c r="BW399" i="1"/>
  <c r="BT399" i="1"/>
  <c r="BP399" i="1"/>
  <c r="BN399" i="1"/>
  <c r="BO399" i="1" s="1"/>
  <c r="BM399" i="1"/>
  <c r="BL399" i="1"/>
  <c r="BK399" i="1"/>
  <c r="BH399" i="1"/>
  <c r="BE399" i="1"/>
  <c r="AZ399" i="1"/>
  <c r="AW399" i="1"/>
  <c r="AV399" i="1"/>
  <c r="AX399" i="1" s="1"/>
  <c r="AY399" i="1" s="1"/>
  <c r="AU399" i="1"/>
  <c r="AR399" i="1"/>
  <c r="AO399" i="1"/>
  <c r="AI399" i="1"/>
  <c r="AG399" i="1"/>
  <c r="AF399" i="1"/>
  <c r="AH399" i="1" s="1"/>
  <c r="AE399" i="1"/>
  <c r="AB399" i="1"/>
  <c r="Y399" i="1"/>
  <c r="DA398" i="1"/>
  <c r="DB398" i="1" s="1"/>
  <c r="CZ398" i="1"/>
  <c r="CY398" i="1"/>
  <c r="CU398" i="1"/>
  <c r="CV398" i="1" s="1"/>
  <c r="CT398" i="1"/>
  <c r="CS398" i="1"/>
  <c r="CO398" i="1"/>
  <c r="CP398" i="1" s="1"/>
  <c r="CN398" i="1"/>
  <c r="CM398" i="1"/>
  <c r="CI398" i="1"/>
  <c r="CJ398" i="1" s="1"/>
  <c r="CH398" i="1"/>
  <c r="CG398" i="1"/>
  <c r="CB398" i="1"/>
  <c r="CA398" i="1"/>
  <c r="BZ398" i="1"/>
  <c r="BW398" i="1"/>
  <c r="BT398" i="1"/>
  <c r="BM398" i="1"/>
  <c r="BL398" i="1"/>
  <c r="BK398" i="1"/>
  <c r="BH398" i="1"/>
  <c r="BE398" i="1"/>
  <c r="AZ398" i="1"/>
  <c r="BP398" i="1" s="1"/>
  <c r="CE398" i="1" s="1"/>
  <c r="AW398" i="1"/>
  <c r="AV398" i="1"/>
  <c r="AX398" i="1" s="1"/>
  <c r="AY398" i="1" s="1"/>
  <c r="AU398" i="1"/>
  <c r="AR398" i="1"/>
  <c r="AO398" i="1"/>
  <c r="AI398" i="1"/>
  <c r="AH398" i="1"/>
  <c r="AG398" i="1"/>
  <c r="AF398" i="1"/>
  <c r="AE398" i="1"/>
  <c r="AB398" i="1"/>
  <c r="Y398" i="1"/>
  <c r="DA397" i="1"/>
  <c r="DB397" i="1" s="1"/>
  <c r="CZ397" i="1"/>
  <c r="CY397" i="1"/>
  <c r="CU397" i="1"/>
  <c r="CV397" i="1" s="1"/>
  <c r="CT397" i="1"/>
  <c r="CS397" i="1"/>
  <c r="CO397" i="1"/>
  <c r="CP397" i="1" s="1"/>
  <c r="CN397" i="1"/>
  <c r="CM397" i="1"/>
  <c r="CI397" i="1"/>
  <c r="CJ397" i="1" s="1"/>
  <c r="CH397" i="1"/>
  <c r="CG397" i="1"/>
  <c r="CC397" i="1"/>
  <c r="CB397" i="1"/>
  <c r="CA397" i="1"/>
  <c r="BZ397" i="1"/>
  <c r="BW397" i="1"/>
  <c r="BT397" i="1"/>
  <c r="BN397" i="1"/>
  <c r="BM397" i="1"/>
  <c r="BL397" i="1"/>
  <c r="BK397" i="1"/>
  <c r="BH397" i="1"/>
  <c r="BE397" i="1"/>
  <c r="AZ397" i="1"/>
  <c r="BP397" i="1" s="1"/>
  <c r="AY397" i="1"/>
  <c r="AX397" i="1"/>
  <c r="AW397" i="1"/>
  <c r="AV397" i="1"/>
  <c r="AU397" i="1"/>
  <c r="AR397" i="1"/>
  <c r="AO397" i="1"/>
  <c r="AH397" i="1"/>
  <c r="AI397" i="1" s="1"/>
  <c r="AG397" i="1"/>
  <c r="AF397" i="1"/>
  <c r="AE397" i="1"/>
  <c r="AB397" i="1"/>
  <c r="Y397" i="1"/>
  <c r="CZ396" i="1"/>
  <c r="CY396" i="1"/>
  <c r="DA396" i="1" s="1"/>
  <c r="DB396" i="1" s="1"/>
  <c r="CU396" i="1"/>
  <c r="CV396" i="1" s="1"/>
  <c r="CT396" i="1"/>
  <c r="CS396" i="1"/>
  <c r="CO396" i="1"/>
  <c r="CP396" i="1" s="1"/>
  <c r="CN396" i="1"/>
  <c r="CM396" i="1"/>
  <c r="CH396" i="1"/>
  <c r="CG396" i="1"/>
  <c r="CI396" i="1" s="1"/>
  <c r="CJ396" i="1" s="1"/>
  <c r="CB396" i="1"/>
  <c r="CC396" i="1" s="1"/>
  <c r="CD396" i="1" s="1"/>
  <c r="CA396" i="1"/>
  <c r="BZ396" i="1"/>
  <c r="BW396" i="1"/>
  <c r="BT396" i="1"/>
  <c r="BM396" i="1"/>
  <c r="BN396" i="1" s="1"/>
  <c r="BO396" i="1" s="1"/>
  <c r="BL396" i="1"/>
  <c r="BK396" i="1"/>
  <c r="BH396" i="1"/>
  <c r="BE396" i="1"/>
  <c r="AZ396" i="1"/>
  <c r="BP396" i="1" s="1"/>
  <c r="CE396" i="1" s="1"/>
  <c r="AW396" i="1"/>
  <c r="AX396" i="1" s="1"/>
  <c r="AY396" i="1" s="1"/>
  <c r="AV396" i="1"/>
  <c r="AU396" i="1"/>
  <c r="AR396" i="1"/>
  <c r="AO396" i="1"/>
  <c r="AH396" i="1"/>
  <c r="AI396" i="1" s="1"/>
  <c r="AG396" i="1"/>
  <c r="AF396" i="1"/>
  <c r="AE396" i="1"/>
  <c r="AB396" i="1"/>
  <c r="Y396" i="1"/>
  <c r="CZ395" i="1"/>
  <c r="CY395" i="1"/>
  <c r="DA395" i="1" s="1"/>
  <c r="DB395" i="1" s="1"/>
  <c r="CV395" i="1"/>
  <c r="CT395" i="1"/>
  <c r="CS395" i="1"/>
  <c r="CU395" i="1" s="1"/>
  <c r="CN395" i="1"/>
  <c r="CM395" i="1"/>
  <c r="CH395" i="1"/>
  <c r="CG395" i="1"/>
  <c r="CB395" i="1"/>
  <c r="CA395" i="1"/>
  <c r="CC395" i="1" s="1"/>
  <c r="BZ395" i="1"/>
  <c r="BW395" i="1"/>
  <c r="BT395" i="1"/>
  <c r="BM395" i="1"/>
  <c r="BL395" i="1"/>
  <c r="BN395" i="1" s="1"/>
  <c r="BK395" i="1"/>
  <c r="BH395" i="1"/>
  <c r="BE395" i="1"/>
  <c r="AZ395" i="1"/>
  <c r="BP395" i="1" s="1"/>
  <c r="CE395" i="1" s="1"/>
  <c r="AX395" i="1"/>
  <c r="AW395" i="1"/>
  <c r="AV395" i="1"/>
  <c r="AU395" i="1"/>
  <c r="AR395" i="1"/>
  <c r="AO395" i="1"/>
  <c r="AG395" i="1"/>
  <c r="AF395" i="1"/>
  <c r="AE395" i="1"/>
  <c r="AB395" i="1"/>
  <c r="Y395" i="1"/>
  <c r="CZ394" i="1"/>
  <c r="CY394" i="1"/>
  <c r="DA394" i="1" s="1"/>
  <c r="DB394" i="1" s="1"/>
  <c r="CT394" i="1"/>
  <c r="CS394" i="1"/>
  <c r="CU394" i="1" s="1"/>
  <c r="CV394" i="1" s="1"/>
  <c r="CN394" i="1"/>
  <c r="CM394" i="1"/>
  <c r="CO394" i="1" s="1"/>
  <c r="CP394" i="1" s="1"/>
  <c r="CH394" i="1"/>
  <c r="CG394" i="1"/>
  <c r="CI394" i="1" s="1"/>
  <c r="CJ394" i="1" s="1"/>
  <c r="CB394" i="1"/>
  <c r="CA394" i="1"/>
  <c r="CC394" i="1" s="1"/>
  <c r="BZ394" i="1"/>
  <c r="BW394" i="1"/>
  <c r="BT394" i="1"/>
  <c r="BP394" i="1"/>
  <c r="CE394" i="1" s="1"/>
  <c r="BM394" i="1"/>
  <c r="BL394" i="1"/>
  <c r="BN394" i="1" s="1"/>
  <c r="BK394" i="1"/>
  <c r="BH394" i="1"/>
  <c r="BE394" i="1"/>
  <c r="AZ394" i="1"/>
  <c r="AW394" i="1"/>
  <c r="AV394" i="1"/>
  <c r="AU394" i="1"/>
  <c r="AR394" i="1"/>
  <c r="AO394" i="1"/>
  <c r="AG394" i="1"/>
  <c r="AF394" i="1"/>
  <c r="AH394" i="1" s="1"/>
  <c r="AI394" i="1" s="1"/>
  <c r="AE394" i="1"/>
  <c r="AB394" i="1"/>
  <c r="Y394" i="1"/>
  <c r="CZ393" i="1"/>
  <c r="DA393" i="1" s="1"/>
  <c r="DB393" i="1" s="1"/>
  <c r="CY393" i="1"/>
  <c r="CT393" i="1"/>
  <c r="CU393" i="1" s="1"/>
  <c r="CV393" i="1" s="1"/>
  <c r="CS393" i="1"/>
  <c r="CN393" i="1"/>
  <c r="CM393" i="1"/>
  <c r="CO393" i="1" s="1"/>
  <c r="CP393" i="1" s="1"/>
  <c r="CH393" i="1"/>
  <c r="CG393" i="1"/>
  <c r="CI393" i="1" s="1"/>
  <c r="CJ393" i="1" s="1"/>
  <c r="CB393" i="1"/>
  <c r="CA393" i="1"/>
  <c r="CC393" i="1" s="1"/>
  <c r="BZ393" i="1"/>
  <c r="BW393" i="1"/>
  <c r="BT393" i="1"/>
  <c r="BM393" i="1"/>
  <c r="BL393" i="1"/>
  <c r="BN393" i="1" s="1"/>
  <c r="BK393" i="1"/>
  <c r="BH393" i="1"/>
  <c r="BE393" i="1"/>
  <c r="AZ393" i="1"/>
  <c r="BP393" i="1" s="1"/>
  <c r="CE393" i="1" s="1"/>
  <c r="AW393" i="1"/>
  <c r="AV393" i="1"/>
  <c r="AX393" i="1" s="1"/>
  <c r="AY393" i="1" s="1"/>
  <c r="AU393" i="1"/>
  <c r="AR393" i="1"/>
  <c r="AO393" i="1"/>
  <c r="AG393" i="1"/>
  <c r="AF393" i="1"/>
  <c r="AH393" i="1" s="1"/>
  <c r="AI393" i="1" s="1"/>
  <c r="AE393" i="1"/>
  <c r="AB393" i="1"/>
  <c r="Y393" i="1"/>
  <c r="DB392" i="1"/>
  <c r="DA392" i="1"/>
  <c r="CZ392" i="1"/>
  <c r="CY392" i="1"/>
  <c r="CV392" i="1"/>
  <c r="CU392" i="1"/>
  <c r="CT392" i="1"/>
  <c r="CS392" i="1"/>
  <c r="CP392" i="1"/>
  <c r="CO392" i="1"/>
  <c r="CN392" i="1"/>
  <c r="CM392" i="1"/>
  <c r="CJ392" i="1"/>
  <c r="CI392" i="1"/>
  <c r="CH392" i="1"/>
  <c r="CG392" i="1"/>
  <c r="CB392" i="1"/>
  <c r="CA392" i="1"/>
  <c r="CC392" i="1" s="1"/>
  <c r="BZ392" i="1"/>
  <c r="BW392" i="1"/>
  <c r="BT392" i="1"/>
  <c r="BM392" i="1"/>
  <c r="BL392" i="1"/>
  <c r="BN392" i="1" s="1"/>
  <c r="BK392" i="1"/>
  <c r="BH392" i="1"/>
  <c r="BE392" i="1"/>
  <c r="AZ392" i="1"/>
  <c r="BP392" i="1" s="1"/>
  <c r="CE392" i="1" s="1"/>
  <c r="AW392" i="1"/>
  <c r="AV392" i="1"/>
  <c r="AX392" i="1" s="1"/>
  <c r="AY392" i="1" s="1"/>
  <c r="AU392" i="1"/>
  <c r="AR392" i="1"/>
  <c r="AO392" i="1"/>
  <c r="AI392" i="1"/>
  <c r="AH392" i="1"/>
  <c r="AG392" i="1"/>
  <c r="AF392" i="1"/>
  <c r="AE392" i="1"/>
  <c r="AB392" i="1"/>
  <c r="Y392" i="1"/>
  <c r="DA391" i="1"/>
  <c r="DB391" i="1" s="1"/>
  <c r="CZ391" i="1"/>
  <c r="CY391" i="1"/>
  <c r="CU391" i="1"/>
  <c r="CV391" i="1" s="1"/>
  <c r="CT391" i="1"/>
  <c r="CS391" i="1"/>
  <c r="CO391" i="1"/>
  <c r="CP391" i="1" s="1"/>
  <c r="CN391" i="1"/>
  <c r="CM391" i="1"/>
  <c r="CI391" i="1"/>
  <c r="CJ391" i="1" s="1"/>
  <c r="CH391" i="1"/>
  <c r="CG391" i="1"/>
  <c r="CC391" i="1"/>
  <c r="CB391" i="1"/>
  <c r="CA391" i="1"/>
  <c r="BZ391" i="1"/>
  <c r="BW391" i="1"/>
  <c r="BT391" i="1"/>
  <c r="BN391" i="1"/>
  <c r="BM391" i="1"/>
  <c r="BL391" i="1"/>
  <c r="BK391" i="1"/>
  <c r="BH391" i="1"/>
  <c r="BE391" i="1"/>
  <c r="AZ391" i="1"/>
  <c r="BP391" i="1" s="1"/>
  <c r="AY391" i="1"/>
  <c r="AX391" i="1"/>
  <c r="AW391" i="1"/>
  <c r="AV391" i="1"/>
  <c r="AU391" i="1"/>
  <c r="AR391" i="1"/>
  <c r="AO391" i="1"/>
  <c r="AH391" i="1"/>
  <c r="AI391" i="1" s="1"/>
  <c r="AG391" i="1"/>
  <c r="AF391" i="1"/>
  <c r="AE391" i="1"/>
  <c r="AB391" i="1"/>
  <c r="Y391" i="1"/>
  <c r="CZ390" i="1"/>
  <c r="CY390" i="1"/>
  <c r="DA390" i="1" s="1"/>
  <c r="DB390" i="1" s="1"/>
  <c r="CT390" i="1"/>
  <c r="CS390" i="1"/>
  <c r="CU390" i="1" s="1"/>
  <c r="CV390" i="1" s="1"/>
  <c r="CN390" i="1"/>
  <c r="CM390" i="1"/>
  <c r="CO390" i="1" s="1"/>
  <c r="CP390" i="1" s="1"/>
  <c r="CH390" i="1"/>
  <c r="CG390" i="1"/>
  <c r="CI390" i="1" s="1"/>
  <c r="CJ390" i="1" s="1"/>
  <c r="CC390" i="1"/>
  <c r="CB390" i="1"/>
  <c r="CA390" i="1"/>
  <c r="BZ390" i="1"/>
  <c r="BW390" i="1"/>
  <c r="BT390" i="1"/>
  <c r="BN390" i="1"/>
  <c r="BM390" i="1"/>
  <c r="BL390" i="1"/>
  <c r="BK390" i="1"/>
  <c r="BH390" i="1"/>
  <c r="BE390" i="1"/>
  <c r="AZ390" i="1"/>
  <c r="BP390" i="1" s="1"/>
  <c r="CE390" i="1" s="1"/>
  <c r="AX390" i="1"/>
  <c r="AY390" i="1" s="1"/>
  <c r="AW390" i="1"/>
  <c r="AV390" i="1"/>
  <c r="AU390" i="1"/>
  <c r="AR390" i="1"/>
  <c r="AO390" i="1"/>
  <c r="AG390" i="1"/>
  <c r="AF390" i="1"/>
  <c r="AH390" i="1" s="1"/>
  <c r="AI390" i="1" s="1"/>
  <c r="AE390" i="1"/>
  <c r="AB390" i="1"/>
  <c r="Y390" i="1"/>
  <c r="CZ389" i="1"/>
  <c r="CY389" i="1"/>
  <c r="DA389" i="1" s="1"/>
  <c r="DB389" i="1" s="1"/>
  <c r="CT389" i="1"/>
  <c r="CS389" i="1"/>
  <c r="CU389" i="1" s="1"/>
  <c r="CV389" i="1" s="1"/>
  <c r="CN389" i="1"/>
  <c r="CM389" i="1"/>
  <c r="CO389" i="1" s="1"/>
  <c r="CP389" i="1" s="1"/>
  <c r="CH389" i="1"/>
  <c r="CG389" i="1"/>
  <c r="CI389" i="1" s="1"/>
  <c r="CJ389" i="1" s="1"/>
  <c r="CB389" i="1"/>
  <c r="CA389" i="1"/>
  <c r="CC389" i="1" s="1"/>
  <c r="CD389" i="1" s="1"/>
  <c r="BZ389" i="1"/>
  <c r="BW389" i="1"/>
  <c r="BT389" i="1"/>
  <c r="BM389" i="1"/>
  <c r="BL389" i="1"/>
  <c r="BN389" i="1" s="1"/>
  <c r="BK389" i="1"/>
  <c r="BH389" i="1"/>
  <c r="BE389" i="1"/>
  <c r="AZ389" i="1"/>
  <c r="BP389" i="1" s="1"/>
  <c r="CE389" i="1" s="1"/>
  <c r="AW389" i="1"/>
  <c r="AV389" i="1"/>
  <c r="AX389" i="1" s="1"/>
  <c r="AY389" i="1" s="1"/>
  <c r="AU389" i="1"/>
  <c r="AR389" i="1"/>
  <c r="AO389" i="1"/>
  <c r="AG389" i="1"/>
  <c r="AF389" i="1"/>
  <c r="AH389" i="1" s="1"/>
  <c r="AI389" i="1" s="1"/>
  <c r="AE389" i="1"/>
  <c r="AB389" i="1"/>
  <c r="Y389" i="1"/>
  <c r="DB388" i="1"/>
  <c r="DA388" i="1"/>
  <c r="CZ388" i="1"/>
  <c r="CY388" i="1"/>
  <c r="CV388" i="1"/>
  <c r="CU388" i="1"/>
  <c r="CT388" i="1"/>
  <c r="CS388" i="1"/>
  <c r="CP388" i="1"/>
  <c r="CO388" i="1"/>
  <c r="CN388" i="1"/>
  <c r="CM388" i="1"/>
  <c r="CJ388" i="1"/>
  <c r="CI388" i="1"/>
  <c r="CH388" i="1"/>
  <c r="CG388" i="1"/>
  <c r="CB388" i="1"/>
  <c r="CA388" i="1"/>
  <c r="CC388" i="1" s="1"/>
  <c r="BZ388" i="1"/>
  <c r="BW388" i="1"/>
  <c r="BT388" i="1"/>
  <c r="BM388" i="1"/>
  <c r="BL388" i="1"/>
  <c r="BN388" i="1" s="1"/>
  <c r="BK388" i="1"/>
  <c r="BH388" i="1"/>
  <c r="BE388" i="1"/>
  <c r="AZ388" i="1"/>
  <c r="BP388" i="1" s="1"/>
  <c r="CE388" i="1" s="1"/>
  <c r="AW388" i="1"/>
  <c r="AV388" i="1"/>
  <c r="AX388" i="1" s="1"/>
  <c r="AY388" i="1" s="1"/>
  <c r="AU388" i="1"/>
  <c r="AR388" i="1"/>
  <c r="AO388" i="1"/>
  <c r="AI388" i="1"/>
  <c r="AH388" i="1"/>
  <c r="AG388" i="1"/>
  <c r="AF388" i="1"/>
  <c r="AE388" i="1"/>
  <c r="AB388" i="1"/>
  <c r="Y388" i="1"/>
  <c r="DA387" i="1"/>
  <c r="DB387" i="1" s="1"/>
  <c r="CZ387" i="1"/>
  <c r="CY387" i="1"/>
  <c r="CU387" i="1"/>
  <c r="CV387" i="1" s="1"/>
  <c r="CT387" i="1"/>
  <c r="CS387" i="1"/>
  <c r="CO387" i="1"/>
  <c r="CP387" i="1" s="1"/>
  <c r="CN387" i="1"/>
  <c r="CM387" i="1"/>
  <c r="CI387" i="1"/>
  <c r="CJ387" i="1" s="1"/>
  <c r="CH387" i="1"/>
  <c r="CG387" i="1"/>
  <c r="CC387" i="1"/>
  <c r="CB387" i="1"/>
  <c r="CA387" i="1"/>
  <c r="BZ387" i="1"/>
  <c r="BW387" i="1"/>
  <c r="BT387" i="1"/>
  <c r="BN387" i="1"/>
  <c r="BM387" i="1"/>
  <c r="BL387" i="1"/>
  <c r="BK387" i="1"/>
  <c r="BH387" i="1"/>
  <c r="BE387" i="1"/>
  <c r="AZ387" i="1"/>
  <c r="BP387" i="1" s="1"/>
  <c r="AY387" i="1"/>
  <c r="AX387" i="1"/>
  <c r="AW387" i="1"/>
  <c r="AV387" i="1"/>
  <c r="AU387" i="1"/>
  <c r="AR387" i="1"/>
  <c r="AO387" i="1"/>
  <c r="AH387" i="1"/>
  <c r="AI387" i="1" s="1"/>
  <c r="AG387" i="1"/>
  <c r="AF387" i="1"/>
  <c r="AE387" i="1"/>
  <c r="AB387" i="1"/>
  <c r="Y387" i="1"/>
  <c r="CZ386" i="1"/>
  <c r="CY386" i="1"/>
  <c r="DA386" i="1" s="1"/>
  <c r="DB386" i="1" s="1"/>
  <c r="CT386" i="1"/>
  <c r="CS386" i="1"/>
  <c r="CU386" i="1" s="1"/>
  <c r="CV386" i="1" s="1"/>
  <c r="CN386" i="1"/>
  <c r="CM386" i="1"/>
  <c r="CO386" i="1" s="1"/>
  <c r="CP386" i="1" s="1"/>
  <c r="CH386" i="1"/>
  <c r="CG386" i="1"/>
  <c r="CI386" i="1" s="1"/>
  <c r="CJ386" i="1" s="1"/>
  <c r="CC386" i="1"/>
  <c r="CB386" i="1"/>
  <c r="CA386" i="1"/>
  <c r="BZ386" i="1"/>
  <c r="BW386" i="1"/>
  <c r="BT386" i="1"/>
  <c r="BN386" i="1"/>
  <c r="BO386" i="1" s="1"/>
  <c r="BM386" i="1"/>
  <c r="BL386" i="1"/>
  <c r="BK386" i="1"/>
  <c r="BH386" i="1"/>
  <c r="BE386" i="1"/>
  <c r="AZ386" i="1"/>
  <c r="BP386" i="1" s="1"/>
  <c r="CE386" i="1" s="1"/>
  <c r="AX386" i="1"/>
  <c r="AY386" i="1" s="1"/>
  <c r="AW386" i="1"/>
  <c r="AV386" i="1"/>
  <c r="AU386" i="1"/>
  <c r="AR386" i="1"/>
  <c r="AO386" i="1"/>
  <c r="AG386" i="1"/>
  <c r="AF386" i="1"/>
  <c r="AH386" i="1" s="1"/>
  <c r="AI386" i="1" s="1"/>
  <c r="AE386" i="1"/>
  <c r="AB386" i="1"/>
  <c r="Y386" i="1"/>
  <c r="CZ385" i="1"/>
  <c r="CY385" i="1"/>
  <c r="DA385" i="1" s="1"/>
  <c r="DB385" i="1" s="1"/>
  <c r="CT385" i="1"/>
  <c r="CS385" i="1"/>
  <c r="CU385" i="1" s="1"/>
  <c r="CV385" i="1" s="1"/>
  <c r="CN385" i="1"/>
  <c r="CM385" i="1"/>
  <c r="CO385" i="1" s="1"/>
  <c r="CP385" i="1" s="1"/>
  <c r="CH385" i="1"/>
  <c r="CG385" i="1"/>
  <c r="CI385" i="1" s="1"/>
  <c r="CJ385" i="1" s="1"/>
  <c r="CB385" i="1"/>
  <c r="CA385" i="1"/>
  <c r="CC385" i="1" s="1"/>
  <c r="CD385" i="1" s="1"/>
  <c r="BZ385" i="1"/>
  <c r="BW385" i="1"/>
  <c r="BT385" i="1"/>
  <c r="BM385" i="1"/>
  <c r="BL385" i="1"/>
  <c r="BN385" i="1" s="1"/>
  <c r="BK385" i="1"/>
  <c r="BH385" i="1"/>
  <c r="BE385" i="1"/>
  <c r="AZ385" i="1"/>
  <c r="BP385" i="1" s="1"/>
  <c r="CE385" i="1" s="1"/>
  <c r="AW385" i="1"/>
  <c r="AV385" i="1"/>
  <c r="AX385" i="1" s="1"/>
  <c r="AY385" i="1" s="1"/>
  <c r="AU385" i="1"/>
  <c r="AR385" i="1"/>
  <c r="AO385" i="1"/>
  <c r="AG385" i="1"/>
  <c r="AF385" i="1"/>
  <c r="AH385" i="1" s="1"/>
  <c r="AI385" i="1" s="1"/>
  <c r="AE385" i="1"/>
  <c r="AB385" i="1"/>
  <c r="Y385" i="1"/>
  <c r="DB384" i="1"/>
  <c r="DA384" i="1"/>
  <c r="CZ384" i="1"/>
  <c r="CY384" i="1"/>
  <c r="CV384" i="1"/>
  <c r="CU384" i="1"/>
  <c r="CT384" i="1"/>
  <c r="CS384" i="1"/>
  <c r="CP384" i="1"/>
  <c r="CO384" i="1"/>
  <c r="CN384" i="1"/>
  <c r="CM384" i="1"/>
  <c r="CJ384" i="1"/>
  <c r="CI384" i="1"/>
  <c r="CH384" i="1"/>
  <c r="CG384" i="1"/>
  <c r="CB384" i="1"/>
  <c r="CA384" i="1"/>
  <c r="CC384" i="1" s="1"/>
  <c r="BZ384" i="1"/>
  <c r="BW384" i="1"/>
  <c r="BT384" i="1"/>
  <c r="BM384" i="1"/>
  <c r="BL384" i="1"/>
  <c r="BN384" i="1" s="1"/>
  <c r="BK384" i="1"/>
  <c r="BH384" i="1"/>
  <c r="BE384" i="1"/>
  <c r="AZ384" i="1"/>
  <c r="BP384" i="1" s="1"/>
  <c r="CE384" i="1" s="1"/>
  <c r="AW384" i="1"/>
  <c r="AV384" i="1"/>
  <c r="AX384" i="1" s="1"/>
  <c r="AY384" i="1" s="1"/>
  <c r="AU384" i="1"/>
  <c r="AR384" i="1"/>
  <c r="AO384" i="1"/>
  <c r="AI384" i="1"/>
  <c r="AH384" i="1"/>
  <c r="AG384" i="1"/>
  <c r="AF384" i="1"/>
  <c r="AE384" i="1"/>
  <c r="AB384" i="1"/>
  <c r="Y384" i="1"/>
  <c r="DA383" i="1"/>
  <c r="DB383" i="1" s="1"/>
  <c r="CZ383" i="1"/>
  <c r="CY383" i="1"/>
  <c r="CU383" i="1"/>
  <c r="CV383" i="1" s="1"/>
  <c r="CT383" i="1"/>
  <c r="CS383" i="1"/>
  <c r="CO383" i="1"/>
  <c r="CP383" i="1" s="1"/>
  <c r="CN383" i="1"/>
  <c r="CM383" i="1"/>
  <c r="CI383" i="1"/>
  <c r="CJ383" i="1" s="1"/>
  <c r="CH383" i="1"/>
  <c r="CG383" i="1"/>
  <c r="CC383" i="1"/>
  <c r="CB383" i="1"/>
  <c r="CA383" i="1"/>
  <c r="BZ383" i="1"/>
  <c r="BW383" i="1"/>
  <c r="BT383" i="1"/>
  <c r="BN383" i="1"/>
  <c r="BM383" i="1"/>
  <c r="BL383" i="1"/>
  <c r="BK383" i="1"/>
  <c r="BH383" i="1"/>
  <c r="BE383" i="1"/>
  <c r="AZ383" i="1"/>
  <c r="BP383" i="1" s="1"/>
  <c r="AY383" i="1"/>
  <c r="AX383" i="1"/>
  <c r="AW383" i="1"/>
  <c r="AV383" i="1"/>
  <c r="AU383" i="1"/>
  <c r="AR383" i="1"/>
  <c r="AO383" i="1"/>
  <c r="AH383" i="1"/>
  <c r="AI383" i="1" s="1"/>
  <c r="AG383" i="1"/>
  <c r="AF383" i="1"/>
  <c r="AE383" i="1"/>
  <c r="AB383" i="1"/>
  <c r="Y383" i="1"/>
  <c r="CZ382" i="1"/>
  <c r="CY382" i="1"/>
  <c r="DA382" i="1" s="1"/>
  <c r="DB382" i="1" s="1"/>
  <c r="CT382" i="1"/>
  <c r="CS382" i="1"/>
  <c r="CU382" i="1" s="1"/>
  <c r="CV382" i="1" s="1"/>
  <c r="CN382" i="1"/>
  <c r="CM382" i="1"/>
  <c r="CO382" i="1" s="1"/>
  <c r="CP382" i="1" s="1"/>
  <c r="CH382" i="1"/>
  <c r="CG382" i="1"/>
  <c r="CI382" i="1" s="1"/>
  <c r="CJ382" i="1" s="1"/>
  <c r="CC382" i="1"/>
  <c r="CB382" i="1"/>
  <c r="CA382" i="1"/>
  <c r="BZ382" i="1"/>
  <c r="BW382" i="1"/>
  <c r="BT382" i="1"/>
  <c r="BN382" i="1"/>
  <c r="BM382" i="1"/>
  <c r="BL382" i="1"/>
  <c r="BK382" i="1"/>
  <c r="BH382" i="1"/>
  <c r="BE382" i="1"/>
  <c r="AZ382" i="1"/>
  <c r="BP382" i="1" s="1"/>
  <c r="CE382" i="1" s="1"/>
  <c r="AX382" i="1"/>
  <c r="AY382" i="1" s="1"/>
  <c r="AW382" i="1"/>
  <c r="AV382" i="1"/>
  <c r="AU382" i="1"/>
  <c r="AR382" i="1"/>
  <c r="AO382" i="1"/>
  <c r="AG382" i="1"/>
  <c r="AF382" i="1"/>
  <c r="AH382" i="1" s="1"/>
  <c r="AI382" i="1" s="1"/>
  <c r="AE382" i="1"/>
  <c r="AB382" i="1"/>
  <c r="Y382" i="1"/>
  <c r="CZ381" i="1"/>
  <c r="CY381" i="1"/>
  <c r="DA381" i="1" s="1"/>
  <c r="DB381" i="1" s="1"/>
  <c r="CT381" i="1"/>
  <c r="CS381" i="1"/>
  <c r="CU381" i="1" s="1"/>
  <c r="CV381" i="1" s="1"/>
  <c r="CN381" i="1"/>
  <c r="CM381" i="1"/>
  <c r="CO381" i="1" s="1"/>
  <c r="CP381" i="1" s="1"/>
  <c r="CH381" i="1"/>
  <c r="CG381" i="1"/>
  <c r="CI381" i="1" s="1"/>
  <c r="CJ381" i="1" s="1"/>
  <c r="CB381" i="1"/>
  <c r="CA381" i="1"/>
  <c r="CC381" i="1" s="1"/>
  <c r="CD381" i="1" s="1"/>
  <c r="BZ381" i="1"/>
  <c r="BW381" i="1"/>
  <c r="BT381" i="1"/>
  <c r="BM381" i="1"/>
  <c r="BL381" i="1"/>
  <c r="BN381" i="1" s="1"/>
  <c r="BK381" i="1"/>
  <c r="BH381" i="1"/>
  <c r="BE381" i="1"/>
  <c r="AZ381" i="1"/>
  <c r="BP381" i="1" s="1"/>
  <c r="CE381" i="1" s="1"/>
  <c r="AW381" i="1"/>
  <c r="AV381" i="1"/>
  <c r="AX381" i="1" s="1"/>
  <c r="AY381" i="1" s="1"/>
  <c r="AU381" i="1"/>
  <c r="AR381" i="1"/>
  <c r="AO381" i="1"/>
  <c r="AG381" i="1"/>
  <c r="AF381" i="1"/>
  <c r="AH381" i="1" s="1"/>
  <c r="AI381" i="1" s="1"/>
  <c r="AE381" i="1"/>
  <c r="AB381" i="1"/>
  <c r="Y381" i="1"/>
  <c r="DB380" i="1"/>
  <c r="DA380" i="1"/>
  <c r="CZ380" i="1"/>
  <c r="CY380" i="1"/>
  <c r="CV380" i="1"/>
  <c r="CU380" i="1"/>
  <c r="CT380" i="1"/>
  <c r="CS380" i="1"/>
  <c r="CP380" i="1"/>
  <c r="CO380" i="1"/>
  <c r="CN380" i="1"/>
  <c r="CM380" i="1"/>
  <c r="CJ380" i="1"/>
  <c r="CI380" i="1"/>
  <c r="CH380" i="1"/>
  <c r="CG380" i="1"/>
  <c r="CB380" i="1"/>
  <c r="CA380" i="1"/>
  <c r="CC380" i="1" s="1"/>
  <c r="BZ380" i="1"/>
  <c r="BW380" i="1"/>
  <c r="BT380" i="1"/>
  <c r="BM380" i="1"/>
  <c r="BL380" i="1"/>
  <c r="BN380" i="1" s="1"/>
  <c r="BK380" i="1"/>
  <c r="BH380" i="1"/>
  <c r="BE380" i="1"/>
  <c r="AZ380" i="1"/>
  <c r="BP380" i="1" s="1"/>
  <c r="CE380" i="1" s="1"/>
  <c r="AW380" i="1"/>
  <c r="AV380" i="1"/>
  <c r="AX380" i="1" s="1"/>
  <c r="AY380" i="1" s="1"/>
  <c r="AU380" i="1"/>
  <c r="AR380" i="1"/>
  <c r="AO380" i="1"/>
  <c r="AI380" i="1"/>
  <c r="AH380" i="1"/>
  <c r="AG380" i="1"/>
  <c r="AF380" i="1"/>
  <c r="AE380" i="1"/>
  <c r="AB380" i="1"/>
  <c r="Y380" i="1"/>
  <c r="DA379" i="1"/>
  <c r="DB379" i="1" s="1"/>
  <c r="CZ379" i="1"/>
  <c r="CY379" i="1"/>
  <c r="CU379" i="1"/>
  <c r="CV379" i="1" s="1"/>
  <c r="CT379" i="1"/>
  <c r="CS379" i="1"/>
  <c r="CO379" i="1"/>
  <c r="CP379" i="1" s="1"/>
  <c r="CN379" i="1"/>
  <c r="CM379" i="1"/>
  <c r="CI379" i="1"/>
  <c r="CJ379" i="1" s="1"/>
  <c r="CH379" i="1"/>
  <c r="CG379" i="1"/>
  <c r="CC379" i="1"/>
  <c r="CB379" i="1"/>
  <c r="CA379" i="1"/>
  <c r="BZ379" i="1"/>
  <c r="BW379" i="1"/>
  <c r="BT379" i="1"/>
  <c r="BN379" i="1"/>
  <c r="BM379" i="1"/>
  <c r="BL379" i="1"/>
  <c r="BK379" i="1"/>
  <c r="BH379" i="1"/>
  <c r="BE379" i="1"/>
  <c r="AZ379" i="1"/>
  <c r="BP379" i="1" s="1"/>
  <c r="AY379" i="1"/>
  <c r="AX379" i="1"/>
  <c r="AW379" i="1"/>
  <c r="AV379" i="1"/>
  <c r="AU379" i="1"/>
  <c r="AR379" i="1"/>
  <c r="AO379" i="1"/>
  <c r="AH379" i="1"/>
  <c r="AI379" i="1" s="1"/>
  <c r="AG379" i="1"/>
  <c r="AF379" i="1"/>
  <c r="AE379" i="1"/>
  <c r="AB379" i="1"/>
  <c r="Y379" i="1"/>
  <c r="CZ378" i="1"/>
  <c r="CY378" i="1"/>
  <c r="DA378" i="1" s="1"/>
  <c r="DB378" i="1" s="1"/>
  <c r="CT378" i="1"/>
  <c r="CS378" i="1"/>
  <c r="CU378" i="1" s="1"/>
  <c r="CV378" i="1" s="1"/>
  <c r="CN378" i="1"/>
  <c r="CM378" i="1"/>
  <c r="CO378" i="1" s="1"/>
  <c r="CP378" i="1" s="1"/>
  <c r="CH378" i="1"/>
  <c r="CG378" i="1"/>
  <c r="CI378" i="1" s="1"/>
  <c r="CJ378" i="1" s="1"/>
  <c r="CC378" i="1"/>
  <c r="CB378" i="1"/>
  <c r="CA378" i="1"/>
  <c r="BZ378" i="1"/>
  <c r="BW378" i="1"/>
  <c r="BT378" i="1"/>
  <c r="BN378" i="1"/>
  <c r="BO378" i="1" s="1"/>
  <c r="BM378" i="1"/>
  <c r="BL378" i="1"/>
  <c r="BK378" i="1"/>
  <c r="BH378" i="1"/>
  <c r="BE378" i="1"/>
  <c r="AZ378" i="1"/>
  <c r="BP378" i="1" s="1"/>
  <c r="CE378" i="1" s="1"/>
  <c r="AX378" i="1"/>
  <c r="AY378" i="1" s="1"/>
  <c r="AW378" i="1"/>
  <c r="AV378" i="1"/>
  <c r="AU378" i="1"/>
  <c r="AR378" i="1"/>
  <c r="AO378" i="1"/>
  <c r="AG378" i="1"/>
  <c r="AF378" i="1"/>
  <c r="AH378" i="1" s="1"/>
  <c r="AI378" i="1" s="1"/>
  <c r="AE378" i="1"/>
  <c r="AB378" i="1"/>
  <c r="Y378" i="1"/>
  <c r="CZ377" i="1"/>
  <c r="CY377" i="1"/>
  <c r="DA377" i="1" s="1"/>
  <c r="DB377" i="1" s="1"/>
  <c r="CT377" i="1"/>
  <c r="CS377" i="1"/>
  <c r="CU377" i="1" s="1"/>
  <c r="CV377" i="1" s="1"/>
  <c r="CN377" i="1"/>
  <c r="CM377" i="1"/>
  <c r="CO377" i="1" s="1"/>
  <c r="CP377" i="1" s="1"/>
  <c r="CH377" i="1"/>
  <c r="CG377" i="1"/>
  <c r="CI377" i="1" s="1"/>
  <c r="CJ377" i="1" s="1"/>
  <c r="CB377" i="1"/>
  <c r="CA377" i="1"/>
  <c r="CC377" i="1" s="1"/>
  <c r="CD377" i="1" s="1"/>
  <c r="BZ377" i="1"/>
  <c r="BW377" i="1"/>
  <c r="BT377" i="1"/>
  <c r="BM377" i="1"/>
  <c r="BL377" i="1"/>
  <c r="BK377" i="1"/>
  <c r="BH377" i="1"/>
  <c r="BE377" i="1"/>
  <c r="AZ377" i="1"/>
  <c r="BP377" i="1" s="1"/>
  <c r="CE377" i="1" s="1"/>
  <c r="AW377" i="1"/>
  <c r="AV377" i="1"/>
  <c r="AU377" i="1"/>
  <c r="AR377" i="1"/>
  <c r="AO377" i="1"/>
  <c r="AG377" i="1"/>
  <c r="AF377" i="1"/>
  <c r="AH377" i="1" s="1"/>
  <c r="AI377" i="1" s="1"/>
  <c r="AE377" i="1"/>
  <c r="AB377" i="1"/>
  <c r="Y377" i="1"/>
  <c r="DB376" i="1"/>
  <c r="DA376" i="1"/>
  <c r="CZ376" i="1"/>
  <c r="CY376" i="1"/>
  <c r="CV376" i="1"/>
  <c r="CU376" i="1"/>
  <c r="CT376" i="1"/>
  <c r="CS376" i="1"/>
  <c r="CP376" i="1"/>
  <c r="CO376" i="1"/>
  <c r="CN376" i="1"/>
  <c r="CM376" i="1"/>
  <c r="CJ376" i="1"/>
  <c r="CI376" i="1"/>
  <c r="CH376" i="1"/>
  <c r="CG376" i="1"/>
  <c r="CB376" i="1"/>
  <c r="CA376" i="1"/>
  <c r="CC376" i="1" s="1"/>
  <c r="BZ376" i="1"/>
  <c r="BW376" i="1"/>
  <c r="BT376" i="1"/>
  <c r="BP376" i="1"/>
  <c r="CE376" i="1" s="1"/>
  <c r="BM376" i="1"/>
  <c r="BL376" i="1"/>
  <c r="BN376" i="1" s="1"/>
  <c r="BK376" i="1"/>
  <c r="BH376" i="1"/>
  <c r="BE376" i="1"/>
  <c r="AZ376" i="1"/>
  <c r="AW376" i="1"/>
  <c r="AV376" i="1"/>
  <c r="AX376" i="1" s="1"/>
  <c r="AY376" i="1" s="1"/>
  <c r="AU376" i="1"/>
  <c r="AR376" i="1"/>
  <c r="AO376" i="1"/>
  <c r="AI376" i="1"/>
  <c r="AH376" i="1"/>
  <c r="AG376" i="1"/>
  <c r="AF376" i="1"/>
  <c r="AE376" i="1"/>
  <c r="AB376" i="1"/>
  <c r="Y376" i="1"/>
  <c r="DA375" i="1"/>
  <c r="DB375" i="1" s="1"/>
  <c r="CZ375" i="1"/>
  <c r="CY375" i="1"/>
  <c r="CU375" i="1"/>
  <c r="CV375" i="1" s="1"/>
  <c r="CT375" i="1"/>
  <c r="CS375" i="1"/>
  <c r="CO375" i="1"/>
  <c r="CP375" i="1" s="1"/>
  <c r="CN375" i="1"/>
  <c r="CM375" i="1"/>
  <c r="CI375" i="1"/>
  <c r="CJ375" i="1" s="1"/>
  <c r="CH375" i="1"/>
  <c r="CG375" i="1"/>
  <c r="CD375" i="1"/>
  <c r="CC375" i="1"/>
  <c r="CB375" i="1"/>
  <c r="CA375" i="1"/>
  <c r="BZ375" i="1"/>
  <c r="BW375" i="1"/>
  <c r="BT375" i="1"/>
  <c r="BO375" i="1"/>
  <c r="BN375" i="1"/>
  <c r="BM375" i="1"/>
  <c r="BL375" i="1"/>
  <c r="BK375" i="1"/>
  <c r="BH375" i="1"/>
  <c r="BE375" i="1"/>
  <c r="AZ375" i="1"/>
  <c r="BP375" i="1" s="1"/>
  <c r="CE375" i="1" s="1"/>
  <c r="AY375" i="1"/>
  <c r="AX375" i="1"/>
  <c r="AW375" i="1"/>
  <c r="AV375" i="1"/>
  <c r="AU375" i="1"/>
  <c r="AR375" i="1"/>
  <c r="AO375" i="1"/>
  <c r="AH375" i="1"/>
  <c r="AI375" i="1" s="1"/>
  <c r="AG375" i="1"/>
  <c r="AF375" i="1"/>
  <c r="AE375" i="1"/>
  <c r="AB375" i="1"/>
  <c r="Y375" i="1"/>
  <c r="CZ374" i="1"/>
  <c r="CY374" i="1"/>
  <c r="DA374" i="1" s="1"/>
  <c r="DB374" i="1" s="1"/>
  <c r="CT374" i="1"/>
  <c r="CS374" i="1"/>
  <c r="CU374" i="1" s="1"/>
  <c r="CV374" i="1" s="1"/>
  <c r="CN374" i="1"/>
  <c r="CM374" i="1"/>
  <c r="CO374" i="1" s="1"/>
  <c r="CP374" i="1" s="1"/>
  <c r="CH374" i="1"/>
  <c r="CG374" i="1"/>
  <c r="CI374" i="1" s="1"/>
  <c r="CJ374" i="1" s="1"/>
  <c r="CC374" i="1"/>
  <c r="CB374" i="1"/>
  <c r="CA374" i="1"/>
  <c r="BZ374" i="1"/>
  <c r="BW374" i="1"/>
  <c r="BT374" i="1"/>
  <c r="BN374" i="1"/>
  <c r="BM374" i="1"/>
  <c r="BL374" i="1"/>
  <c r="BK374" i="1"/>
  <c r="BH374" i="1"/>
  <c r="BE374" i="1"/>
  <c r="AZ374" i="1"/>
  <c r="BP374" i="1" s="1"/>
  <c r="CE374" i="1" s="1"/>
  <c r="AX374" i="1"/>
  <c r="AY374" i="1" s="1"/>
  <c r="AW374" i="1"/>
  <c r="AV374" i="1"/>
  <c r="AU374" i="1"/>
  <c r="AR374" i="1"/>
  <c r="AO374" i="1"/>
  <c r="AG374" i="1"/>
  <c r="AF374" i="1"/>
  <c r="AE374" i="1"/>
  <c r="AB374" i="1"/>
  <c r="Y374" i="1"/>
  <c r="CZ373" i="1"/>
  <c r="CY373" i="1"/>
  <c r="DA373" i="1" s="1"/>
  <c r="DB373" i="1" s="1"/>
  <c r="CT373" i="1"/>
  <c r="CS373" i="1"/>
  <c r="CU373" i="1" s="1"/>
  <c r="CV373" i="1" s="1"/>
  <c r="CN373" i="1"/>
  <c r="CM373" i="1"/>
  <c r="CO373" i="1" s="1"/>
  <c r="CP373" i="1" s="1"/>
  <c r="CH373" i="1"/>
  <c r="CG373" i="1"/>
  <c r="CI373" i="1" s="1"/>
  <c r="CJ373" i="1" s="1"/>
  <c r="CB373" i="1"/>
  <c r="CA373" i="1"/>
  <c r="CC373" i="1" s="1"/>
  <c r="CD373" i="1" s="1"/>
  <c r="BZ373" i="1"/>
  <c r="BW373" i="1"/>
  <c r="BT373" i="1"/>
  <c r="BM373" i="1"/>
  <c r="BL373" i="1"/>
  <c r="BK373" i="1"/>
  <c r="BH373" i="1"/>
  <c r="BE373" i="1"/>
  <c r="AZ373" i="1"/>
  <c r="BP373" i="1" s="1"/>
  <c r="CE373" i="1" s="1"/>
  <c r="AW373" i="1"/>
  <c r="AV373" i="1"/>
  <c r="AU373" i="1"/>
  <c r="AR373" i="1"/>
  <c r="AO373" i="1"/>
  <c r="AG373" i="1"/>
  <c r="AF373" i="1"/>
  <c r="AH373" i="1" s="1"/>
  <c r="AI373" i="1" s="1"/>
  <c r="AE373" i="1"/>
  <c r="AB373" i="1"/>
  <c r="Y373" i="1"/>
  <c r="DB372" i="1"/>
  <c r="DA372" i="1"/>
  <c r="CZ372" i="1"/>
  <c r="CY372" i="1"/>
  <c r="CV372" i="1"/>
  <c r="CU372" i="1"/>
  <c r="CT372" i="1"/>
  <c r="CS372" i="1"/>
  <c r="CP372" i="1"/>
  <c r="CO372" i="1"/>
  <c r="CN372" i="1"/>
  <c r="CM372" i="1"/>
  <c r="CJ372" i="1"/>
  <c r="CI372" i="1"/>
  <c r="CH372" i="1"/>
  <c r="CG372" i="1"/>
  <c r="CB372" i="1"/>
  <c r="CA372" i="1"/>
  <c r="CC372" i="1" s="1"/>
  <c r="BZ372" i="1"/>
  <c r="BW372" i="1"/>
  <c r="BT372" i="1"/>
  <c r="BM372" i="1"/>
  <c r="BL372" i="1"/>
  <c r="BN372" i="1" s="1"/>
  <c r="BK372" i="1"/>
  <c r="BH372" i="1"/>
  <c r="BE372" i="1"/>
  <c r="AZ372" i="1"/>
  <c r="BP372" i="1" s="1"/>
  <c r="CE372" i="1" s="1"/>
  <c r="AW372" i="1"/>
  <c r="AV372" i="1"/>
  <c r="AX372" i="1" s="1"/>
  <c r="AU372" i="1"/>
  <c r="AR372" i="1"/>
  <c r="AO372" i="1"/>
  <c r="AI372" i="1"/>
  <c r="AH372" i="1"/>
  <c r="AG372" i="1"/>
  <c r="AF372" i="1"/>
  <c r="AE372" i="1"/>
  <c r="AB372" i="1"/>
  <c r="Y372" i="1"/>
  <c r="DA371" i="1"/>
  <c r="DB371" i="1" s="1"/>
  <c r="CZ371" i="1"/>
  <c r="CY371" i="1"/>
  <c r="CU371" i="1"/>
  <c r="CV371" i="1" s="1"/>
  <c r="CT371" i="1"/>
  <c r="CS371" i="1"/>
  <c r="CO371" i="1"/>
  <c r="CP371" i="1" s="1"/>
  <c r="CN371" i="1"/>
  <c r="CM371" i="1"/>
  <c r="CI371" i="1"/>
  <c r="CJ371" i="1" s="1"/>
  <c r="CH371" i="1"/>
  <c r="CG371" i="1"/>
  <c r="CC371" i="1"/>
  <c r="CB371" i="1"/>
  <c r="CA371" i="1"/>
  <c r="BZ371" i="1"/>
  <c r="BW371" i="1"/>
  <c r="BT371" i="1"/>
  <c r="BO371" i="1"/>
  <c r="BN371" i="1"/>
  <c r="BM371" i="1"/>
  <c r="BL371" i="1"/>
  <c r="BK371" i="1"/>
  <c r="BH371" i="1"/>
  <c r="BE371" i="1"/>
  <c r="AZ371" i="1"/>
  <c r="BP371" i="1" s="1"/>
  <c r="CE371" i="1" s="1"/>
  <c r="CD371" i="1" s="1"/>
  <c r="AY371" i="1"/>
  <c r="AX371" i="1"/>
  <c r="AW371" i="1"/>
  <c r="AV371" i="1"/>
  <c r="AU371" i="1"/>
  <c r="AR371" i="1"/>
  <c r="AO371" i="1"/>
  <c r="AH371" i="1"/>
  <c r="AI371" i="1" s="1"/>
  <c r="AG371" i="1"/>
  <c r="AF371" i="1"/>
  <c r="AE371" i="1"/>
  <c r="AB371" i="1"/>
  <c r="Y371" i="1"/>
  <c r="CZ370" i="1"/>
  <c r="CY370" i="1"/>
  <c r="DA370" i="1" s="1"/>
  <c r="DB370" i="1" s="1"/>
  <c r="CT370" i="1"/>
  <c r="CS370" i="1"/>
  <c r="CU370" i="1" s="1"/>
  <c r="CV370" i="1" s="1"/>
  <c r="CN370" i="1"/>
  <c r="CM370" i="1"/>
  <c r="CO370" i="1" s="1"/>
  <c r="CP370" i="1" s="1"/>
  <c r="CH370" i="1"/>
  <c r="CG370" i="1"/>
  <c r="CI370" i="1" s="1"/>
  <c r="CJ370" i="1" s="1"/>
  <c r="CB370" i="1"/>
  <c r="CC370" i="1" s="1"/>
  <c r="CD370" i="1" s="1"/>
  <c r="CA370" i="1"/>
  <c r="BZ370" i="1"/>
  <c r="BW370" i="1"/>
  <c r="BT370" i="1"/>
  <c r="BM370" i="1"/>
  <c r="BN370" i="1" s="1"/>
  <c r="BO370" i="1" s="1"/>
  <c r="BL370" i="1"/>
  <c r="BK370" i="1"/>
  <c r="BH370" i="1"/>
  <c r="BE370" i="1"/>
  <c r="AZ370" i="1"/>
  <c r="BP370" i="1" s="1"/>
  <c r="CE370" i="1" s="1"/>
  <c r="AX370" i="1"/>
  <c r="AY370" i="1" s="1"/>
  <c r="AW370" i="1"/>
  <c r="AV370" i="1"/>
  <c r="AU370" i="1"/>
  <c r="AR370" i="1"/>
  <c r="AO370" i="1"/>
  <c r="AG370" i="1"/>
  <c r="AF370" i="1"/>
  <c r="AE370" i="1"/>
  <c r="AB370" i="1"/>
  <c r="Y370" i="1"/>
  <c r="CZ369" i="1"/>
  <c r="CY369" i="1"/>
  <c r="DA369" i="1" s="1"/>
  <c r="DB369" i="1" s="1"/>
  <c r="CV369" i="1"/>
  <c r="CT369" i="1"/>
  <c r="CS369" i="1"/>
  <c r="CU369" i="1" s="1"/>
  <c r="CP369" i="1"/>
  <c r="CN369" i="1"/>
  <c r="CM369" i="1"/>
  <c r="CO369" i="1" s="1"/>
  <c r="CH369" i="1"/>
  <c r="CG369" i="1"/>
  <c r="CI369" i="1" s="1"/>
  <c r="CJ369" i="1" s="1"/>
  <c r="CB369" i="1"/>
  <c r="CA369" i="1"/>
  <c r="BZ369" i="1"/>
  <c r="BW369" i="1"/>
  <c r="BT369" i="1"/>
  <c r="BP369" i="1"/>
  <c r="CE369" i="1" s="1"/>
  <c r="BM369" i="1"/>
  <c r="BL369" i="1"/>
  <c r="BK369" i="1"/>
  <c r="BH369" i="1"/>
  <c r="BE369" i="1"/>
  <c r="AZ369" i="1"/>
  <c r="AW369" i="1"/>
  <c r="AV369" i="1"/>
  <c r="AU369" i="1"/>
  <c r="AR369" i="1"/>
  <c r="AO369" i="1"/>
  <c r="AI369" i="1"/>
  <c r="AG369" i="1"/>
  <c r="AF369" i="1"/>
  <c r="AH369" i="1" s="1"/>
  <c r="AE369" i="1"/>
  <c r="AB369" i="1"/>
  <c r="Y369" i="1"/>
  <c r="DA368" i="1"/>
  <c r="DB368" i="1" s="1"/>
  <c r="CZ368" i="1"/>
  <c r="CY368" i="1"/>
  <c r="CU368" i="1"/>
  <c r="CV368" i="1" s="1"/>
  <c r="CT368" i="1"/>
  <c r="CS368" i="1"/>
  <c r="CO368" i="1"/>
  <c r="CP368" i="1" s="1"/>
  <c r="CN368" i="1"/>
  <c r="CM368" i="1"/>
  <c r="CI368" i="1"/>
  <c r="CJ368" i="1" s="1"/>
  <c r="CH368" i="1"/>
  <c r="CG368" i="1"/>
  <c r="CB368" i="1"/>
  <c r="CA368" i="1"/>
  <c r="CC368" i="1" s="1"/>
  <c r="BZ368" i="1"/>
  <c r="BW368" i="1"/>
  <c r="BT368" i="1"/>
  <c r="BP368" i="1"/>
  <c r="CE368" i="1" s="1"/>
  <c r="BM368" i="1"/>
  <c r="BL368" i="1"/>
  <c r="BN368" i="1" s="1"/>
  <c r="BO368" i="1" s="1"/>
  <c r="BK368" i="1"/>
  <c r="BH368" i="1"/>
  <c r="BE368" i="1"/>
  <c r="AZ368" i="1"/>
  <c r="AY368" i="1"/>
  <c r="AW368" i="1"/>
  <c r="AV368" i="1"/>
  <c r="AX368" i="1" s="1"/>
  <c r="AU368" i="1"/>
  <c r="AR368" i="1"/>
  <c r="AO368" i="1"/>
  <c r="AI368" i="1"/>
  <c r="AH368" i="1"/>
  <c r="AG368" i="1"/>
  <c r="AF368" i="1"/>
  <c r="AE368" i="1"/>
  <c r="AB368" i="1"/>
  <c r="Y368" i="1"/>
  <c r="CZ367" i="1"/>
  <c r="DA367" i="1" s="1"/>
  <c r="DB367" i="1" s="1"/>
  <c r="CY367" i="1"/>
  <c r="CU367" i="1"/>
  <c r="CV367" i="1" s="1"/>
  <c r="CT367" i="1"/>
  <c r="CS367" i="1"/>
  <c r="CN367" i="1"/>
  <c r="CO367" i="1" s="1"/>
  <c r="CP367" i="1" s="1"/>
  <c r="CM367" i="1"/>
  <c r="CH367" i="1"/>
  <c r="CI367" i="1" s="1"/>
  <c r="CJ367" i="1" s="1"/>
  <c r="CG367" i="1"/>
  <c r="CC367" i="1"/>
  <c r="CB367" i="1"/>
  <c r="CA367" i="1"/>
  <c r="BZ367" i="1"/>
  <c r="BW367" i="1"/>
  <c r="BT367" i="1"/>
  <c r="BN367" i="1"/>
  <c r="BO367" i="1" s="1"/>
  <c r="BM367" i="1"/>
  <c r="BL367" i="1"/>
  <c r="BK367" i="1"/>
  <c r="BH367" i="1"/>
  <c r="BE367" i="1"/>
  <c r="AZ367" i="1"/>
  <c r="BP367" i="1" s="1"/>
  <c r="CE367" i="1" s="1"/>
  <c r="AX367" i="1"/>
  <c r="AY367" i="1" s="1"/>
  <c r="AW367" i="1"/>
  <c r="AV367" i="1"/>
  <c r="AU367" i="1"/>
  <c r="AR367" i="1"/>
  <c r="AO367" i="1"/>
  <c r="AG367" i="1"/>
  <c r="AH367" i="1" s="1"/>
  <c r="AI367" i="1" s="1"/>
  <c r="AF367" i="1"/>
  <c r="AE367" i="1"/>
  <c r="AB367" i="1"/>
  <c r="Y367" i="1"/>
  <c r="CZ366" i="1"/>
  <c r="CY366" i="1"/>
  <c r="DA366" i="1" s="1"/>
  <c r="DB366" i="1" s="1"/>
  <c r="CU366" i="1"/>
  <c r="CV366" i="1" s="1"/>
  <c r="CT366" i="1"/>
  <c r="CS366" i="1"/>
  <c r="CN366" i="1"/>
  <c r="CO366" i="1" s="1"/>
  <c r="CP366" i="1" s="1"/>
  <c r="CM366" i="1"/>
  <c r="CH366" i="1"/>
  <c r="CG366" i="1"/>
  <c r="CI366" i="1" s="1"/>
  <c r="CJ366" i="1" s="1"/>
  <c r="CC366" i="1"/>
  <c r="CD366" i="1" s="1"/>
  <c r="CB366" i="1"/>
  <c r="CA366" i="1"/>
  <c r="BZ366" i="1"/>
  <c r="BW366" i="1"/>
  <c r="BT366" i="1"/>
  <c r="BM366" i="1"/>
  <c r="BN366" i="1" s="1"/>
  <c r="BO366" i="1" s="1"/>
  <c r="BL366" i="1"/>
  <c r="BK366" i="1"/>
  <c r="BH366" i="1"/>
  <c r="BE366" i="1"/>
  <c r="AZ366" i="1"/>
  <c r="BP366" i="1" s="1"/>
  <c r="CE366" i="1" s="1"/>
  <c r="AW366" i="1"/>
  <c r="AX366" i="1" s="1"/>
  <c r="AY366" i="1" s="1"/>
  <c r="AV366" i="1"/>
  <c r="AU366" i="1"/>
  <c r="AR366" i="1"/>
  <c r="AO366" i="1"/>
  <c r="AG366" i="1"/>
  <c r="AH366" i="1" s="1"/>
  <c r="AI366" i="1" s="1"/>
  <c r="AF366" i="1"/>
  <c r="AE366" i="1"/>
  <c r="AB366" i="1"/>
  <c r="Y366" i="1"/>
  <c r="CZ365" i="1"/>
  <c r="CY365" i="1"/>
  <c r="CV365" i="1"/>
  <c r="CT365" i="1"/>
  <c r="CS365" i="1"/>
  <c r="CU365" i="1" s="1"/>
  <c r="CN365" i="1"/>
  <c r="CM365" i="1"/>
  <c r="CH365" i="1"/>
  <c r="CG365" i="1"/>
  <c r="CI365" i="1" s="1"/>
  <c r="CJ365" i="1" s="1"/>
  <c r="CB365" i="1"/>
  <c r="CA365" i="1"/>
  <c r="CC365" i="1" s="1"/>
  <c r="BZ365" i="1"/>
  <c r="BW365" i="1"/>
  <c r="BT365" i="1"/>
  <c r="BP365" i="1"/>
  <c r="CE365" i="1" s="1"/>
  <c r="BM365" i="1"/>
  <c r="BL365" i="1"/>
  <c r="BN365" i="1" s="1"/>
  <c r="BO365" i="1" s="1"/>
  <c r="BK365" i="1"/>
  <c r="BH365" i="1"/>
  <c r="BE365" i="1"/>
  <c r="AZ365" i="1"/>
  <c r="AX365" i="1"/>
  <c r="AY365" i="1" s="1"/>
  <c r="AW365" i="1"/>
  <c r="AV365" i="1"/>
  <c r="AU365" i="1"/>
  <c r="AR365" i="1"/>
  <c r="AO365" i="1"/>
  <c r="AG365" i="1"/>
  <c r="AF365" i="1"/>
  <c r="AH365" i="1" s="1"/>
  <c r="AI365" i="1" s="1"/>
  <c r="AE365" i="1"/>
  <c r="AB365" i="1"/>
  <c r="Y365" i="1"/>
  <c r="CZ364" i="1"/>
  <c r="CY364" i="1"/>
  <c r="DA364" i="1" s="1"/>
  <c r="DB364" i="1" s="1"/>
  <c r="CT364" i="1"/>
  <c r="CS364" i="1"/>
  <c r="CU364" i="1" s="1"/>
  <c r="CV364" i="1" s="1"/>
  <c r="CN364" i="1"/>
  <c r="CM364" i="1"/>
  <c r="CO364" i="1" s="1"/>
  <c r="CP364" i="1" s="1"/>
  <c r="CH364" i="1"/>
  <c r="CG364" i="1"/>
  <c r="CI364" i="1" s="1"/>
  <c r="CJ364" i="1" s="1"/>
  <c r="CB364" i="1"/>
  <c r="CA364" i="1"/>
  <c r="CC364" i="1" s="1"/>
  <c r="BZ364" i="1"/>
  <c r="BW364" i="1"/>
  <c r="BT364" i="1"/>
  <c r="BM364" i="1"/>
  <c r="BL364" i="1"/>
  <c r="BN364" i="1" s="1"/>
  <c r="BK364" i="1"/>
  <c r="BH364" i="1"/>
  <c r="BE364" i="1"/>
  <c r="AZ364" i="1"/>
  <c r="BP364" i="1" s="1"/>
  <c r="CE364" i="1" s="1"/>
  <c r="AW364" i="1"/>
  <c r="AV364" i="1"/>
  <c r="AX364" i="1" s="1"/>
  <c r="AY364" i="1" s="1"/>
  <c r="AU364" i="1"/>
  <c r="AR364" i="1"/>
  <c r="AO364" i="1"/>
  <c r="AG364" i="1"/>
  <c r="AF364" i="1"/>
  <c r="AH364" i="1" s="1"/>
  <c r="AI364" i="1" s="1"/>
  <c r="AE364" i="1"/>
  <c r="AB364" i="1"/>
  <c r="Y364" i="1"/>
  <c r="DA363" i="1"/>
  <c r="DB363" i="1" s="1"/>
  <c r="CZ363" i="1"/>
  <c r="CY363" i="1"/>
  <c r="CU363" i="1"/>
  <c r="CV363" i="1" s="1"/>
  <c r="CT363" i="1"/>
  <c r="CS363" i="1"/>
  <c r="CO363" i="1"/>
  <c r="CP363" i="1" s="1"/>
  <c r="CN363" i="1"/>
  <c r="CM363" i="1"/>
  <c r="CI363" i="1"/>
  <c r="CJ363" i="1" s="1"/>
  <c r="CH363" i="1"/>
  <c r="CG363" i="1"/>
  <c r="CB363" i="1"/>
  <c r="CA363" i="1"/>
  <c r="CC363" i="1" s="1"/>
  <c r="BZ363" i="1"/>
  <c r="BW363" i="1"/>
  <c r="BT363" i="1"/>
  <c r="BM363" i="1"/>
  <c r="BL363" i="1"/>
  <c r="BN363" i="1" s="1"/>
  <c r="BK363" i="1"/>
  <c r="BH363" i="1"/>
  <c r="BE363" i="1"/>
  <c r="AZ363" i="1"/>
  <c r="BP363" i="1" s="1"/>
  <c r="CE363" i="1" s="1"/>
  <c r="AW363" i="1"/>
  <c r="AV363" i="1"/>
  <c r="AX363" i="1" s="1"/>
  <c r="AY363" i="1" s="1"/>
  <c r="AU363" i="1"/>
  <c r="AR363" i="1"/>
  <c r="AO363" i="1"/>
  <c r="AH363" i="1"/>
  <c r="AI363" i="1" s="1"/>
  <c r="AG363" i="1"/>
  <c r="AF363" i="1"/>
  <c r="AE363" i="1"/>
  <c r="AB363" i="1"/>
  <c r="Y363" i="1"/>
  <c r="CZ362" i="1"/>
  <c r="DA362" i="1" s="1"/>
  <c r="DB362" i="1" s="1"/>
  <c r="CY362" i="1"/>
  <c r="CT362" i="1"/>
  <c r="CU362" i="1" s="1"/>
  <c r="CV362" i="1" s="1"/>
  <c r="CS362" i="1"/>
  <c r="CN362" i="1"/>
  <c r="CO362" i="1" s="1"/>
  <c r="CP362" i="1" s="1"/>
  <c r="CM362" i="1"/>
  <c r="CH362" i="1"/>
  <c r="CI362" i="1" s="1"/>
  <c r="CJ362" i="1" s="1"/>
  <c r="CG362" i="1"/>
  <c r="CC362" i="1"/>
  <c r="CB362" i="1"/>
  <c r="CA362" i="1"/>
  <c r="BZ362" i="1"/>
  <c r="BW362" i="1"/>
  <c r="BT362" i="1"/>
  <c r="BN362" i="1"/>
  <c r="BM362" i="1"/>
  <c r="BL362" i="1"/>
  <c r="BK362" i="1"/>
  <c r="BH362" i="1"/>
  <c r="BE362" i="1"/>
  <c r="AZ362" i="1"/>
  <c r="BP362" i="1" s="1"/>
  <c r="CE362" i="1" s="1"/>
  <c r="AX362" i="1"/>
  <c r="AY362" i="1" s="1"/>
  <c r="AW362" i="1"/>
  <c r="AV362" i="1"/>
  <c r="AU362" i="1"/>
  <c r="AR362" i="1"/>
  <c r="AO362" i="1"/>
  <c r="AG362" i="1"/>
  <c r="AH362" i="1" s="1"/>
  <c r="AI362" i="1" s="1"/>
  <c r="AF362" i="1"/>
  <c r="AE362" i="1"/>
  <c r="AB362" i="1"/>
  <c r="Y362" i="1"/>
  <c r="CZ361" i="1"/>
  <c r="CY361" i="1"/>
  <c r="DA361" i="1" s="1"/>
  <c r="DB361" i="1" s="1"/>
  <c r="CT361" i="1"/>
  <c r="CS361" i="1"/>
  <c r="CU361" i="1" s="1"/>
  <c r="CV361" i="1" s="1"/>
  <c r="CN361" i="1"/>
  <c r="CM361" i="1"/>
  <c r="CO361" i="1" s="1"/>
  <c r="CP361" i="1" s="1"/>
  <c r="CH361" i="1"/>
  <c r="CG361" i="1"/>
  <c r="CI361" i="1" s="1"/>
  <c r="CJ361" i="1" s="1"/>
  <c r="CB361" i="1"/>
  <c r="CC361" i="1" s="1"/>
  <c r="CD361" i="1" s="1"/>
  <c r="CA361" i="1"/>
  <c r="BZ361" i="1"/>
  <c r="BW361" i="1"/>
  <c r="BT361" i="1"/>
  <c r="BM361" i="1"/>
  <c r="BN361" i="1" s="1"/>
  <c r="BL361" i="1"/>
  <c r="BK361" i="1"/>
  <c r="BH361" i="1"/>
  <c r="BE361" i="1"/>
  <c r="AZ361" i="1"/>
  <c r="BP361" i="1" s="1"/>
  <c r="CE361" i="1" s="1"/>
  <c r="AW361" i="1"/>
  <c r="AX361" i="1" s="1"/>
  <c r="AY361" i="1" s="1"/>
  <c r="AV361" i="1"/>
  <c r="AU361" i="1"/>
  <c r="AR361" i="1"/>
  <c r="AO361" i="1"/>
  <c r="AG361" i="1"/>
  <c r="AF361" i="1"/>
  <c r="AH361" i="1" s="1"/>
  <c r="AI361" i="1" s="1"/>
  <c r="AE361" i="1"/>
  <c r="AB361" i="1"/>
  <c r="Y361" i="1"/>
  <c r="CZ360" i="1"/>
  <c r="CY360" i="1"/>
  <c r="DA360" i="1" s="1"/>
  <c r="DB360" i="1" s="1"/>
  <c r="CT360" i="1"/>
  <c r="CS360" i="1"/>
  <c r="CU360" i="1" s="1"/>
  <c r="CV360" i="1" s="1"/>
  <c r="CN360" i="1"/>
  <c r="CM360" i="1"/>
  <c r="CO360" i="1" s="1"/>
  <c r="CP360" i="1" s="1"/>
  <c r="CH360" i="1"/>
  <c r="CG360" i="1"/>
  <c r="CI360" i="1" s="1"/>
  <c r="CJ360" i="1" s="1"/>
  <c r="CB360" i="1"/>
  <c r="CA360" i="1"/>
  <c r="CC360" i="1" s="1"/>
  <c r="CD360" i="1" s="1"/>
  <c r="BZ360" i="1"/>
  <c r="BW360" i="1"/>
  <c r="BT360" i="1"/>
  <c r="BM360" i="1"/>
  <c r="BL360" i="1"/>
  <c r="BN360" i="1" s="1"/>
  <c r="BK360" i="1"/>
  <c r="BH360" i="1"/>
  <c r="BE360" i="1"/>
  <c r="AZ360" i="1"/>
  <c r="BP360" i="1" s="1"/>
  <c r="CE360" i="1" s="1"/>
  <c r="AW360" i="1"/>
  <c r="AV360" i="1"/>
  <c r="AX360" i="1" s="1"/>
  <c r="AY360" i="1" s="1"/>
  <c r="AU360" i="1"/>
  <c r="AR360" i="1"/>
  <c r="AO360" i="1"/>
  <c r="AG360" i="1"/>
  <c r="AF360" i="1"/>
  <c r="AH360" i="1" s="1"/>
  <c r="AI360" i="1" s="1"/>
  <c r="AE360" i="1"/>
  <c r="AB360" i="1"/>
  <c r="Y360" i="1"/>
  <c r="DA359" i="1"/>
  <c r="DB359" i="1" s="1"/>
  <c r="CZ359" i="1"/>
  <c r="CY359" i="1"/>
  <c r="CU359" i="1"/>
  <c r="CV359" i="1" s="1"/>
  <c r="CT359" i="1"/>
  <c r="CS359" i="1"/>
  <c r="CO359" i="1"/>
  <c r="CP359" i="1" s="1"/>
  <c r="CN359" i="1"/>
  <c r="CM359" i="1"/>
  <c r="CI359" i="1"/>
  <c r="CJ359" i="1" s="1"/>
  <c r="CH359" i="1"/>
  <c r="CG359" i="1"/>
  <c r="CB359" i="1"/>
  <c r="CA359" i="1"/>
  <c r="CC359" i="1" s="1"/>
  <c r="BZ359" i="1"/>
  <c r="BW359" i="1"/>
  <c r="BT359" i="1"/>
  <c r="BM359" i="1"/>
  <c r="BL359" i="1"/>
  <c r="BN359" i="1" s="1"/>
  <c r="BK359" i="1"/>
  <c r="BH359" i="1"/>
  <c r="BE359" i="1"/>
  <c r="AZ359" i="1"/>
  <c r="BP359" i="1" s="1"/>
  <c r="CE359" i="1" s="1"/>
  <c r="AW359" i="1"/>
  <c r="AV359" i="1"/>
  <c r="AX359" i="1" s="1"/>
  <c r="AY359" i="1" s="1"/>
  <c r="AU359" i="1"/>
  <c r="AR359" i="1"/>
  <c r="AO359" i="1"/>
  <c r="AH359" i="1"/>
  <c r="AI359" i="1" s="1"/>
  <c r="AG359" i="1"/>
  <c r="AF359" i="1"/>
  <c r="AE359" i="1"/>
  <c r="AB359" i="1"/>
  <c r="Y359" i="1"/>
  <c r="CZ358" i="1"/>
  <c r="DA358" i="1" s="1"/>
  <c r="DB358" i="1" s="1"/>
  <c r="CY358" i="1"/>
  <c r="CT358" i="1"/>
  <c r="CU358" i="1" s="1"/>
  <c r="CV358" i="1" s="1"/>
  <c r="CS358" i="1"/>
  <c r="CN358" i="1"/>
  <c r="CO358" i="1" s="1"/>
  <c r="CP358" i="1" s="1"/>
  <c r="CM358" i="1"/>
  <c r="CH358" i="1"/>
  <c r="CI358" i="1" s="1"/>
  <c r="CJ358" i="1" s="1"/>
  <c r="CG358" i="1"/>
  <c r="CC358" i="1"/>
  <c r="CB358" i="1"/>
  <c r="CA358" i="1"/>
  <c r="BZ358" i="1"/>
  <c r="BW358" i="1"/>
  <c r="BT358" i="1"/>
  <c r="BN358" i="1"/>
  <c r="BM358" i="1"/>
  <c r="BL358" i="1"/>
  <c r="BK358" i="1"/>
  <c r="BH358" i="1"/>
  <c r="BE358" i="1"/>
  <c r="AZ358" i="1"/>
  <c r="BP358" i="1" s="1"/>
  <c r="CE358" i="1" s="1"/>
  <c r="AX358" i="1"/>
  <c r="AY358" i="1" s="1"/>
  <c r="AW358" i="1"/>
  <c r="AV358" i="1"/>
  <c r="AU358" i="1"/>
  <c r="AR358" i="1"/>
  <c r="AO358" i="1"/>
  <c r="AG358" i="1"/>
  <c r="AH358" i="1" s="1"/>
  <c r="AI358" i="1" s="1"/>
  <c r="AF358" i="1"/>
  <c r="AE358" i="1"/>
  <c r="AB358" i="1"/>
  <c r="Y358" i="1"/>
  <c r="CZ357" i="1"/>
  <c r="CY357" i="1"/>
  <c r="DA357" i="1" s="1"/>
  <c r="DB357" i="1" s="1"/>
  <c r="CT357" i="1"/>
  <c r="CS357" i="1"/>
  <c r="CU357" i="1" s="1"/>
  <c r="CV357" i="1" s="1"/>
  <c r="CN357" i="1"/>
  <c r="CM357" i="1"/>
  <c r="CO357" i="1" s="1"/>
  <c r="CP357" i="1" s="1"/>
  <c r="CH357" i="1"/>
  <c r="CG357" i="1"/>
  <c r="CI357" i="1" s="1"/>
  <c r="CJ357" i="1" s="1"/>
  <c r="CB357" i="1"/>
  <c r="CC357" i="1" s="1"/>
  <c r="CD357" i="1" s="1"/>
  <c r="CA357" i="1"/>
  <c r="BZ357" i="1"/>
  <c r="BW357" i="1"/>
  <c r="BT357" i="1"/>
  <c r="BM357" i="1"/>
  <c r="BN357" i="1" s="1"/>
  <c r="BL357" i="1"/>
  <c r="BK357" i="1"/>
  <c r="BH357" i="1"/>
  <c r="BE357" i="1"/>
  <c r="AZ357" i="1"/>
  <c r="BP357" i="1" s="1"/>
  <c r="CE357" i="1" s="1"/>
  <c r="AW357" i="1"/>
  <c r="AX357" i="1" s="1"/>
  <c r="AY357" i="1" s="1"/>
  <c r="AV357" i="1"/>
  <c r="AU357" i="1"/>
  <c r="AR357" i="1"/>
  <c r="AO357" i="1"/>
  <c r="AG357" i="1"/>
  <c r="AF357" i="1"/>
  <c r="AH357" i="1" s="1"/>
  <c r="AI357" i="1" s="1"/>
  <c r="AE357" i="1"/>
  <c r="AB357" i="1"/>
  <c r="Y357" i="1"/>
  <c r="CZ356" i="1"/>
  <c r="CY356" i="1"/>
  <c r="DA356" i="1" s="1"/>
  <c r="DB356" i="1" s="1"/>
  <c r="CT356" i="1"/>
  <c r="CS356" i="1"/>
  <c r="CU356" i="1" s="1"/>
  <c r="CV356" i="1" s="1"/>
  <c r="CN356" i="1"/>
  <c r="CM356" i="1"/>
  <c r="CO356" i="1" s="1"/>
  <c r="CP356" i="1" s="1"/>
  <c r="CH356" i="1"/>
  <c r="CG356" i="1"/>
  <c r="CI356" i="1" s="1"/>
  <c r="CJ356" i="1" s="1"/>
  <c r="CB356" i="1"/>
  <c r="CA356" i="1"/>
  <c r="CC356" i="1" s="1"/>
  <c r="CD356" i="1" s="1"/>
  <c r="BZ356" i="1"/>
  <c r="BW356" i="1"/>
  <c r="BT356" i="1"/>
  <c r="BM356" i="1"/>
  <c r="BL356" i="1"/>
  <c r="BN356" i="1" s="1"/>
  <c r="BK356" i="1"/>
  <c r="BH356" i="1"/>
  <c r="BE356" i="1"/>
  <c r="AZ356" i="1"/>
  <c r="BP356" i="1" s="1"/>
  <c r="CE356" i="1" s="1"/>
  <c r="AW356" i="1"/>
  <c r="AV356" i="1"/>
  <c r="AX356" i="1" s="1"/>
  <c r="AY356" i="1" s="1"/>
  <c r="AU356" i="1"/>
  <c r="AR356" i="1"/>
  <c r="AO356" i="1"/>
  <c r="AG356" i="1"/>
  <c r="AF356" i="1"/>
  <c r="AH356" i="1" s="1"/>
  <c r="AI356" i="1" s="1"/>
  <c r="AE356" i="1"/>
  <c r="AB356" i="1"/>
  <c r="Y356" i="1"/>
  <c r="DA355" i="1"/>
  <c r="DB355" i="1" s="1"/>
  <c r="CZ355" i="1"/>
  <c r="CY355" i="1"/>
  <c r="CU355" i="1"/>
  <c r="CV355" i="1" s="1"/>
  <c r="CT355" i="1"/>
  <c r="CS355" i="1"/>
  <c r="CO355" i="1"/>
  <c r="CP355" i="1" s="1"/>
  <c r="CN355" i="1"/>
  <c r="CM355" i="1"/>
  <c r="CI355" i="1"/>
  <c r="CJ355" i="1" s="1"/>
  <c r="CH355" i="1"/>
  <c r="CG355" i="1"/>
  <c r="CB355" i="1"/>
  <c r="CA355" i="1"/>
  <c r="CC355" i="1" s="1"/>
  <c r="BZ355" i="1"/>
  <c r="BW355" i="1"/>
  <c r="BT355" i="1"/>
  <c r="BM355" i="1"/>
  <c r="BL355" i="1"/>
  <c r="BN355" i="1" s="1"/>
  <c r="BK355" i="1"/>
  <c r="BH355" i="1"/>
  <c r="BE355" i="1"/>
  <c r="AZ355" i="1"/>
  <c r="BP355" i="1" s="1"/>
  <c r="CE355" i="1" s="1"/>
  <c r="AW355" i="1"/>
  <c r="AV355" i="1"/>
  <c r="AX355" i="1" s="1"/>
  <c r="AY355" i="1" s="1"/>
  <c r="AU355" i="1"/>
  <c r="AR355" i="1"/>
  <c r="AO355" i="1"/>
  <c r="AH355" i="1"/>
  <c r="AI355" i="1" s="1"/>
  <c r="AG355" i="1"/>
  <c r="AF355" i="1"/>
  <c r="AE355" i="1"/>
  <c r="AB355" i="1"/>
  <c r="Y355" i="1"/>
  <c r="CZ354" i="1"/>
  <c r="DA354" i="1" s="1"/>
  <c r="DB354" i="1" s="1"/>
  <c r="CY354" i="1"/>
  <c r="CT354" i="1"/>
  <c r="CU354" i="1" s="1"/>
  <c r="CV354" i="1" s="1"/>
  <c r="CS354" i="1"/>
  <c r="CN354" i="1"/>
  <c r="CO354" i="1" s="1"/>
  <c r="CP354" i="1" s="1"/>
  <c r="CM354" i="1"/>
  <c r="CH354" i="1"/>
  <c r="CI354" i="1" s="1"/>
  <c r="CJ354" i="1" s="1"/>
  <c r="CG354" i="1"/>
  <c r="CC354" i="1"/>
  <c r="CB354" i="1"/>
  <c r="CA354" i="1"/>
  <c r="BZ354" i="1"/>
  <c r="BW354" i="1"/>
  <c r="BT354" i="1"/>
  <c r="BN354" i="1"/>
  <c r="BM354" i="1"/>
  <c r="BL354" i="1"/>
  <c r="BK354" i="1"/>
  <c r="BH354" i="1"/>
  <c r="BE354" i="1"/>
  <c r="AZ354" i="1"/>
  <c r="BP354" i="1" s="1"/>
  <c r="CE354" i="1" s="1"/>
  <c r="AX354" i="1"/>
  <c r="AY354" i="1" s="1"/>
  <c r="AW354" i="1"/>
  <c r="AV354" i="1"/>
  <c r="AU354" i="1"/>
  <c r="AR354" i="1"/>
  <c r="AO354" i="1"/>
  <c r="AG354" i="1"/>
  <c r="AH354" i="1" s="1"/>
  <c r="AI354" i="1" s="1"/>
  <c r="AF354" i="1"/>
  <c r="AE354" i="1"/>
  <c r="AB354" i="1"/>
  <c r="Y354" i="1"/>
  <c r="CZ353" i="1"/>
  <c r="CY353" i="1"/>
  <c r="DA353" i="1" s="1"/>
  <c r="DB353" i="1" s="1"/>
  <c r="CT353" i="1"/>
  <c r="CS353" i="1"/>
  <c r="CU353" i="1" s="1"/>
  <c r="CV353" i="1" s="1"/>
  <c r="CN353" i="1"/>
  <c r="CM353" i="1"/>
  <c r="CO353" i="1" s="1"/>
  <c r="CP353" i="1" s="1"/>
  <c r="CH353" i="1"/>
  <c r="CG353" i="1"/>
  <c r="CI353" i="1" s="1"/>
  <c r="CJ353" i="1" s="1"/>
  <c r="CB353" i="1"/>
  <c r="CC353" i="1" s="1"/>
  <c r="CD353" i="1" s="1"/>
  <c r="CA353" i="1"/>
  <c r="BZ353" i="1"/>
  <c r="BW353" i="1"/>
  <c r="BT353" i="1"/>
  <c r="BM353" i="1"/>
  <c r="BN353" i="1" s="1"/>
  <c r="BL353" i="1"/>
  <c r="BK353" i="1"/>
  <c r="BH353" i="1"/>
  <c r="BE353" i="1"/>
  <c r="AZ353" i="1"/>
  <c r="BP353" i="1" s="1"/>
  <c r="CE353" i="1" s="1"/>
  <c r="AW353" i="1"/>
  <c r="AX353" i="1" s="1"/>
  <c r="AY353" i="1" s="1"/>
  <c r="AV353" i="1"/>
  <c r="AU353" i="1"/>
  <c r="AR353" i="1"/>
  <c r="AO353" i="1"/>
  <c r="AG353" i="1"/>
  <c r="AF353" i="1"/>
  <c r="AH353" i="1" s="1"/>
  <c r="AI353" i="1" s="1"/>
  <c r="AE353" i="1"/>
  <c r="AB353" i="1"/>
  <c r="Y353" i="1"/>
  <c r="CZ352" i="1"/>
  <c r="CY352" i="1"/>
  <c r="DA352" i="1" s="1"/>
  <c r="DB352" i="1" s="1"/>
  <c r="CT352" i="1"/>
  <c r="CS352" i="1"/>
  <c r="CU352" i="1" s="1"/>
  <c r="CV352" i="1" s="1"/>
  <c r="CN352" i="1"/>
  <c r="CM352" i="1"/>
  <c r="CO352" i="1" s="1"/>
  <c r="CP352" i="1" s="1"/>
  <c r="CH352" i="1"/>
  <c r="CG352" i="1"/>
  <c r="CI352" i="1" s="1"/>
  <c r="CJ352" i="1" s="1"/>
  <c r="CB352" i="1"/>
  <c r="CA352" i="1"/>
  <c r="CC352" i="1" s="1"/>
  <c r="CD352" i="1" s="1"/>
  <c r="BZ352" i="1"/>
  <c r="BW352" i="1"/>
  <c r="BT352" i="1"/>
  <c r="BM352" i="1"/>
  <c r="BL352" i="1"/>
  <c r="BN352" i="1" s="1"/>
  <c r="BK352" i="1"/>
  <c r="BH352" i="1"/>
  <c r="BE352" i="1"/>
  <c r="AZ352" i="1"/>
  <c r="BP352" i="1" s="1"/>
  <c r="CE352" i="1" s="1"/>
  <c r="AW352" i="1"/>
  <c r="AV352" i="1"/>
  <c r="AX352" i="1" s="1"/>
  <c r="AY352" i="1" s="1"/>
  <c r="AU352" i="1"/>
  <c r="AR352" i="1"/>
  <c r="AO352" i="1"/>
  <c r="AG352" i="1"/>
  <c r="AF352" i="1"/>
  <c r="AH352" i="1" s="1"/>
  <c r="AI352" i="1" s="1"/>
  <c r="AE352" i="1"/>
  <c r="AB352" i="1"/>
  <c r="Y352" i="1"/>
  <c r="DA351" i="1"/>
  <c r="DB351" i="1" s="1"/>
  <c r="CZ351" i="1"/>
  <c r="CY351" i="1"/>
  <c r="CU351" i="1"/>
  <c r="CV351" i="1" s="1"/>
  <c r="CT351" i="1"/>
  <c r="CS351" i="1"/>
  <c r="CO351" i="1"/>
  <c r="CP351" i="1" s="1"/>
  <c r="CN351" i="1"/>
  <c r="CM351" i="1"/>
  <c r="CI351" i="1"/>
  <c r="CJ351" i="1" s="1"/>
  <c r="CH351" i="1"/>
  <c r="CG351" i="1"/>
  <c r="CB351" i="1"/>
  <c r="CA351" i="1"/>
  <c r="CC351" i="1" s="1"/>
  <c r="BZ351" i="1"/>
  <c r="BW351" i="1"/>
  <c r="BT351" i="1"/>
  <c r="BM351" i="1"/>
  <c r="BL351" i="1"/>
  <c r="BN351" i="1" s="1"/>
  <c r="BK351" i="1"/>
  <c r="BH351" i="1"/>
  <c r="BE351" i="1"/>
  <c r="AZ351" i="1"/>
  <c r="BP351" i="1" s="1"/>
  <c r="CE351" i="1" s="1"/>
  <c r="AW351" i="1"/>
  <c r="AV351" i="1"/>
  <c r="AX351" i="1" s="1"/>
  <c r="AY351" i="1" s="1"/>
  <c r="AU351" i="1"/>
  <c r="AR351" i="1"/>
  <c r="AO351" i="1"/>
  <c r="AH351" i="1"/>
  <c r="AI351" i="1" s="1"/>
  <c r="AG351" i="1"/>
  <c r="AF351" i="1"/>
  <c r="AE351" i="1"/>
  <c r="AB351" i="1"/>
  <c r="Y351" i="1"/>
  <c r="CZ350" i="1"/>
  <c r="DA350" i="1" s="1"/>
  <c r="DB350" i="1" s="1"/>
  <c r="CY350" i="1"/>
  <c r="CT350" i="1"/>
  <c r="CU350" i="1" s="1"/>
  <c r="CV350" i="1" s="1"/>
  <c r="CS350" i="1"/>
  <c r="CN350" i="1"/>
  <c r="CO350" i="1" s="1"/>
  <c r="CP350" i="1" s="1"/>
  <c r="CM350" i="1"/>
  <c r="CH350" i="1"/>
  <c r="CI350" i="1" s="1"/>
  <c r="CJ350" i="1" s="1"/>
  <c r="CG350" i="1"/>
  <c r="CC350" i="1"/>
  <c r="CB350" i="1"/>
  <c r="CA350" i="1"/>
  <c r="BZ350" i="1"/>
  <c r="BW350" i="1"/>
  <c r="BT350" i="1"/>
  <c r="BN350" i="1"/>
  <c r="BM350" i="1"/>
  <c r="BL350" i="1"/>
  <c r="BK350" i="1"/>
  <c r="BH350" i="1"/>
  <c r="BE350" i="1"/>
  <c r="AZ350" i="1"/>
  <c r="BP350" i="1" s="1"/>
  <c r="CE350" i="1" s="1"/>
  <c r="AX350" i="1"/>
  <c r="AY350" i="1" s="1"/>
  <c r="AW350" i="1"/>
  <c r="AV350" i="1"/>
  <c r="AU350" i="1"/>
  <c r="AR350" i="1"/>
  <c r="AO350" i="1"/>
  <c r="AG350" i="1"/>
  <c r="AH350" i="1" s="1"/>
  <c r="AI350" i="1" s="1"/>
  <c r="AF350" i="1"/>
  <c r="AE350" i="1"/>
  <c r="AB350" i="1"/>
  <c r="Y350" i="1"/>
  <c r="CZ349" i="1"/>
  <c r="CY349" i="1"/>
  <c r="DA349" i="1" s="1"/>
  <c r="DB349" i="1" s="1"/>
  <c r="CT349" i="1"/>
  <c r="CS349" i="1"/>
  <c r="CU349" i="1" s="1"/>
  <c r="CV349" i="1" s="1"/>
  <c r="CN349" i="1"/>
  <c r="CM349" i="1"/>
  <c r="CO349" i="1" s="1"/>
  <c r="CP349" i="1" s="1"/>
  <c r="CH349" i="1"/>
  <c r="CG349" i="1"/>
  <c r="CI349" i="1" s="1"/>
  <c r="CJ349" i="1" s="1"/>
  <c r="CB349" i="1"/>
  <c r="CC349" i="1" s="1"/>
  <c r="CD349" i="1" s="1"/>
  <c r="CA349" i="1"/>
  <c r="BZ349" i="1"/>
  <c r="BW349" i="1"/>
  <c r="BT349" i="1"/>
  <c r="BM349" i="1"/>
  <c r="BN349" i="1" s="1"/>
  <c r="BL349" i="1"/>
  <c r="BK349" i="1"/>
  <c r="BH349" i="1"/>
  <c r="BE349" i="1"/>
  <c r="AZ349" i="1"/>
  <c r="BP349" i="1" s="1"/>
  <c r="CE349" i="1" s="1"/>
  <c r="AW349" i="1"/>
  <c r="AX349" i="1" s="1"/>
  <c r="AY349" i="1" s="1"/>
  <c r="AV349" i="1"/>
  <c r="AU349" i="1"/>
  <c r="AR349" i="1"/>
  <c r="AO349" i="1"/>
  <c r="AG349" i="1"/>
  <c r="AF349" i="1"/>
  <c r="AH349" i="1" s="1"/>
  <c r="AI349" i="1" s="1"/>
  <c r="AE349" i="1"/>
  <c r="AB349" i="1"/>
  <c r="Y349" i="1"/>
  <c r="CZ348" i="1"/>
  <c r="CY348" i="1"/>
  <c r="DA348" i="1" s="1"/>
  <c r="DB348" i="1" s="1"/>
  <c r="CT348" i="1"/>
  <c r="CS348" i="1"/>
  <c r="CU348" i="1" s="1"/>
  <c r="CV348" i="1" s="1"/>
  <c r="CN348" i="1"/>
  <c r="CM348" i="1"/>
  <c r="CO348" i="1" s="1"/>
  <c r="CP348" i="1" s="1"/>
  <c r="CH348" i="1"/>
  <c r="CG348" i="1"/>
  <c r="CI348" i="1" s="1"/>
  <c r="CJ348" i="1" s="1"/>
  <c r="CB348" i="1"/>
  <c r="CA348" i="1"/>
  <c r="CC348" i="1" s="1"/>
  <c r="CD348" i="1" s="1"/>
  <c r="BZ348" i="1"/>
  <c r="BW348" i="1"/>
  <c r="BT348" i="1"/>
  <c r="BM348" i="1"/>
  <c r="BL348" i="1"/>
  <c r="BN348" i="1" s="1"/>
  <c r="BK348" i="1"/>
  <c r="BH348" i="1"/>
  <c r="BE348" i="1"/>
  <c r="AZ348" i="1"/>
  <c r="BP348" i="1" s="1"/>
  <c r="CE348" i="1" s="1"/>
  <c r="AW348" i="1"/>
  <c r="AV348" i="1"/>
  <c r="AX348" i="1" s="1"/>
  <c r="AY348" i="1" s="1"/>
  <c r="AU348" i="1"/>
  <c r="AR348" i="1"/>
  <c r="AO348" i="1"/>
  <c r="AG348" i="1"/>
  <c r="AF348" i="1"/>
  <c r="AH348" i="1" s="1"/>
  <c r="AI348" i="1" s="1"/>
  <c r="AE348" i="1"/>
  <c r="AB348" i="1"/>
  <c r="Y348" i="1"/>
  <c r="DA347" i="1"/>
  <c r="DB347" i="1" s="1"/>
  <c r="CZ347" i="1"/>
  <c r="CY347" i="1"/>
  <c r="CU347" i="1"/>
  <c r="CV347" i="1" s="1"/>
  <c r="CT347" i="1"/>
  <c r="CS347" i="1"/>
  <c r="CO347" i="1"/>
  <c r="CP347" i="1" s="1"/>
  <c r="CN347" i="1"/>
  <c r="CM347" i="1"/>
  <c r="CI347" i="1"/>
  <c r="CJ347" i="1" s="1"/>
  <c r="CH347" i="1"/>
  <c r="CG347" i="1"/>
  <c r="CB347" i="1"/>
  <c r="CA347" i="1"/>
  <c r="CC347" i="1" s="1"/>
  <c r="BZ347" i="1"/>
  <c r="BW347" i="1"/>
  <c r="BT347" i="1"/>
  <c r="BM347" i="1"/>
  <c r="BL347" i="1"/>
  <c r="BN347" i="1" s="1"/>
  <c r="BK347" i="1"/>
  <c r="BH347" i="1"/>
  <c r="BE347" i="1"/>
  <c r="AZ347" i="1"/>
  <c r="BP347" i="1" s="1"/>
  <c r="CE347" i="1" s="1"/>
  <c r="AW347" i="1"/>
  <c r="AV347" i="1"/>
  <c r="AX347" i="1" s="1"/>
  <c r="AY347" i="1" s="1"/>
  <c r="AU347" i="1"/>
  <c r="AR347" i="1"/>
  <c r="AO347" i="1"/>
  <c r="AH347" i="1"/>
  <c r="AI347" i="1" s="1"/>
  <c r="AG347" i="1"/>
  <c r="AF347" i="1"/>
  <c r="AE347" i="1"/>
  <c r="AB347" i="1"/>
  <c r="Y347" i="1"/>
  <c r="CZ346" i="1"/>
  <c r="DA346" i="1" s="1"/>
  <c r="DB346" i="1" s="1"/>
  <c r="CY346" i="1"/>
  <c r="CT346" i="1"/>
  <c r="CU346" i="1" s="1"/>
  <c r="CV346" i="1" s="1"/>
  <c r="CS346" i="1"/>
  <c r="CN346" i="1"/>
  <c r="CO346" i="1" s="1"/>
  <c r="CP346" i="1" s="1"/>
  <c r="CM346" i="1"/>
  <c r="CH346" i="1"/>
  <c r="CI346" i="1" s="1"/>
  <c r="CJ346" i="1" s="1"/>
  <c r="CG346" i="1"/>
  <c r="CC346" i="1"/>
  <c r="CB346" i="1"/>
  <c r="CA346" i="1"/>
  <c r="BZ346" i="1"/>
  <c r="BW346" i="1"/>
  <c r="BT346" i="1"/>
  <c r="BN346" i="1"/>
  <c r="BO346" i="1" s="1"/>
  <c r="BM346" i="1"/>
  <c r="BL346" i="1"/>
  <c r="BK346" i="1"/>
  <c r="BH346" i="1"/>
  <c r="BE346" i="1"/>
  <c r="AZ346" i="1"/>
  <c r="BP346" i="1" s="1"/>
  <c r="CE346" i="1" s="1"/>
  <c r="AX346" i="1"/>
  <c r="AY346" i="1" s="1"/>
  <c r="AW346" i="1"/>
  <c r="AV346" i="1"/>
  <c r="AU346" i="1"/>
  <c r="AR346" i="1"/>
  <c r="AO346" i="1"/>
  <c r="AG346" i="1"/>
  <c r="AH346" i="1" s="1"/>
  <c r="AI346" i="1" s="1"/>
  <c r="AF346" i="1"/>
  <c r="AE346" i="1"/>
  <c r="AB346" i="1"/>
  <c r="Y346" i="1"/>
  <c r="CZ345" i="1"/>
  <c r="CY345" i="1"/>
  <c r="DA345" i="1" s="1"/>
  <c r="DB345" i="1" s="1"/>
  <c r="CT345" i="1"/>
  <c r="CS345" i="1"/>
  <c r="CU345" i="1" s="1"/>
  <c r="CV345" i="1" s="1"/>
  <c r="CN345" i="1"/>
  <c r="CM345" i="1"/>
  <c r="CO345" i="1" s="1"/>
  <c r="CP345" i="1" s="1"/>
  <c r="CH345" i="1"/>
  <c r="CG345" i="1"/>
  <c r="CI345" i="1" s="1"/>
  <c r="CJ345" i="1" s="1"/>
  <c r="CB345" i="1"/>
  <c r="CC345" i="1" s="1"/>
  <c r="CA345" i="1"/>
  <c r="BZ345" i="1"/>
  <c r="BW345" i="1"/>
  <c r="BT345" i="1"/>
  <c r="BM345" i="1"/>
  <c r="BN345" i="1" s="1"/>
  <c r="BL345" i="1"/>
  <c r="BK345" i="1"/>
  <c r="BH345" i="1"/>
  <c r="BE345" i="1"/>
  <c r="AZ345" i="1"/>
  <c r="BP345" i="1" s="1"/>
  <c r="CE345" i="1" s="1"/>
  <c r="AW345" i="1"/>
  <c r="AX345" i="1" s="1"/>
  <c r="AY345" i="1" s="1"/>
  <c r="AV345" i="1"/>
  <c r="AU345" i="1"/>
  <c r="AR345" i="1"/>
  <c r="AO345" i="1"/>
  <c r="AG345" i="1"/>
  <c r="AF345" i="1"/>
  <c r="AH345" i="1" s="1"/>
  <c r="AI345" i="1" s="1"/>
  <c r="AE345" i="1"/>
  <c r="AB345" i="1"/>
  <c r="Y345" i="1"/>
  <c r="CZ344" i="1"/>
  <c r="CY344" i="1"/>
  <c r="DA344" i="1" s="1"/>
  <c r="DB344" i="1" s="1"/>
  <c r="CT344" i="1"/>
  <c r="CS344" i="1"/>
  <c r="CU344" i="1" s="1"/>
  <c r="CV344" i="1" s="1"/>
  <c r="CN344" i="1"/>
  <c r="CM344" i="1"/>
  <c r="CO344" i="1" s="1"/>
  <c r="CP344" i="1" s="1"/>
  <c r="CH344" i="1"/>
  <c r="CG344" i="1"/>
  <c r="CI344" i="1" s="1"/>
  <c r="CJ344" i="1" s="1"/>
  <c r="CB344" i="1"/>
  <c r="CA344" i="1"/>
  <c r="CC344" i="1" s="1"/>
  <c r="CD344" i="1" s="1"/>
  <c r="BZ344" i="1"/>
  <c r="BW344" i="1"/>
  <c r="BT344" i="1"/>
  <c r="BM344" i="1"/>
  <c r="BL344" i="1"/>
  <c r="BN344" i="1" s="1"/>
  <c r="BK344" i="1"/>
  <c r="BH344" i="1"/>
  <c r="BE344" i="1"/>
  <c r="AZ344" i="1"/>
  <c r="BP344" i="1" s="1"/>
  <c r="CE344" i="1" s="1"/>
  <c r="AW344" i="1"/>
  <c r="AV344" i="1"/>
  <c r="AX344" i="1" s="1"/>
  <c r="AY344" i="1" s="1"/>
  <c r="AU344" i="1"/>
  <c r="AR344" i="1"/>
  <c r="AO344" i="1"/>
  <c r="AG344" i="1"/>
  <c r="AF344" i="1"/>
  <c r="AH344" i="1" s="1"/>
  <c r="AI344" i="1" s="1"/>
  <c r="AE344" i="1"/>
  <c r="AB344" i="1"/>
  <c r="Y344" i="1"/>
  <c r="DA343" i="1"/>
  <c r="DB343" i="1" s="1"/>
  <c r="CZ343" i="1"/>
  <c r="CY343" i="1"/>
  <c r="CU343" i="1"/>
  <c r="CV343" i="1" s="1"/>
  <c r="CT343" i="1"/>
  <c r="CS343" i="1"/>
  <c r="CO343" i="1"/>
  <c r="CP343" i="1" s="1"/>
  <c r="CN343" i="1"/>
  <c r="CM343" i="1"/>
  <c r="CI343" i="1"/>
  <c r="CJ343" i="1" s="1"/>
  <c r="CH343" i="1"/>
  <c r="CG343" i="1"/>
  <c r="CB343" i="1"/>
  <c r="CA343" i="1"/>
  <c r="CC343" i="1" s="1"/>
  <c r="BZ343" i="1"/>
  <c r="BW343" i="1"/>
  <c r="BT343" i="1"/>
  <c r="BM343" i="1"/>
  <c r="BL343" i="1"/>
  <c r="BN343" i="1" s="1"/>
  <c r="BK343" i="1"/>
  <c r="BH343" i="1"/>
  <c r="BE343" i="1"/>
  <c r="AZ343" i="1"/>
  <c r="BP343" i="1" s="1"/>
  <c r="CE343" i="1" s="1"/>
  <c r="AW343" i="1"/>
  <c r="AV343" i="1"/>
  <c r="AX343" i="1" s="1"/>
  <c r="AY343" i="1" s="1"/>
  <c r="AU343" i="1"/>
  <c r="AR343" i="1"/>
  <c r="AO343" i="1"/>
  <c r="AH343" i="1"/>
  <c r="AI343" i="1" s="1"/>
  <c r="AG343" i="1"/>
  <c r="AF343" i="1"/>
  <c r="AE343" i="1"/>
  <c r="AB343" i="1"/>
  <c r="Y343" i="1"/>
  <c r="CZ342" i="1"/>
  <c r="DA342" i="1" s="1"/>
  <c r="DB342" i="1" s="1"/>
  <c r="CY342" i="1"/>
  <c r="CT342" i="1"/>
  <c r="CU342" i="1" s="1"/>
  <c r="CV342" i="1" s="1"/>
  <c r="CS342" i="1"/>
  <c r="CN342" i="1"/>
  <c r="CO342" i="1" s="1"/>
  <c r="CP342" i="1" s="1"/>
  <c r="CM342" i="1"/>
  <c r="CH342" i="1"/>
  <c r="CI342" i="1" s="1"/>
  <c r="CJ342" i="1" s="1"/>
  <c r="CG342" i="1"/>
  <c r="CC342" i="1"/>
  <c r="CB342" i="1"/>
  <c r="CA342" i="1"/>
  <c r="BZ342" i="1"/>
  <c r="BW342" i="1"/>
  <c r="BT342" i="1"/>
  <c r="BN342" i="1"/>
  <c r="BO342" i="1" s="1"/>
  <c r="BM342" i="1"/>
  <c r="BL342" i="1"/>
  <c r="BK342" i="1"/>
  <c r="BH342" i="1"/>
  <c r="BE342" i="1"/>
  <c r="AZ342" i="1"/>
  <c r="BP342" i="1" s="1"/>
  <c r="CE342" i="1" s="1"/>
  <c r="AX342" i="1"/>
  <c r="AY342" i="1" s="1"/>
  <c r="AW342" i="1"/>
  <c r="AV342" i="1"/>
  <c r="AU342" i="1"/>
  <c r="AR342" i="1"/>
  <c r="AO342" i="1"/>
  <c r="AG342" i="1"/>
  <c r="AH342" i="1" s="1"/>
  <c r="AI342" i="1" s="1"/>
  <c r="AF342" i="1"/>
  <c r="AE342" i="1"/>
  <c r="AB342" i="1"/>
  <c r="Y342" i="1"/>
  <c r="CZ341" i="1"/>
  <c r="CY341" i="1"/>
  <c r="DA341" i="1" s="1"/>
  <c r="DB341" i="1" s="1"/>
  <c r="CT341" i="1"/>
  <c r="CS341" i="1"/>
  <c r="CU341" i="1" s="1"/>
  <c r="CV341" i="1" s="1"/>
  <c r="CN341" i="1"/>
  <c r="CM341" i="1"/>
  <c r="CO341" i="1" s="1"/>
  <c r="CP341" i="1" s="1"/>
  <c r="CH341" i="1"/>
  <c r="CG341" i="1"/>
  <c r="CI341" i="1" s="1"/>
  <c r="CJ341" i="1" s="1"/>
  <c r="CB341" i="1"/>
  <c r="CC341" i="1" s="1"/>
  <c r="CA341" i="1"/>
  <c r="BZ341" i="1"/>
  <c r="BW341" i="1"/>
  <c r="BT341" i="1"/>
  <c r="BM341" i="1"/>
  <c r="BN341" i="1" s="1"/>
  <c r="BL341" i="1"/>
  <c r="BK341" i="1"/>
  <c r="BH341" i="1"/>
  <c r="BE341" i="1"/>
  <c r="AZ341" i="1"/>
  <c r="BP341" i="1" s="1"/>
  <c r="CE341" i="1" s="1"/>
  <c r="AW341" i="1"/>
  <c r="AX341" i="1" s="1"/>
  <c r="AY341" i="1" s="1"/>
  <c r="AV341" i="1"/>
  <c r="AU341" i="1"/>
  <c r="AR341" i="1"/>
  <c r="AO341" i="1"/>
  <c r="AG341" i="1"/>
  <c r="AF341" i="1"/>
  <c r="AH341" i="1" s="1"/>
  <c r="AI341" i="1" s="1"/>
  <c r="AE341" i="1"/>
  <c r="AB341" i="1"/>
  <c r="Y341" i="1"/>
  <c r="CZ340" i="1"/>
  <c r="CY340" i="1"/>
  <c r="DA340" i="1" s="1"/>
  <c r="DB340" i="1" s="1"/>
  <c r="CT340" i="1"/>
  <c r="CS340" i="1"/>
  <c r="CU340" i="1" s="1"/>
  <c r="CV340" i="1" s="1"/>
  <c r="CN340" i="1"/>
  <c r="CM340" i="1"/>
  <c r="CO340" i="1" s="1"/>
  <c r="CP340" i="1" s="1"/>
  <c r="CH340" i="1"/>
  <c r="CG340" i="1"/>
  <c r="CI340" i="1" s="1"/>
  <c r="CJ340" i="1" s="1"/>
  <c r="CB340" i="1"/>
  <c r="CA340" i="1"/>
  <c r="CC340" i="1" s="1"/>
  <c r="CD340" i="1" s="1"/>
  <c r="BZ340" i="1"/>
  <c r="BW340" i="1"/>
  <c r="BT340" i="1"/>
  <c r="BM340" i="1"/>
  <c r="BL340" i="1"/>
  <c r="BN340" i="1" s="1"/>
  <c r="BK340" i="1"/>
  <c r="BH340" i="1"/>
  <c r="BE340" i="1"/>
  <c r="AZ340" i="1"/>
  <c r="BP340" i="1" s="1"/>
  <c r="CE340" i="1" s="1"/>
  <c r="AW340" i="1"/>
  <c r="AV340" i="1"/>
  <c r="AX340" i="1" s="1"/>
  <c r="AY340" i="1" s="1"/>
  <c r="AU340" i="1"/>
  <c r="AR340" i="1"/>
  <c r="AO340" i="1"/>
  <c r="AG340" i="1"/>
  <c r="AF340" i="1"/>
  <c r="AH340" i="1" s="1"/>
  <c r="AI340" i="1" s="1"/>
  <c r="AE340" i="1"/>
  <c r="AB340" i="1"/>
  <c r="Y340" i="1"/>
  <c r="DA339" i="1"/>
  <c r="DB339" i="1" s="1"/>
  <c r="CZ339" i="1"/>
  <c r="CY339" i="1"/>
  <c r="CU339" i="1"/>
  <c r="CV339" i="1" s="1"/>
  <c r="CT339" i="1"/>
  <c r="CS339" i="1"/>
  <c r="CO339" i="1"/>
  <c r="CP339" i="1" s="1"/>
  <c r="CN339" i="1"/>
  <c r="CM339" i="1"/>
  <c r="CI339" i="1"/>
  <c r="CJ339" i="1" s="1"/>
  <c r="CH339" i="1"/>
  <c r="CG339" i="1"/>
  <c r="CB339" i="1"/>
  <c r="CA339" i="1"/>
  <c r="CC339" i="1" s="1"/>
  <c r="BZ339" i="1"/>
  <c r="BW339" i="1"/>
  <c r="BT339" i="1"/>
  <c r="BM339" i="1"/>
  <c r="BL339" i="1"/>
  <c r="BN339" i="1" s="1"/>
  <c r="BK339" i="1"/>
  <c r="BH339" i="1"/>
  <c r="BE339" i="1"/>
  <c r="AZ339" i="1"/>
  <c r="BP339" i="1" s="1"/>
  <c r="CE339" i="1" s="1"/>
  <c r="AW339" i="1"/>
  <c r="AV339" i="1"/>
  <c r="AX339" i="1" s="1"/>
  <c r="AY339" i="1" s="1"/>
  <c r="AU339" i="1"/>
  <c r="AR339" i="1"/>
  <c r="AO339" i="1"/>
  <c r="AH339" i="1"/>
  <c r="AI339" i="1" s="1"/>
  <c r="AG339" i="1"/>
  <c r="AF339" i="1"/>
  <c r="AE339" i="1"/>
  <c r="AB339" i="1"/>
  <c r="Y339" i="1"/>
  <c r="CZ338" i="1"/>
  <c r="DA338" i="1" s="1"/>
  <c r="DB338" i="1" s="1"/>
  <c r="CY338" i="1"/>
  <c r="CT338" i="1"/>
  <c r="CU338" i="1" s="1"/>
  <c r="CV338" i="1" s="1"/>
  <c r="CS338" i="1"/>
  <c r="CN338" i="1"/>
  <c r="CO338" i="1" s="1"/>
  <c r="CP338" i="1" s="1"/>
  <c r="CM338" i="1"/>
  <c r="CH338" i="1"/>
  <c r="CI338" i="1" s="1"/>
  <c r="CJ338" i="1" s="1"/>
  <c r="CG338" i="1"/>
  <c r="CC338" i="1"/>
  <c r="CB338" i="1"/>
  <c r="CA338" i="1"/>
  <c r="BZ338" i="1"/>
  <c r="BW338" i="1"/>
  <c r="BT338" i="1"/>
  <c r="BN338" i="1"/>
  <c r="BO338" i="1" s="1"/>
  <c r="BM338" i="1"/>
  <c r="BL338" i="1"/>
  <c r="BK338" i="1"/>
  <c r="BH338" i="1"/>
  <c r="BE338" i="1"/>
  <c r="AZ338" i="1"/>
  <c r="BP338" i="1" s="1"/>
  <c r="CE338" i="1" s="1"/>
  <c r="AX338" i="1"/>
  <c r="AY338" i="1" s="1"/>
  <c r="AW338" i="1"/>
  <c r="AV338" i="1"/>
  <c r="AU338" i="1"/>
  <c r="AR338" i="1"/>
  <c r="AO338" i="1"/>
  <c r="AG338" i="1"/>
  <c r="AH338" i="1" s="1"/>
  <c r="AI338" i="1" s="1"/>
  <c r="AF338" i="1"/>
  <c r="AE338" i="1"/>
  <c r="AB338" i="1"/>
  <c r="Y338" i="1"/>
  <c r="CZ337" i="1"/>
  <c r="CY337" i="1"/>
  <c r="DA337" i="1" s="1"/>
  <c r="DB337" i="1" s="1"/>
  <c r="CT337" i="1"/>
  <c r="CS337" i="1"/>
  <c r="CU337" i="1" s="1"/>
  <c r="CV337" i="1" s="1"/>
  <c r="CN337" i="1"/>
  <c r="CM337" i="1"/>
  <c r="CO337" i="1" s="1"/>
  <c r="CP337" i="1" s="1"/>
  <c r="CH337" i="1"/>
  <c r="CG337" i="1"/>
  <c r="CI337" i="1" s="1"/>
  <c r="CJ337" i="1" s="1"/>
  <c r="CB337" i="1"/>
  <c r="CC337" i="1" s="1"/>
  <c r="CA337" i="1"/>
  <c r="BZ337" i="1"/>
  <c r="BW337" i="1"/>
  <c r="BT337" i="1"/>
  <c r="BM337" i="1"/>
  <c r="BN337" i="1" s="1"/>
  <c r="BL337" i="1"/>
  <c r="BK337" i="1"/>
  <c r="BH337" i="1"/>
  <c r="BE337" i="1"/>
  <c r="AZ337" i="1"/>
  <c r="BP337" i="1" s="1"/>
  <c r="CE337" i="1" s="1"/>
  <c r="AW337" i="1"/>
  <c r="AX337" i="1" s="1"/>
  <c r="AY337" i="1" s="1"/>
  <c r="AV337" i="1"/>
  <c r="AU337" i="1"/>
  <c r="AR337" i="1"/>
  <c r="AO337" i="1"/>
  <c r="AG337" i="1"/>
  <c r="AF337" i="1"/>
  <c r="AH337" i="1" s="1"/>
  <c r="AI337" i="1" s="1"/>
  <c r="AE337" i="1"/>
  <c r="AB337" i="1"/>
  <c r="Y337" i="1"/>
  <c r="CZ336" i="1"/>
  <c r="CY336" i="1"/>
  <c r="DA336" i="1" s="1"/>
  <c r="DB336" i="1" s="1"/>
  <c r="CT336" i="1"/>
  <c r="CS336" i="1"/>
  <c r="CU336" i="1" s="1"/>
  <c r="CV336" i="1" s="1"/>
  <c r="CP336" i="1"/>
  <c r="CN336" i="1"/>
  <c r="CM336" i="1"/>
  <c r="CO336" i="1" s="1"/>
  <c r="CJ336" i="1"/>
  <c r="CH336" i="1"/>
  <c r="CG336" i="1"/>
  <c r="CI336" i="1" s="1"/>
  <c r="CB336" i="1"/>
  <c r="CA336" i="1"/>
  <c r="CC336" i="1" s="1"/>
  <c r="BZ336" i="1"/>
  <c r="BW336" i="1"/>
  <c r="BT336" i="1"/>
  <c r="BP336" i="1"/>
  <c r="CE336" i="1" s="1"/>
  <c r="BM336" i="1"/>
  <c r="BL336" i="1"/>
  <c r="BN336" i="1" s="1"/>
  <c r="BK336" i="1"/>
  <c r="BH336" i="1"/>
  <c r="BE336" i="1"/>
  <c r="AZ336" i="1"/>
  <c r="AW336" i="1"/>
  <c r="AV336" i="1"/>
  <c r="AX336" i="1" s="1"/>
  <c r="AY336" i="1" s="1"/>
  <c r="AU336" i="1"/>
  <c r="AR336" i="1"/>
  <c r="AO336" i="1"/>
  <c r="AI336" i="1"/>
  <c r="AG336" i="1"/>
  <c r="AF336" i="1"/>
  <c r="AH336" i="1" s="1"/>
  <c r="AE336" i="1"/>
  <c r="AB336" i="1"/>
  <c r="Y336" i="1"/>
  <c r="CZ335" i="1"/>
  <c r="CY335" i="1"/>
  <c r="DA335" i="1" s="1"/>
  <c r="DB335" i="1" s="1"/>
  <c r="CT335" i="1"/>
  <c r="CS335" i="1"/>
  <c r="CU335" i="1" s="1"/>
  <c r="CV335" i="1" s="1"/>
  <c r="CO335" i="1"/>
  <c r="CP335" i="1" s="1"/>
  <c r="CN335" i="1"/>
  <c r="CM335" i="1"/>
  <c r="CI335" i="1"/>
  <c r="CJ335" i="1" s="1"/>
  <c r="CH335" i="1"/>
  <c r="CG335" i="1"/>
  <c r="CB335" i="1"/>
  <c r="CA335" i="1"/>
  <c r="BZ335" i="1"/>
  <c r="BW335" i="1"/>
  <c r="BT335" i="1"/>
  <c r="BM335" i="1"/>
  <c r="BL335" i="1"/>
  <c r="BK335" i="1"/>
  <c r="BH335" i="1"/>
  <c r="BE335" i="1"/>
  <c r="AZ335" i="1"/>
  <c r="BP335" i="1" s="1"/>
  <c r="CE335" i="1" s="1"/>
  <c r="AY335" i="1"/>
  <c r="AW335" i="1"/>
  <c r="AV335" i="1"/>
  <c r="AX335" i="1" s="1"/>
  <c r="AU335" i="1"/>
  <c r="AR335" i="1"/>
  <c r="AO335" i="1"/>
  <c r="AG335" i="1"/>
  <c r="AF335" i="1"/>
  <c r="AH335" i="1" s="1"/>
  <c r="AI335" i="1" s="1"/>
  <c r="AE335" i="1"/>
  <c r="AB335" i="1"/>
  <c r="Y335" i="1"/>
  <c r="DB334" i="1"/>
  <c r="CZ334" i="1"/>
  <c r="DA334" i="1" s="1"/>
  <c r="CY334" i="1"/>
  <c r="CT334" i="1"/>
  <c r="CU334" i="1" s="1"/>
  <c r="CV334" i="1" s="1"/>
  <c r="CS334" i="1"/>
  <c r="CP334" i="1"/>
  <c r="CN334" i="1"/>
  <c r="CO334" i="1" s="1"/>
  <c r="CM334" i="1"/>
  <c r="CH334" i="1"/>
  <c r="CI334" i="1" s="1"/>
  <c r="CJ334" i="1" s="1"/>
  <c r="CG334" i="1"/>
  <c r="CC334" i="1"/>
  <c r="CB334" i="1"/>
  <c r="CA334" i="1"/>
  <c r="BZ334" i="1"/>
  <c r="BW334" i="1"/>
  <c r="BT334" i="1"/>
  <c r="BN334" i="1"/>
  <c r="BM334" i="1"/>
  <c r="BL334" i="1"/>
  <c r="BK334" i="1"/>
  <c r="BH334" i="1"/>
  <c r="BE334" i="1"/>
  <c r="AZ334" i="1"/>
  <c r="BP334" i="1" s="1"/>
  <c r="CE334" i="1" s="1"/>
  <c r="AW334" i="1"/>
  <c r="AV334" i="1"/>
  <c r="AX334" i="1" s="1"/>
  <c r="AY334" i="1" s="1"/>
  <c r="AU334" i="1"/>
  <c r="AR334" i="1"/>
  <c r="AO334" i="1"/>
  <c r="AG334" i="1"/>
  <c r="AH334" i="1" s="1"/>
  <c r="AI334" i="1" s="1"/>
  <c r="AF334" i="1"/>
  <c r="AE334" i="1"/>
  <c r="AB334" i="1"/>
  <c r="Y334" i="1"/>
  <c r="CZ333" i="1"/>
  <c r="CY333" i="1"/>
  <c r="DA333" i="1" s="1"/>
  <c r="DB333" i="1" s="1"/>
  <c r="CT333" i="1"/>
  <c r="CS333" i="1"/>
  <c r="CU333" i="1" s="1"/>
  <c r="CV333" i="1" s="1"/>
  <c r="CO333" i="1"/>
  <c r="CP333" i="1" s="1"/>
  <c r="CN333" i="1"/>
  <c r="CM333" i="1"/>
  <c r="CI333" i="1"/>
  <c r="CJ333" i="1" s="1"/>
  <c r="CH333" i="1"/>
  <c r="CG333" i="1"/>
  <c r="CB333" i="1"/>
  <c r="CC333" i="1" s="1"/>
  <c r="CD333" i="1" s="1"/>
  <c r="CA333" i="1"/>
  <c r="BZ333" i="1"/>
  <c r="BW333" i="1"/>
  <c r="BT333" i="1"/>
  <c r="BM333" i="1"/>
  <c r="BN333" i="1" s="1"/>
  <c r="BO333" i="1" s="1"/>
  <c r="BL333" i="1"/>
  <c r="BK333" i="1"/>
  <c r="BH333" i="1"/>
  <c r="BE333" i="1"/>
  <c r="AZ333" i="1"/>
  <c r="BP333" i="1" s="1"/>
  <c r="CE333" i="1" s="1"/>
  <c r="AY333" i="1"/>
  <c r="AW333" i="1"/>
  <c r="AX333" i="1" s="1"/>
  <c r="AV333" i="1"/>
  <c r="AU333" i="1"/>
  <c r="AR333" i="1"/>
  <c r="AO333" i="1"/>
  <c r="AG333" i="1"/>
  <c r="AF333" i="1"/>
  <c r="AH333" i="1" s="1"/>
  <c r="AI333" i="1" s="1"/>
  <c r="AE333" i="1"/>
  <c r="AB333" i="1"/>
  <c r="Y333" i="1"/>
  <c r="CZ332" i="1"/>
  <c r="CY332" i="1"/>
  <c r="CT332" i="1"/>
  <c r="CS332" i="1"/>
  <c r="CN332" i="1"/>
  <c r="CM332" i="1"/>
  <c r="CO332" i="1" s="1"/>
  <c r="CP332" i="1" s="1"/>
  <c r="CH332" i="1"/>
  <c r="CG332" i="1"/>
  <c r="CC332" i="1"/>
  <c r="CB332" i="1"/>
  <c r="CA332" i="1"/>
  <c r="BZ332" i="1"/>
  <c r="BW332" i="1"/>
  <c r="BT332" i="1"/>
  <c r="BN332" i="1"/>
  <c r="BM332" i="1"/>
  <c r="BL332" i="1"/>
  <c r="BK332" i="1"/>
  <c r="BH332" i="1"/>
  <c r="BE332" i="1"/>
  <c r="AZ332" i="1"/>
  <c r="BP332" i="1" s="1"/>
  <c r="CE332" i="1" s="1"/>
  <c r="AW332" i="1"/>
  <c r="AV332" i="1"/>
  <c r="AX332" i="1" s="1"/>
  <c r="AY332" i="1" s="1"/>
  <c r="AU332" i="1"/>
  <c r="AR332" i="1"/>
  <c r="AO332" i="1"/>
  <c r="AG332" i="1"/>
  <c r="AF332" i="1"/>
  <c r="AE332" i="1"/>
  <c r="AB332" i="1"/>
  <c r="Y332" i="1"/>
  <c r="CZ331" i="1"/>
  <c r="CY331" i="1"/>
  <c r="DA331" i="1" s="1"/>
  <c r="DB331" i="1" s="1"/>
  <c r="CT331" i="1"/>
  <c r="CS331" i="1"/>
  <c r="CU331" i="1" s="1"/>
  <c r="CV331" i="1" s="1"/>
  <c r="CN331" i="1"/>
  <c r="CM331" i="1"/>
  <c r="CO331" i="1" s="1"/>
  <c r="CP331" i="1" s="1"/>
  <c r="CH331" i="1"/>
  <c r="CG331" i="1"/>
  <c r="CI331" i="1" s="1"/>
  <c r="CJ331" i="1" s="1"/>
  <c r="CB331" i="1"/>
  <c r="CA331" i="1"/>
  <c r="CC331" i="1" s="1"/>
  <c r="BZ331" i="1"/>
  <c r="BW331" i="1"/>
  <c r="BT331" i="1"/>
  <c r="BP331" i="1"/>
  <c r="CE331" i="1" s="1"/>
  <c r="BM331" i="1"/>
  <c r="BL331" i="1"/>
  <c r="BK331" i="1"/>
  <c r="BH331" i="1"/>
  <c r="BE331" i="1"/>
  <c r="AZ331" i="1"/>
  <c r="AW331" i="1"/>
  <c r="AV331" i="1"/>
  <c r="AU331" i="1"/>
  <c r="AR331" i="1"/>
  <c r="AO331" i="1"/>
  <c r="AG331" i="1"/>
  <c r="AF331" i="1"/>
  <c r="AH331" i="1" s="1"/>
  <c r="AI331" i="1" s="1"/>
  <c r="AE331" i="1"/>
  <c r="AB331" i="1"/>
  <c r="Y331" i="1"/>
  <c r="DB330" i="1"/>
  <c r="DA330" i="1"/>
  <c r="CZ330" i="1"/>
  <c r="CY330" i="1"/>
  <c r="CV330" i="1"/>
  <c r="CU330" i="1"/>
  <c r="CT330" i="1"/>
  <c r="CS330" i="1"/>
  <c r="CP330" i="1"/>
  <c r="CO330" i="1"/>
  <c r="CN330" i="1"/>
  <c r="CM330" i="1"/>
  <c r="CJ330" i="1"/>
  <c r="CI330" i="1"/>
  <c r="CH330" i="1"/>
  <c r="CG330" i="1"/>
  <c r="CB330" i="1"/>
  <c r="CA330" i="1"/>
  <c r="CC330" i="1" s="1"/>
  <c r="BZ330" i="1"/>
  <c r="BW330" i="1"/>
  <c r="BT330" i="1"/>
  <c r="BM330" i="1"/>
  <c r="BL330" i="1"/>
  <c r="BN330" i="1" s="1"/>
  <c r="BK330" i="1"/>
  <c r="BH330" i="1"/>
  <c r="BE330" i="1"/>
  <c r="AZ330" i="1"/>
  <c r="BP330" i="1" s="1"/>
  <c r="CE330" i="1" s="1"/>
  <c r="AW330" i="1"/>
  <c r="AV330" i="1"/>
  <c r="AX330" i="1" s="1"/>
  <c r="AY330" i="1" s="1"/>
  <c r="AU330" i="1"/>
  <c r="AR330" i="1"/>
  <c r="AO330" i="1"/>
  <c r="AI330" i="1"/>
  <c r="AH330" i="1"/>
  <c r="AG330" i="1"/>
  <c r="AF330" i="1"/>
  <c r="AE330" i="1"/>
  <c r="AB330" i="1"/>
  <c r="Y330" i="1"/>
  <c r="CZ329" i="1"/>
  <c r="DA329" i="1" s="1"/>
  <c r="DB329" i="1" s="1"/>
  <c r="CY329" i="1"/>
  <c r="CT329" i="1"/>
  <c r="CS329" i="1"/>
  <c r="CU329" i="1" s="1"/>
  <c r="CV329" i="1" s="1"/>
  <c r="CN329" i="1"/>
  <c r="CM329" i="1"/>
  <c r="CO329" i="1" s="1"/>
  <c r="CP329" i="1" s="1"/>
  <c r="CI329" i="1"/>
  <c r="CJ329" i="1" s="1"/>
  <c r="CH329" i="1"/>
  <c r="CG329" i="1"/>
  <c r="CC329" i="1"/>
  <c r="CD329" i="1" s="1"/>
  <c r="CB329" i="1"/>
  <c r="CA329" i="1"/>
  <c r="BZ329" i="1"/>
  <c r="BW329" i="1"/>
  <c r="BT329" i="1"/>
  <c r="BM329" i="1"/>
  <c r="BN329" i="1" s="1"/>
  <c r="BO329" i="1" s="1"/>
  <c r="BL329" i="1"/>
  <c r="BK329" i="1"/>
  <c r="BH329" i="1"/>
  <c r="BE329" i="1"/>
  <c r="AZ329" i="1"/>
  <c r="BP329" i="1" s="1"/>
  <c r="CE329" i="1" s="1"/>
  <c r="AW329" i="1"/>
  <c r="AX329" i="1" s="1"/>
  <c r="AY329" i="1" s="1"/>
  <c r="AV329" i="1"/>
  <c r="AU329" i="1"/>
  <c r="AR329" i="1"/>
  <c r="AO329" i="1"/>
  <c r="AG329" i="1"/>
  <c r="AF329" i="1"/>
  <c r="AH329" i="1" s="1"/>
  <c r="AI329" i="1" s="1"/>
  <c r="AE329" i="1"/>
  <c r="AB329" i="1"/>
  <c r="Y329" i="1"/>
  <c r="CZ328" i="1"/>
  <c r="CY328" i="1"/>
  <c r="CT328" i="1"/>
  <c r="CS328" i="1"/>
  <c r="CU328" i="1" s="1"/>
  <c r="CV328" i="1" s="1"/>
  <c r="CN328" i="1"/>
  <c r="CM328" i="1"/>
  <c r="CO328" i="1" s="1"/>
  <c r="CP328" i="1" s="1"/>
  <c r="CH328" i="1"/>
  <c r="CG328" i="1"/>
  <c r="CC328" i="1"/>
  <c r="CB328" i="1"/>
  <c r="CA328" i="1"/>
  <c r="BZ328" i="1"/>
  <c r="BW328" i="1"/>
  <c r="BT328" i="1"/>
  <c r="BM328" i="1"/>
  <c r="BN328" i="1" s="1"/>
  <c r="BO328" i="1" s="1"/>
  <c r="BL328" i="1"/>
  <c r="BK328" i="1"/>
  <c r="BH328" i="1"/>
  <c r="BE328" i="1"/>
  <c r="AZ328" i="1"/>
  <c r="BP328" i="1" s="1"/>
  <c r="CE328" i="1" s="1"/>
  <c r="AW328" i="1"/>
  <c r="AV328" i="1"/>
  <c r="AX328" i="1" s="1"/>
  <c r="AY328" i="1" s="1"/>
  <c r="AU328" i="1"/>
  <c r="AR328" i="1"/>
  <c r="AO328" i="1"/>
  <c r="AG328" i="1"/>
  <c r="AF328" i="1"/>
  <c r="AE328" i="1"/>
  <c r="AB328" i="1"/>
  <c r="Y328" i="1"/>
  <c r="DA327" i="1"/>
  <c r="DB327" i="1" s="1"/>
  <c r="CZ327" i="1"/>
  <c r="CY327" i="1"/>
  <c r="CU327" i="1"/>
  <c r="CV327" i="1" s="1"/>
  <c r="CT327" i="1"/>
  <c r="CS327" i="1"/>
  <c r="CO327" i="1"/>
  <c r="CP327" i="1" s="1"/>
  <c r="CN327" i="1"/>
  <c r="CM327" i="1"/>
  <c r="CH327" i="1"/>
  <c r="CG327" i="1"/>
  <c r="CI327" i="1" s="1"/>
  <c r="CJ327" i="1" s="1"/>
  <c r="CB327" i="1"/>
  <c r="CA327" i="1"/>
  <c r="BZ327" i="1"/>
  <c r="BW327" i="1"/>
  <c r="BT327" i="1"/>
  <c r="BM327" i="1"/>
  <c r="BL327" i="1"/>
  <c r="BN327" i="1" s="1"/>
  <c r="BK327" i="1"/>
  <c r="BH327" i="1"/>
  <c r="BE327" i="1"/>
  <c r="AZ327" i="1"/>
  <c r="BP327" i="1" s="1"/>
  <c r="CE327" i="1" s="1"/>
  <c r="AW327" i="1"/>
  <c r="AV327" i="1"/>
  <c r="AX327" i="1" s="1"/>
  <c r="AY327" i="1" s="1"/>
  <c r="AU327" i="1"/>
  <c r="AR327" i="1"/>
  <c r="AO327" i="1"/>
  <c r="AH327" i="1"/>
  <c r="AI327" i="1" s="1"/>
  <c r="AG327" i="1"/>
  <c r="AF327" i="1"/>
  <c r="AE327" i="1"/>
  <c r="AB327" i="1"/>
  <c r="Y327" i="1"/>
  <c r="CZ326" i="1"/>
  <c r="DA326" i="1" s="1"/>
  <c r="DB326" i="1" s="1"/>
  <c r="CY326" i="1"/>
  <c r="CT326" i="1"/>
  <c r="CU326" i="1" s="1"/>
  <c r="CV326" i="1" s="1"/>
  <c r="CS326" i="1"/>
  <c r="CN326" i="1"/>
  <c r="CO326" i="1" s="1"/>
  <c r="CP326" i="1" s="1"/>
  <c r="CM326" i="1"/>
  <c r="CH326" i="1"/>
  <c r="CI326" i="1" s="1"/>
  <c r="CJ326" i="1" s="1"/>
  <c r="CG326" i="1"/>
  <c r="CC326" i="1"/>
  <c r="CB326" i="1"/>
  <c r="CA326" i="1"/>
  <c r="BZ326" i="1"/>
  <c r="BW326" i="1"/>
  <c r="BT326" i="1"/>
  <c r="BN326" i="1"/>
  <c r="BO326" i="1" s="1"/>
  <c r="BM326" i="1"/>
  <c r="BL326" i="1"/>
  <c r="BK326" i="1"/>
  <c r="BH326" i="1"/>
  <c r="BE326" i="1"/>
  <c r="AZ326" i="1"/>
  <c r="BP326" i="1" s="1"/>
  <c r="CE326" i="1" s="1"/>
  <c r="AX326" i="1"/>
  <c r="AY326" i="1" s="1"/>
  <c r="AW326" i="1"/>
  <c r="AV326" i="1"/>
  <c r="AU326" i="1"/>
  <c r="AR326" i="1"/>
  <c r="AO326" i="1"/>
  <c r="AG326" i="1"/>
  <c r="AH326" i="1" s="1"/>
  <c r="AI326" i="1" s="1"/>
  <c r="AF326" i="1"/>
  <c r="AE326" i="1"/>
  <c r="AB326" i="1"/>
  <c r="Y326" i="1"/>
  <c r="CZ325" i="1"/>
  <c r="CY325" i="1"/>
  <c r="DA325" i="1" s="1"/>
  <c r="DB325" i="1" s="1"/>
  <c r="CU325" i="1"/>
  <c r="CV325" i="1" s="1"/>
  <c r="CT325" i="1"/>
  <c r="CS325" i="1"/>
  <c r="CN325" i="1"/>
  <c r="CO325" i="1" s="1"/>
  <c r="CP325" i="1" s="1"/>
  <c r="CM325" i="1"/>
  <c r="CH325" i="1"/>
  <c r="CG325" i="1"/>
  <c r="CI325" i="1" s="1"/>
  <c r="CJ325" i="1" s="1"/>
  <c r="CB325" i="1"/>
  <c r="CC325" i="1" s="1"/>
  <c r="CD325" i="1" s="1"/>
  <c r="CA325" i="1"/>
  <c r="BZ325" i="1"/>
  <c r="BW325" i="1"/>
  <c r="BT325" i="1"/>
  <c r="BO325" i="1"/>
  <c r="BN325" i="1"/>
  <c r="BM325" i="1"/>
  <c r="BL325" i="1"/>
  <c r="BK325" i="1"/>
  <c r="BH325" i="1"/>
  <c r="BE325" i="1"/>
  <c r="AZ325" i="1"/>
  <c r="BP325" i="1" s="1"/>
  <c r="CE325" i="1" s="1"/>
  <c r="AY325" i="1"/>
  <c r="AX325" i="1"/>
  <c r="AW325" i="1"/>
  <c r="AV325" i="1"/>
  <c r="AU325" i="1"/>
  <c r="AR325" i="1"/>
  <c r="AO325" i="1"/>
  <c r="AG325" i="1"/>
  <c r="AH325" i="1" s="1"/>
  <c r="AI325" i="1" s="1"/>
  <c r="AF325" i="1"/>
  <c r="AE325" i="1"/>
  <c r="AB325" i="1"/>
  <c r="Y325" i="1"/>
  <c r="CZ324" i="1"/>
  <c r="CY324" i="1"/>
  <c r="DA324" i="1" s="1"/>
  <c r="DB324" i="1" s="1"/>
  <c r="CT324" i="1"/>
  <c r="CS324" i="1"/>
  <c r="CU324" i="1" s="1"/>
  <c r="CV324" i="1" s="1"/>
  <c r="CN324" i="1"/>
  <c r="CM324" i="1"/>
  <c r="CO324" i="1" s="1"/>
  <c r="CP324" i="1" s="1"/>
  <c r="CH324" i="1"/>
  <c r="CG324" i="1"/>
  <c r="CI324" i="1" s="1"/>
  <c r="CJ324" i="1" s="1"/>
  <c r="CB324" i="1"/>
  <c r="CC324" i="1" s="1"/>
  <c r="CD324" i="1" s="1"/>
  <c r="CA324" i="1"/>
  <c r="BZ324" i="1"/>
  <c r="BW324" i="1"/>
  <c r="BT324" i="1"/>
  <c r="BM324" i="1"/>
  <c r="BN324" i="1" s="1"/>
  <c r="BO324" i="1" s="1"/>
  <c r="BL324" i="1"/>
  <c r="BK324" i="1"/>
  <c r="BH324" i="1"/>
  <c r="BE324" i="1"/>
  <c r="AZ324" i="1"/>
  <c r="BP324" i="1" s="1"/>
  <c r="CE324" i="1" s="1"/>
  <c r="AW324" i="1"/>
  <c r="AX324" i="1" s="1"/>
  <c r="AY324" i="1" s="1"/>
  <c r="AV324" i="1"/>
  <c r="AU324" i="1"/>
  <c r="AR324" i="1"/>
  <c r="AO324" i="1"/>
  <c r="AG324" i="1"/>
  <c r="AF324" i="1"/>
  <c r="AH324" i="1" s="1"/>
  <c r="AI324" i="1" s="1"/>
  <c r="AE324" i="1"/>
  <c r="AB324" i="1"/>
  <c r="Y324" i="1"/>
  <c r="CZ323" i="1"/>
  <c r="CY323" i="1"/>
  <c r="DA323" i="1" s="1"/>
  <c r="DB323" i="1" s="1"/>
  <c r="CT323" i="1"/>
  <c r="CS323" i="1"/>
  <c r="CU323" i="1" s="1"/>
  <c r="CV323" i="1" s="1"/>
  <c r="CN323" i="1"/>
  <c r="CM323" i="1"/>
  <c r="CO323" i="1" s="1"/>
  <c r="CP323" i="1" s="1"/>
  <c r="CH323" i="1"/>
  <c r="CG323" i="1"/>
  <c r="CI323" i="1" s="1"/>
  <c r="CJ323" i="1" s="1"/>
  <c r="CB323" i="1"/>
  <c r="CA323" i="1"/>
  <c r="CC323" i="1" s="1"/>
  <c r="BZ323" i="1"/>
  <c r="BW323" i="1"/>
  <c r="BT323" i="1"/>
  <c r="BM323" i="1"/>
  <c r="BL323" i="1"/>
  <c r="BN323" i="1" s="1"/>
  <c r="BK323" i="1"/>
  <c r="BH323" i="1"/>
  <c r="BE323" i="1"/>
  <c r="AZ323" i="1"/>
  <c r="BP323" i="1" s="1"/>
  <c r="CE323" i="1" s="1"/>
  <c r="AW323" i="1"/>
  <c r="AV323" i="1"/>
  <c r="AX323" i="1" s="1"/>
  <c r="AY323" i="1" s="1"/>
  <c r="AU323" i="1"/>
  <c r="AR323" i="1"/>
  <c r="AO323" i="1"/>
  <c r="AG323" i="1"/>
  <c r="AF323" i="1"/>
  <c r="AH323" i="1" s="1"/>
  <c r="AI323" i="1" s="1"/>
  <c r="AE323" i="1"/>
  <c r="AB323" i="1"/>
  <c r="Y323" i="1"/>
  <c r="DA322" i="1"/>
  <c r="DB322" i="1" s="1"/>
  <c r="CZ322" i="1"/>
  <c r="CY322" i="1"/>
  <c r="CU322" i="1"/>
  <c r="CV322" i="1" s="1"/>
  <c r="CT322" i="1"/>
  <c r="CS322" i="1"/>
  <c r="CO322" i="1"/>
  <c r="CP322" i="1" s="1"/>
  <c r="CN322" i="1"/>
  <c r="CM322" i="1"/>
  <c r="CI322" i="1"/>
  <c r="CJ322" i="1" s="1"/>
  <c r="CH322" i="1"/>
  <c r="CG322" i="1"/>
  <c r="CB322" i="1"/>
  <c r="CA322" i="1"/>
  <c r="CC322" i="1" s="1"/>
  <c r="CD322" i="1" s="1"/>
  <c r="BZ322" i="1"/>
  <c r="BW322" i="1"/>
  <c r="BT322" i="1"/>
  <c r="BM322" i="1"/>
  <c r="BL322" i="1"/>
  <c r="BN322" i="1" s="1"/>
  <c r="BK322" i="1"/>
  <c r="BH322" i="1"/>
  <c r="BE322" i="1"/>
  <c r="AZ322" i="1"/>
  <c r="BP322" i="1" s="1"/>
  <c r="CE322" i="1" s="1"/>
  <c r="AW322" i="1"/>
  <c r="AV322" i="1"/>
  <c r="AX322" i="1" s="1"/>
  <c r="AY322" i="1" s="1"/>
  <c r="AU322" i="1"/>
  <c r="AR322" i="1"/>
  <c r="AO322" i="1"/>
  <c r="AH322" i="1"/>
  <c r="AI322" i="1" s="1"/>
  <c r="AG322" i="1"/>
  <c r="AF322" i="1"/>
  <c r="AE322" i="1"/>
  <c r="AB322" i="1"/>
  <c r="Y322" i="1"/>
  <c r="DC321" i="1"/>
  <c r="DA321" i="1"/>
  <c r="DB321" i="1" s="1"/>
  <c r="CZ321" i="1"/>
  <c r="CY321" i="1"/>
  <c r="CU321" i="1"/>
  <c r="CV321" i="1" s="1"/>
  <c r="CT321" i="1"/>
  <c r="CS321" i="1"/>
  <c r="CO321" i="1"/>
  <c r="CP321" i="1" s="1"/>
  <c r="CN321" i="1"/>
  <c r="CM321" i="1"/>
  <c r="CI321" i="1"/>
  <c r="CJ321" i="1" s="1"/>
  <c r="CH321" i="1"/>
  <c r="CG321" i="1"/>
  <c r="CB321" i="1"/>
  <c r="CA321" i="1"/>
  <c r="CC321" i="1" s="1"/>
  <c r="BZ321" i="1"/>
  <c r="BW321" i="1"/>
  <c r="BT321" i="1"/>
  <c r="BM321" i="1"/>
  <c r="BL321" i="1"/>
  <c r="BN321" i="1" s="1"/>
  <c r="BK321" i="1"/>
  <c r="BH321" i="1"/>
  <c r="BE321" i="1"/>
  <c r="AZ321" i="1"/>
  <c r="BP321" i="1" s="1"/>
  <c r="CE321" i="1" s="1"/>
  <c r="AW321" i="1"/>
  <c r="AV321" i="1"/>
  <c r="AX321" i="1" s="1"/>
  <c r="AY321" i="1" s="1"/>
  <c r="AU321" i="1"/>
  <c r="AR321" i="1"/>
  <c r="AO321" i="1"/>
  <c r="AH321" i="1"/>
  <c r="AI321" i="1" s="1"/>
  <c r="AG321" i="1"/>
  <c r="AF321" i="1"/>
  <c r="AE321" i="1"/>
  <c r="AB321" i="1"/>
  <c r="Y321" i="1"/>
  <c r="CZ320" i="1"/>
  <c r="DA320" i="1" s="1"/>
  <c r="DB320" i="1" s="1"/>
  <c r="CY320" i="1"/>
  <c r="CT320" i="1"/>
  <c r="CU320" i="1" s="1"/>
  <c r="CV320" i="1" s="1"/>
  <c r="CS320" i="1"/>
  <c r="CN320" i="1"/>
  <c r="CO320" i="1" s="1"/>
  <c r="CP320" i="1" s="1"/>
  <c r="CM320" i="1"/>
  <c r="CH320" i="1"/>
  <c r="CI320" i="1" s="1"/>
  <c r="CJ320" i="1" s="1"/>
  <c r="CG320" i="1"/>
  <c r="CC320" i="1"/>
  <c r="CB320" i="1"/>
  <c r="CA320" i="1"/>
  <c r="BZ320" i="1"/>
  <c r="BW320" i="1"/>
  <c r="BT320" i="1"/>
  <c r="BN320" i="1"/>
  <c r="BO320" i="1" s="1"/>
  <c r="BM320" i="1"/>
  <c r="BL320" i="1"/>
  <c r="BK320" i="1"/>
  <c r="BH320" i="1"/>
  <c r="BE320" i="1"/>
  <c r="AZ320" i="1"/>
  <c r="BP320" i="1" s="1"/>
  <c r="CE320" i="1" s="1"/>
  <c r="AX320" i="1"/>
  <c r="AY320" i="1" s="1"/>
  <c r="AW320" i="1"/>
  <c r="AV320" i="1"/>
  <c r="AU320" i="1"/>
  <c r="AR320" i="1"/>
  <c r="AO320" i="1"/>
  <c r="AG320" i="1"/>
  <c r="AH320" i="1" s="1"/>
  <c r="AI320" i="1" s="1"/>
  <c r="AF320" i="1"/>
  <c r="AE320" i="1"/>
  <c r="AB320" i="1"/>
  <c r="Y320" i="1"/>
  <c r="CZ319" i="1"/>
  <c r="CY319" i="1"/>
  <c r="DA319" i="1" s="1"/>
  <c r="DB319" i="1" s="1"/>
  <c r="CT319" i="1"/>
  <c r="CS319" i="1"/>
  <c r="CU319" i="1" s="1"/>
  <c r="CV319" i="1" s="1"/>
  <c r="CN319" i="1"/>
  <c r="CM319" i="1"/>
  <c r="CO319" i="1" s="1"/>
  <c r="CP319" i="1" s="1"/>
  <c r="CH319" i="1"/>
  <c r="CG319" i="1"/>
  <c r="CI319" i="1" s="1"/>
  <c r="CJ319" i="1" s="1"/>
  <c r="CB319" i="1"/>
  <c r="CC319" i="1" s="1"/>
  <c r="CA319" i="1"/>
  <c r="BZ319" i="1"/>
  <c r="BW319" i="1"/>
  <c r="BT319" i="1"/>
  <c r="BM319" i="1"/>
  <c r="BN319" i="1" s="1"/>
  <c r="BL319" i="1"/>
  <c r="BK319" i="1"/>
  <c r="BH319" i="1"/>
  <c r="BE319" i="1"/>
  <c r="AZ319" i="1"/>
  <c r="BP319" i="1" s="1"/>
  <c r="CE319" i="1" s="1"/>
  <c r="AW319" i="1"/>
  <c r="AX319" i="1" s="1"/>
  <c r="AY319" i="1" s="1"/>
  <c r="AV319" i="1"/>
  <c r="AU319" i="1"/>
  <c r="AR319" i="1"/>
  <c r="AO319" i="1"/>
  <c r="AG319" i="1"/>
  <c r="AF319" i="1"/>
  <c r="AH319" i="1" s="1"/>
  <c r="AI319" i="1" s="1"/>
  <c r="AE319" i="1"/>
  <c r="AB319" i="1"/>
  <c r="Y319" i="1"/>
  <c r="CZ318" i="1"/>
  <c r="CY318" i="1"/>
  <c r="DA318" i="1" s="1"/>
  <c r="DB318" i="1" s="1"/>
  <c r="CT318" i="1"/>
  <c r="CS318" i="1"/>
  <c r="CU318" i="1" s="1"/>
  <c r="CV318" i="1" s="1"/>
  <c r="CN318" i="1"/>
  <c r="CM318" i="1"/>
  <c r="CO318" i="1" s="1"/>
  <c r="CP318" i="1" s="1"/>
  <c r="CH318" i="1"/>
  <c r="CG318" i="1"/>
  <c r="CI318" i="1" s="1"/>
  <c r="CJ318" i="1" s="1"/>
  <c r="CB318" i="1"/>
  <c r="CA318" i="1"/>
  <c r="CC318" i="1" s="1"/>
  <c r="CD318" i="1" s="1"/>
  <c r="BZ318" i="1"/>
  <c r="BW318" i="1"/>
  <c r="BT318" i="1"/>
  <c r="BM318" i="1"/>
  <c r="BL318" i="1"/>
  <c r="BN318" i="1" s="1"/>
  <c r="BK318" i="1"/>
  <c r="BH318" i="1"/>
  <c r="BE318" i="1"/>
  <c r="AZ318" i="1"/>
  <c r="BP318" i="1" s="1"/>
  <c r="CE318" i="1" s="1"/>
  <c r="AW318" i="1"/>
  <c r="AV318" i="1"/>
  <c r="AX318" i="1" s="1"/>
  <c r="AY318" i="1" s="1"/>
  <c r="AU318" i="1"/>
  <c r="AR318" i="1"/>
  <c r="AO318" i="1"/>
  <c r="AG318" i="1"/>
  <c r="AF318" i="1"/>
  <c r="AH318" i="1" s="1"/>
  <c r="AI318" i="1" s="1"/>
  <c r="AE318" i="1"/>
  <c r="AB318" i="1"/>
  <c r="Y318" i="1"/>
  <c r="DA317" i="1"/>
  <c r="DB317" i="1" s="1"/>
  <c r="CZ317" i="1"/>
  <c r="CY317" i="1"/>
  <c r="CU317" i="1"/>
  <c r="CV317" i="1" s="1"/>
  <c r="CT317" i="1"/>
  <c r="CS317" i="1"/>
  <c r="CO317" i="1"/>
  <c r="CP317" i="1" s="1"/>
  <c r="CN317" i="1"/>
  <c r="CM317" i="1"/>
  <c r="CI317" i="1"/>
  <c r="CJ317" i="1" s="1"/>
  <c r="CH317" i="1"/>
  <c r="CG317" i="1"/>
  <c r="CB317" i="1"/>
  <c r="CA317" i="1"/>
  <c r="CC317" i="1" s="1"/>
  <c r="BZ317" i="1"/>
  <c r="BW317" i="1"/>
  <c r="BT317" i="1"/>
  <c r="BM317" i="1"/>
  <c r="BL317" i="1"/>
  <c r="BN317" i="1" s="1"/>
  <c r="BK317" i="1"/>
  <c r="BH317" i="1"/>
  <c r="BE317" i="1"/>
  <c r="AZ317" i="1"/>
  <c r="BP317" i="1" s="1"/>
  <c r="CE317" i="1" s="1"/>
  <c r="AW317" i="1"/>
  <c r="AV317" i="1"/>
  <c r="AX317" i="1" s="1"/>
  <c r="AY317" i="1" s="1"/>
  <c r="AU317" i="1"/>
  <c r="AR317" i="1"/>
  <c r="AO317" i="1"/>
  <c r="AH317" i="1"/>
  <c r="AI317" i="1" s="1"/>
  <c r="AG317" i="1"/>
  <c r="AF317" i="1"/>
  <c r="AE317" i="1"/>
  <c r="AB317" i="1"/>
  <c r="Y317" i="1"/>
  <c r="CZ316" i="1"/>
  <c r="DA316" i="1" s="1"/>
  <c r="DB316" i="1" s="1"/>
  <c r="CY316" i="1"/>
  <c r="CT316" i="1"/>
  <c r="CS316" i="1"/>
  <c r="CU316" i="1" s="1"/>
  <c r="CN316" i="1"/>
  <c r="CM316" i="1"/>
  <c r="CO316" i="1" s="1"/>
  <c r="CH316" i="1"/>
  <c r="CG316" i="1"/>
  <c r="CI316" i="1" s="1"/>
  <c r="CJ316" i="1" s="1"/>
  <c r="CB316" i="1"/>
  <c r="CA316" i="1"/>
  <c r="CC316" i="1" s="1"/>
  <c r="BZ316" i="1"/>
  <c r="BW316" i="1"/>
  <c r="BT316" i="1"/>
  <c r="BM316" i="1"/>
  <c r="BL316" i="1"/>
  <c r="BN316" i="1" s="1"/>
  <c r="BK316" i="1"/>
  <c r="BH316" i="1"/>
  <c r="BE316" i="1"/>
  <c r="AZ316" i="1"/>
  <c r="BP316" i="1" s="1"/>
  <c r="CE316" i="1" s="1"/>
  <c r="AW316" i="1"/>
  <c r="AV316" i="1"/>
  <c r="AX316" i="1" s="1"/>
  <c r="AY316" i="1" s="1"/>
  <c r="AU316" i="1"/>
  <c r="AR316" i="1"/>
  <c r="AO316" i="1"/>
  <c r="AG316" i="1"/>
  <c r="AF316" i="1"/>
  <c r="AH316" i="1" s="1"/>
  <c r="AI316" i="1" s="1"/>
  <c r="AE316" i="1"/>
  <c r="AB316" i="1"/>
  <c r="Y316" i="1"/>
  <c r="DA315" i="1"/>
  <c r="DB315" i="1" s="1"/>
  <c r="CZ315" i="1"/>
  <c r="CY315" i="1"/>
  <c r="CU315" i="1"/>
  <c r="CV315" i="1" s="1"/>
  <c r="CT315" i="1"/>
  <c r="CS315" i="1"/>
  <c r="CO315" i="1"/>
  <c r="CP315" i="1" s="1"/>
  <c r="CN315" i="1"/>
  <c r="CM315" i="1"/>
  <c r="CI315" i="1"/>
  <c r="CJ315" i="1" s="1"/>
  <c r="CH315" i="1"/>
  <c r="CG315" i="1"/>
  <c r="CB315" i="1"/>
  <c r="CA315" i="1"/>
  <c r="CC315" i="1" s="1"/>
  <c r="CD315" i="1" s="1"/>
  <c r="BZ315" i="1"/>
  <c r="BW315" i="1"/>
  <c r="BT315" i="1"/>
  <c r="BM315" i="1"/>
  <c r="BL315" i="1"/>
  <c r="BN315" i="1" s="1"/>
  <c r="BK315" i="1"/>
  <c r="BH315" i="1"/>
  <c r="BE315" i="1"/>
  <c r="AZ315" i="1"/>
  <c r="BP315" i="1" s="1"/>
  <c r="CE315" i="1" s="1"/>
  <c r="AW315" i="1"/>
  <c r="AV315" i="1"/>
  <c r="AX315" i="1" s="1"/>
  <c r="AY315" i="1" s="1"/>
  <c r="AU315" i="1"/>
  <c r="AR315" i="1"/>
  <c r="AO315" i="1"/>
  <c r="AH315" i="1"/>
  <c r="AI315" i="1" s="1"/>
  <c r="AG315" i="1"/>
  <c r="AF315" i="1"/>
  <c r="AE315" i="1"/>
  <c r="AB315" i="1"/>
  <c r="Y315" i="1"/>
  <c r="CZ314" i="1"/>
  <c r="DA314" i="1" s="1"/>
  <c r="DB314" i="1" s="1"/>
  <c r="CY314" i="1"/>
  <c r="CT314" i="1"/>
  <c r="CU314" i="1" s="1"/>
  <c r="CV314" i="1" s="1"/>
  <c r="CS314" i="1"/>
  <c r="CN314" i="1"/>
  <c r="CM314" i="1"/>
  <c r="CO314" i="1" s="1"/>
  <c r="CP314" i="1" s="1"/>
  <c r="CH314" i="1"/>
  <c r="CG314" i="1"/>
  <c r="CI314" i="1" s="1"/>
  <c r="CJ314" i="1" s="1"/>
  <c r="CC314" i="1"/>
  <c r="CB314" i="1"/>
  <c r="CA314" i="1"/>
  <c r="BZ314" i="1"/>
  <c r="BW314" i="1"/>
  <c r="BT314" i="1"/>
  <c r="BN314" i="1"/>
  <c r="BO314" i="1" s="1"/>
  <c r="BM314" i="1"/>
  <c r="BL314" i="1"/>
  <c r="BK314" i="1"/>
  <c r="BH314" i="1"/>
  <c r="BE314" i="1"/>
  <c r="AZ314" i="1"/>
  <c r="BP314" i="1" s="1"/>
  <c r="CE314" i="1" s="1"/>
  <c r="AX314" i="1"/>
  <c r="AY314" i="1" s="1"/>
  <c r="AW314" i="1"/>
  <c r="AV314" i="1"/>
  <c r="AU314" i="1"/>
  <c r="AR314" i="1"/>
  <c r="AO314" i="1"/>
  <c r="AG314" i="1"/>
  <c r="AF314" i="1"/>
  <c r="AH314" i="1" s="1"/>
  <c r="AI314" i="1" s="1"/>
  <c r="AE314" i="1"/>
  <c r="AB314" i="1"/>
  <c r="Y314" i="1"/>
  <c r="CZ313" i="1"/>
  <c r="CY313" i="1"/>
  <c r="DA313" i="1" s="1"/>
  <c r="DB313" i="1" s="1"/>
  <c r="CT313" i="1"/>
  <c r="CS313" i="1"/>
  <c r="CU313" i="1" s="1"/>
  <c r="CV313" i="1" s="1"/>
  <c r="CN313" i="1"/>
  <c r="CM313" i="1"/>
  <c r="CO313" i="1" s="1"/>
  <c r="CP313" i="1" s="1"/>
  <c r="CH313" i="1"/>
  <c r="CG313" i="1"/>
  <c r="CI313" i="1" s="1"/>
  <c r="CJ313" i="1" s="1"/>
  <c r="CB313" i="1"/>
  <c r="CC313" i="1" s="1"/>
  <c r="CA313" i="1"/>
  <c r="BZ313" i="1"/>
  <c r="BW313" i="1"/>
  <c r="BT313" i="1"/>
  <c r="BM313" i="1"/>
  <c r="BN313" i="1" s="1"/>
  <c r="BO313" i="1" s="1"/>
  <c r="BL313" i="1"/>
  <c r="BK313" i="1"/>
  <c r="BH313" i="1"/>
  <c r="BE313" i="1"/>
  <c r="AZ313" i="1"/>
  <c r="BP313" i="1" s="1"/>
  <c r="CE313" i="1" s="1"/>
  <c r="AW313" i="1"/>
  <c r="AX313" i="1" s="1"/>
  <c r="AY313" i="1" s="1"/>
  <c r="AV313" i="1"/>
  <c r="AU313" i="1"/>
  <c r="AR313" i="1"/>
  <c r="AO313" i="1"/>
  <c r="AG313" i="1"/>
  <c r="AF313" i="1"/>
  <c r="AH313" i="1" s="1"/>
  <c r="AI313" i="1" s="1"/>
  <c r="AE313" i="1"/>
  <c r="AB313" i="1"/>
  <c r="Y313" i="1"/>
  <c r="CZ312" i="1"/>
  <c r="CY312" i="1"/>
  <c r="DA312" i="1" s="1"/>
  <c r="DB312" i="1" s="1"/>
  <c r="CT312" i="1"/>
  <c r="CS312" i="1"/>
  <c r="CU312" i="1" s="1"/>
  <c r="CV312" i="1" s="1"/>
  <c r="CN312" i="1"/>
  <c r="CM312" i="1"/>
  <c r="CO312" i="1" s="1"/>
  <c r="CP312" i="1" s="1"/>
  <c r="CH312" i="1"/>
  <c r="CG312" i="1"/>
  <c r="CI312" i="1" s="1"/>
  <c r="CJ312" i="1" s="1"/>
  <c r="CB312" i="1"/>
  <c r="CA312" i="1"/>
  <c r="CC312" i="1" s="1"/>
  <c r="BZ312" i="1"/>
  <c r="BW312" i="1"/>
  <c r="BT312" i="1"/>
  <c r="BM312" i="1"/>
  <c r="BL312" i="1"/>
  <c r="BN312" i="1" s="1"/>
  <c r="BK312" i="1"/>
  <c r="BH312" i="1"/>
  <c r="BE312" i="1"/>
  <c r="AZ312" i="1"/>
  <c r="BP312" i="1" s="1"/>
  <c r="CE312" i="1" s="1"/>
  <c r="AW312" i="1"/>
  <c r="AV312" i="1"/>
  <c r="AX312" i="1" s="1"/>
  <c r="AY312" i="1" s="1"/>
  <c r="AU312" i="1"/>
  <c r="AR312" i="1"/>
  <c r="AO312" i="1"/>
  <c r="AG312" i="1"/>
  <c r="AF312" i="1"/>
  <c r="AH312" i="1" s="1"/>
  <c r="AI312" i="1" s="1"/>
  <c r="AE312" i="1"/>
  <c r="AB312" i="1"/>
  <c r="Y312" i="1"/>
  <c r="DA311" i="1"/>
  <c r="DB311" i="1" s="1"/>
  <c r="CZ311" i="1"/>
  <c r="CY311" i="1"/>
  <c r="CU311" i="1"/>
  <c r="CV311" i="1" s="1"/>
  <c r="CT311" i="1"/>
  <c r="CS311" i="1"/>
  <c r="CO311" i="1"/>
  <c r="CP311" i="1" s="1"/>
  <c r="CN311" i="1"/>
  <c r="CM311" i="1"/>
  <c r="CI311" i="1"/>
  <c r="CJ311" i="1" s="1"/>
  <c r="CH311" i="1"/>
  <c r="CG311" i="1"/>
  <c r="CB311" i="1"/>
  <c r="CA311" i="1"/>
  <c r="CC311" i="1" s="1"/>
  <c r="CD311" i="1" s="1"/>
  <c r="BZ311" i="1"/>
  <c r="BW311" i="1"/>
  <c r="BT311" i="1"/>
  <c r="BM311" i="1"/>
  <c r="BL311" i="1"/>
  <c r="BN311" i="1" s="1"/>
  <c r="BK311" i="1"/>
  <c r="BH311" i="1"/>
  <c r="BE311" i="1"/>
  <c r="AZ311" i="1"/>
  <c r="BP311" i="1" s="1"/>
  <c r="CE311" i="1" s="1"/>
  <c r="AW311" i="1"/>
  <c r="AV311" i="1"/>
  <c r="AX311" i="1" s="1"/>
  <c r="AY311" i="1" s="1"/>
  <c r="AU311" i="1"/>
  <c r="AR311" i="1"/>
  <c r="AO311" i="1"/>
  <c r="AH311" i="1"/>
  <c r="AI311" i="1" s="1"/>
  <c r="AG311" i="1"/>
  <c r="AF311" i="1"/>
  <c r="AE311" i="1"/>
  <c r="AB311" i="1"/>
  <c r="Y311" i="1"/>
  <c r="CZ310" i="1"/>
  <c r="DA310" i="1" s="1"/>
  <c r="DB310" i="1" s="1"/>
  <c r="CY310" i="1"/>
  <c r="CT310" i="1"/>
  <c r="CU310" i="1" s="1"/>
  <c r="CV310" i="1" s="1"/>
  <c r="CS310" i="1"/>
  <c r="CN310" i="1"/>
  <c r="CO310" i="1" s="1"/>
  <c r="CP310" i="1" s="1"/>
  <c r="CM310" i="1"/>
  <c r="CH310" i="1"/>
  <c r="CG310" i="1"/>
  <c r="CI310" i="1" s="1"/>
  <c r="CJ310" i="1" s="1"/>
  <c r="CC310" i="1"/>
  <c r="CB310" i="1"/>
  <c r="CA310" i="1"/>
  <c r="BZ310" i="1"/>
  <c r="BW310" i="1"/>
  <c r="BT310" i="1"/>
  <c r="BN310" i="1"/>
  <c r="BO310" i="1" s="1"/>
  <c r="BM310" i="1"/>
  <c r="BL310" i="1"/>
  <c r="BK310" i="1"/>
  <c r="BH310" i="1"/>
  <c r="BE310" i="1"/>
  <c r="AZ310" i="1"/>
  <c r="BP310" i="1" s="1"/>
  <c r="CE310" i="1" s="1"/>
  <c r="AX310" i="1"/>
  <c r="AY310" i="1" s="1"/>
  <c r="AW310" i="1"/>
  <c r="AV310" i="1"/>
  <c r="AU310" i="1"/>
  <c r="AR310" i="1"/>
  <c r="AO310" i="1"/>
  <c r="AG310" i="1"/>
  <c r="AF310" i="1"/>
  <c r="AH310" i="1" s="1"/>
  <c r="AI310" i="1" s="1"/>
  <c r="AE310" i="1"/>
  <c r="AB310" i="1"/>
  <c r="Y310" i="1"/>
  <c r="CZ309" i="1"/>
  <c r="CY309" i="1"/>
  <c r="DA309" i="1" s="1"/>
  <c r="DB309" i="1" s="1"/>
  <c r="CT309" i="1"/>
  <c r="CS309" i="1"/>
  <c r="CU309" i="1" s="1"/>
  <c r="CV309" i="1" s="1"/>
  <c r="CN309" i="1"/>
  <c r="CM309" i="1"/>
  <c r="CO309" i="1" s="1"/>
  <c r="CP309" i="1" s="1"/>
  <c r="CH309" i="1"/>
  <c r="CG309" i="1"/>
  <c r="CI309" i="1" s="1"/>
  <c r="CJ309" i="1" s="1"/>
  <c r="CB309" i="1"/>
  <c r="CC309" i="1" s="1"/>
  <c r="CA309" i="1"/>
  <c r="BZ309" i="1"/>
  <c r="BW309" i="1"/>
  <c r="BT309" i="1"/>
  <c r="BM309" i="1"/>
  <c r="BN309" i="1" s="1"/>
  <c r="BO309" i="1" s="1"/>
  <c r="BL309" i="1"/>
  <c r="BK309" i="1"/>
  <c r="BH309" i="1"/>
  <c r="BE309" i="1"/>
  <c r="AZ309" i="1"/>
  <c r="BP309" i="1" s="1"/>
  <c r="CE309" i="1" s="1"/>
  <c r="AW309" i="1"/>
  <c r="AX309" i="1" s="1"/>
  <c r="AY309" i="1" s="1"/>
  <c r="AV309" i="1"/>
  <c r="AU309" i="1"/>
  <c r="AR309" i="1"/>
  <c r="AO309" i="1"/>
  <c r="AG309" i="1"/>
  <c r="AF309" i="1"/>
  <c r="AH309" i="1" s="1"/>
  <c r="AI309" i="1" s="1"/>
  <c r="AE309" i="1"/>
  <c r="AB309" i="1"/>
  <c r="Y309" i="1"/>
  <c r="CZ308" i="1"/>
  <c r="CY308" i="1"/>
  <c r="DA308" i="1" s="1"/>
  <c r="DB308" i="1" s="1"/>
  <c r="CT308" i="1"/>
  <c r="CS308" i="1"/>
  <c r="CU308" i="1" s="1"/>
  <c r="CV308" i="1" s="1"/>
  <c r="CN308" i="1"/>
  <c r="CM308" i="1"/>
  <c r="CO308" i="1" s="1"/>
  <c r="CP308" i="1" s="1"/>
  <c r="CH308" i="1"/>
  <c r="CG308" i="1"/>
  <c r="CI308" i="1" s="1"/>
  <c r="CJ308" i="1" s="1"/>
  <c r="CB308" i="1"/>
  <c r="CA308" i="1"/>
  <c r="CC308" i="1" s="1"/>
  <c r="BZ308" i="1"/>
  <c r="BW308" i="1"/>
  <c r="BT308" i="1"/>
  <c r="BM308" i="1"/>
  <c r="BL308" i="1"/>
  <c r="BN308" i="1" s="1"/>
  <c r="BK308" i="1"/>
  <c r="BH308" i="1"/>
  <c r="BE308" i="1"/>
  <c r="AZ308" i="1"/>
  <c r="BP308" i="1" s="1"/>
  <c r="CE308" i="1" s="1"/>
  <c r="AW308" i="1"/>
  <c r="AV308" i="1"/>
  <c r="AX308" i="1" s="1"/>
  <c r="AY308" i="1" s="1"/>
  <c r="AU308" i="1"/>
  <c r="AR308" i="1"/>
  <c r="AO308" i="1"/>
  <c r="AG308" i="1"/>
  <c r="AF308" i="1"/>
  <c r="AH308" i="1" s="1"/>
  <c r="AI308" i="1" s="1"/>
  <c r="AE308" i="1"/>
  <c r="AB308" i="1"/>
  <c r="Y308" i="1"/>
  <c r="DA307" i="1"/>
  <c r="DB307" i="1" s="1"/>
  <c r="CZ307" i="1"/>
  <c r="CY307" i="1"/>
  <c r="CU307" i="1"/>
  <c r="CV307" i="1" s="1"/>
  <c r="CT307" i="1"/>
  <c r="CS307" i="1"/>
  <c r="CO307" i="1"/>
  <c r="CP307" i="1" s="1"/>
  <c r="CN307" i="1"/>
  <c r="CM307" i="1"/>
  <c r="CI307" i="1"/>
  <c r="CJ307" i="1" s="1"/>
  <c r="CH307" i="1"/>
  <c r="CG307" i="1"/>
  <c r="CB307" i="1"/>
  <c r="CA307" i="1"/>
  <c r="CC307" i="1" s="1"/>
  <c r="CD307" i="1" s="1"/>
  <c r="BZ307" i="1"/>
  <c r="BW307" i="1"/>
  <c r="BT307" i="1"/>
  <c r="BM307" i="1"/>
  <c r="BL307" i="1"/>
  <c r="BN307" i="1" s="1"/>
  <c r="BK307" i="1"/>
  <c r="BH307" i="1"/>
  <c r="BE307" i="1"/>
  <c r="AZ307" i="1"/>
  <c r="BP307" i="1" s="1"/>
  <c r="CE307" i="1" s="1"/>
  <c r="AW307" i="1"/>
  <c r="AV307" i="1"/>
  <c r="AX307" i="1" s="1"/>
  <c r="AY307" i="1" s="1"/>
  <c r="AU307" i="1"/>
  <c r="AR307" i="1"/>
  <c r="AO307" i="1"/>
  <c r="AH307" i="1"/>
  <c r="AI307" i="1" s="1"/>
  <c r="AG307" i="1"/>
  <c r="AF307" i="1"/>
  <c r="AE307" i="1"/>
  <c r="AB307" i="1"/>
  <c r="Y307" i="1"/>
  <c r="CS306" i="1"/>
  <c r="CC306" i="1"/>
  <c r="CB306" i="1"/>
  <c r="CA306" i="1"/>
  <c r="BZ306" i="1"/>
  <c r="BW306" i="1"/>
  <c r="BT306" i="1"/>
  <c r="BN306" i="1"/>
  <c r="BO306" i="1" s="1"/>
  <c r="BM306" i="1"/>
  <c r="BL306" i="1"/>
  <c r="BK306" i="1"/>
  <c r="BH306" i="1"/>
  <c r="BE306" i="1"/>
  <c r="AZ306" i="1"/>
  <c r="BP306" i="1" s="1"/>
  <c r="CE306" i="1" s="1"/>
  <c r="AT306" i="1"/>
  <c r="CZ306" i="1" s="1"/>
  <c r="AS306" i="1"/>
  <c r="AU306" i="1" s="1"/>
  <c r="AQ306" i="1"/>
  <c r="AP306" i="1"/>
  <c r="AR306" i="1" s="1"/>
  <c r="AO306" i="1"/>
  <c r="AN306" i="1"/>
  <c r="AM306" i="1"/>
  <c r="CY306" i="1" s="1"/>
  <c r="AI306" i="1"/>
  <c r="AH306" i="1"/>
  <c r="AG306" i="1"/>
  <c r="AF306" i="1"/>
  <c r="AE306" i="1"/>
  <c r="AB306" i="1"/>
  <c r="Y306" i="1"/>
  <c r="CZ305" i="1"/>
  <c r="CU305" i="1"/>
  <c r="CV305" i="1" s="1"/>
  <c r="CT305" i="1"/>
  <c r="CS305" i="1"/>
  <c r="CN305" i="1"/>
  <c r="CH305" i="1"/>
  <c r="CC305" i="1"/>
  <c r="CB305" i="1"/>
  <c r="CA305" i="1"/>
  <c r="BZ305" i="1"/>
  <c r="BW305" i="1"/>
  <c r="BT305" i="1"/>
  <c r="BN305" i="1"/>
  <c r="BM305" i="1"/>
  <c r="BL305" i="1"/>
  <c r="BK305" i="1"/>
  <c r="BH305" i="1"/>
  <c r="BE305" i="1"/>
  <c r="AZ305" i="1"/>
  <c r="BP305" i="1" s="1"/>
  <c r="AW305" i="1"/>
  <c r="AU305" i="1"/>
  <c r="AS305" i="1"/>
  <c r="AP305" i="1"/>
  <c r="AR305" i="1" s="1"/>
  <c r="AO305" i="1"/>
  <c r="AM305" i="1"/>
  <c r="AV305" i="1" s="1"/>
  <c r="AX305" i="1" s="1"/>
  <c r="AY305" i="1" s="1"/>
  <c r="AG305" i="1"/>
  <c r="AF305" i="1"/>
  <c r="AH305" i="1" s="1"/>
  <c r="AI305" i="1" s="1"/>
  <c r="AE305" i="1"/>
  <c r="AB305" i="1"/>
  <c r="Y305" i="1"/>
  <c r="CZ304" i="1"/>
  <c r="CY304" i="1"/>
  <c r="DA304" i="1" s="1"/>
  <c r="DB304" i="1" s="1"/>
  <c r="CT304" i="1"/>
  <c r="CS304" i="1"/>
  <c r="CU304" i="1" s="1"/>
  <c r="CV304" i="1" s="1"/>
  <c r="CN304" i="1"/>
  <c r="CM304" i="1"/>
  <c r="CO304" i="1" s="1"/>
  <c r="CP304" i="1" s="1"/>
  <c r="CH304" i="1"/>
  <c r="CG304" i="1"/>
  <c r="CI304" i="1" s="1"/>
  <c r="CJ304" i="1" s="1"/>
  <c r="CB304" i="1"/>
  <c r="CA304" i="1"/>
  <c r="CC304" i="1" s="1"/>
  <c r="CD304" i="1" s="1"/>
  <c r="BZ304" i="1"/>
  <c r="BW304" i="1"/>
  <c r="BT304" i="1"/>
  <c r="BM304" i="1"/>
  <c r="BL304" i="1"/>
  <c r="BN304" i="1" s="1"/>
  <c r="BK304" i="1"/>
  <c r="BH304" i="1"/>
  <c r="BE304" i="1"/>
  <c r="AZ304" i="1"/>
  <c r="BP304" i="1" s="1"/>
  <c r="CE304" i="1" s="1"/>
  <c r="AW304" i="1"/>
  <c r="AV304" i="1"/>
  <c r="AX304" i="1" s="1"/>
  <c r="AY304" i="1" s="1"/>
  <c r="AU304" i="1"/>
  <c r="AR304" i="1"/>
  <c r="AO304" i="1"/>
  <c r="AG304" i="1"/>
  <c r="AF304" i="1"/>
  <c r="AH304" i="1" s="1"/>
  <c r="AI304" i="1" s="1"/>
  <c r="AE304" i="1"/>
  <c r="AB304" i="1"/>
  <c r="Y304" i="1"/>
  <c r="CZ303" i="1"/>
  <c r="CY303" i="1"/>
  <c r="DA303" i="1" s="1"/>
  <c r="DB303" i="1" s="1"/>
  <c r="CT303" i="1"/>
  <c r="CS303" i="1"/>
  <c r="CU303" i="1" s="1"/>
  <c r="CV303" i="1" s="1"/>
  <c r="CN303" i="1"/>
  <c r="CM303" i="1"/>
  <c r="CO303" i="1" s="1"/>
  <c r="CP303" i="1" s="1"/>
  <c r="CH303" i="1"/>
  <c r="CG303" i="1"/>
  <c r="CI303" i="1" s="1"/>
  <c r="CJ303" i="1" s="1"/>
  <c r="CB303" i="1"/>
  <c r="CA303" i="1"/>
  <c r="CC303" i="1" s="1"/>
  <c r="BZ303" i="1"/>
  <c r="BW303" i="1"/>
  <c r="BT303" i="1"/>
  <c r="BM303" i="1"/>
  <c r="BL303" i="1"/>
  <c r="BN303" i="1" s="1"/>
  <c r="BK303" i="1"/>
  <c r="BH303" i="1"/>
  <c r="BE303" i="1"/>
  <c r="AZ303" i="1"/>
  <c r="BP303" i="1" s="1"/>
  <c r="CE303" i="1" s="1"/>
  <c r="AW303" i="1"/>
  <c r="AV303" i="1"/>
  <c r="AX303" i="1" s="1"/>
  <c r="AY303" i="1" s="1"/>
  <c r="AU303" i="1"/>
  <c r="AR303" i="1"/>
  <c r="AO303" i="1"/>
  <c r="AG303" i="1"/>
  <c r="AF303" i="1"/>
  <c r="AH303" i="1" s="1"/>
  <c r="AI303" i="1" s="1"/>
  <c r="AE303" i="1"/>
  <c r="AB303" i="1"/>
  <c r="Y303" i="1"/>
  <c r="DA302" i="1"/>
  <c r="DB302" i="1" s="1"/>
  <c r="CZ302" i="1"/>
  <c r="CY302" i="1"/>
  <c r="CU302" i="1"/>
  <c r="CV302" i="1" s="1"/>
  <c r="CT302" i="1"/>
  <c r="CS302" i="1"/>
  <c r="CO302" i="1"/>
  <c r="CP302" i="1" s="1"/>
  <c r="CN302" i="1"/>
  <c r="CM302" i="1"/>
  <c r="CI302" i="1"/>
  <c r="CJ302" i="1" s="1"/>
  <c r="CH302" i="1"/>
  <c r="CG302" i="1"/>
  <c r="CB302" i="1"/>
  <c r="CA302" i="1"/>
  <c r="CC302" i="1" s="1"/>
  <c r="BZ302" i="1"/>
  <c r="BW302" i="1"/>
  <c r="BT302" i="1"/>
  <c r="BM302" i="1"/>
  <c r="BL302" i="1"/>
  <c r="BN302" i="1" s="1"/>
  <c r="BK302" i="1"/>
  <c r="BH302" i="1"/>
  <c r="BE302" i="1"/>
  <c r="AZ302" i="1"/>
  <c r="BP302" i="1" s="1"/>
  <c r="CE302" i="1" s="1"/>
  <c r="AW302" i="1"/>
  <c r="AV302" i="1"/>
  <c r="AX302" i="1" s="1"/>
  <c r="AY302" i="1" s="1"/>
  <c r="AU302" i="1"/>
  <c r="AR302" i="1"/>
  <c r="AO302" i="1"/>
  <c r="AH302" i="1"/>
  <c r="AI302" i="1" s="1"/>
  <c r="AG302" i="1"/>
  <c r="AF302" i="1"/>
  <c r="AE302" i="1"/>
  <c r="AB302" i="1"/>
  <c r="Y302" i="1"/>
  <c r="CZ301" i="1"/>
  <c r="CY301" i="1"/>
  <c r="DA301" i="1" s="1"/>
  <c r="DB301" i="1" s="1"/>
  <c r="CT301" i="1"/>
  <c r="CS301" i="1"/>
  <c r="CU301" i="1" s="1"/>
  <c r="CV301" i="1" s="1"/>
  <c r="CN301" i="1"/>
  <c r="CM301" i="1"/>
  <c r="CO301" i="1" s="1"/>
  <c r="CP301" i="1" s="1"/>
  <c r="CH301" i="1"/>
  <c r="CG301" i="1"/>
  <c r="CI301" i="1" s="1"/>
  <c r="CJ301" i="1" s="1"/>
  <c r="CC301" i="1"/>
  <c r="CB301" i="1"/>
  <c r="CA301" i="1"/>
  <c r="BZ301" i="1"/>
  <c r="BW301" i="1"/>
  <c r="BT301" i="1"/>
  <c r="BN301" i="1"/>
  <c r="BM301" i="1"/>
  <c r="BL301" i="1"/>
  <c r="BK301" i="1"/>
  <c r="BH301" i="1"/>
  <c r="BE301" i="1"/>
  <c r="AZ301" i="1"/>
  <c r="BP301" i="1" s="1"/>
  <c r="CE301" i="1" s="1"/>
  <c r="AX301" i="1"/>
  <c r="AY301" i="1" s="1"/>
  <c r="AW301" i="1"/>
  <c r="AV301" i="1"/>
  <c r="AU301" i="1"/>
  <c r="AR301" i="1"/>
  <c r="AO301" i="1"/>
  <c r="AG301" i="1"/>
  <c r="AF301" i="1"/>
  <c r="AH301" i="1" s="1"/>
  <c r="AI301" i="1" s="1"/>
  <c r="AE301" i="1"/>
  <c r="AB301" i="1"/>
  <c r="Y301" i="1"/>
  <c r="CZ300" i="1"/>
  <c r="CY300" i="1"/>
  <c r="DA300" i="1" s="1"/>
  <c r="DB300" i="1" s="1"/>
  <c r="CT300" i="1"/>
  <c r="CS300" i="1"/>
  <c r="CU300" i="1" s="1"/>
  <c r="CV300" i="1" s="1"/>
  <c r="CN300" i="1"/>
  <c r="CM300" i="1"/>
  <c r="CO300" i="1" s="1"/>
  <c r="CP300" i="1" s="1"/>
  <c r="CH300" i="1"/>
  <c r="CG300" i="1"/>
  <c r="CI300" i="1" s="1"/>
  <c r="CJ300" i="1" s="1"/>
  <c r="CB300" i="1"/>
  <c r="CA300" i="1"/>
  <c r="CC300" i="1" s="1"/>
  <c r="CD300" i="1" s="1"/>
  <c r="BZ300" i="1"/>
  <c r="BW300" i="1"/>
  <c r="BT300" i="1"/>
  <c r="BM300" i="1"/>
  <c r="BL300" i="1"/>
  <c r="BN300" i="1" s="1"/>
  <c r="BK300" i="1"/>
  <c r="BH300" i="1"/>
  <c r="BE300" i="1"/>
  <c r="AZ300" i="1"/>
  <c r="BP300" i="1" s="1"/>
  <c r="CE300" i="1" s="1"/>
  <c r="AW300" i="1"/>
  <c r="AV300" i="1"/>
  <c r="AX300" i="1" s="1"/>
  <c r="AY300" i="1" s="1"/>
  <c r="AU300" i="1"/>
  <c r="AR300" i="1"/>
  <c r="AO300" i="1"/>
  <c r="AG300" i="1"/>
  <c r="AF300" i="1"/>
  <c r="AH300" i="1" s="1"/>
  <c r="AI300" i="1" s="1"/>
  <c r="AE300" i="1"/>
  <c r="AB300" i="1"/>
  <c r="Y300" i="1"/>
  <c r="CZ299" i="1"/>
  <c r="CY299" i="1"/>
  <c r="DA299" i="1" s="1"/>
  <c r="DB299" i="1" s="1"/>
  <c r="CT299" i="1"/>
  <c r="CS299" i="1"/>
  <c r="CU299" i="1" s="1"/>
  <c r="CV299" i="1" s="1"/>
  <c r="CN299" i="1"/>
  <c r="CM299" i="1"/>
  <c r="CO299" i="1" s="1"/>
  <c r="CP299" i="1" s="1"/>
  <c r="CH299" i="1"/>
  <c r="CG299" i="1"/>
  <c r="CI299" i="1" s="1"/>
  <c r="CJ299" i="1" s="1"/>
  <c r="CB299" i="1"/>
  <c r="CA299" i="1"/>
  <c r="CC299" i="1" s="1"/>
  <c r="BZ299" i="1"/>
  <c r="BW299" i="1"/>
  <c r="BT299" i="1"/>
  <c r="BM299" i="1"/>
  <c r="BL299" i="1"/>
  <c r="BN299" i="1" s="1"/>
  <c r="BK299" i="1"/>
  <c r="BH299" i="1"/>
  <c r="BE299" i="1"/>
  <c r="AZ299" i="1"/>
  <c r="BP299" i="1" s="1"/>
  <c r="CE299" i="1" s="1"/>
  <c r="AW299" i="1"/>
  <c r="AV299" i="1"/>
  <c r="AX299" i="1" s="1"/>
  <c r="AY299" i="1" s="1"/>
  <c r="AU299" i="1"/>
  <c r="AR299" i="1"/>
  <c r="AO299" i="1"/>
  <c r="AG299" i="1"/>
  <c r="AF299" i="1"/>
  <c r="AH299" i="1" s="1"/>
  <c r="AI299" i="1" s="1"/>
  <c r="AE299" i="1"/>
  <c r="AB299" i="1"/>
  <c r="Y299" i="1"/>
  <c r="DA298" i="1"/>
  <c r="DB298" i="1" s="1"/>
  <c r="CZ298" i="1"/>
  <c r="CY298" i="1"/>
  <c r="CU298" i="1"/>
  <c r="CV298" i="1" s="1"/>
  <c r="CT298" i="1"/>
  <c r="CS298" i="1"/>
  <c r="CO298" i="1"/>
  <c r="CP298" i="1" s="1"/>
  <c r="CN298" i="1"/>
  <c r="CM298" i="1"/>
  <c r="CI298" i="1"/>
  <c r="CJ298" i="1" s="1"/>
  <c r="CH298" i="1"/>
  <c r="CG298" i="1"/>
  <c r="CB298" i="1"/>
  <c r="CA298" i="1"/>
  <c r="CC298" i="1" s="1"/>
  <c r="BZ298" i="1"/>
  <c r="BW298" i="1"/>
  <c r="BT298" i="1"/>
  <c r="BM298" i="1"/>
  <c r="BL298" i="1"/>
  <c r="BN298" i="1" s="1"/>
  <c r="BK298" i="1"/>
  <c r="BH298" i="1"/>
  <c r="BE298" i="1"/>
  <c r="AZ298" i="1"/>
  <c r="BP298" i="1" s="1"/>
  <c r="CE298" i="1" s="1"/>
  <c r="AW298" i="1"/>
  <c r="AV298" i="1"/>
  <c r="AX298" i="1" s="1"/>
  <c r="AY298" i="1" s="1"/>
  <c r="AU298" i="1"/>
  <c r="AR298" i="1"/>
  <c r="AO298" i="1"/>
  <c r="AH298" i="1"/>
  <c r="AI298" i="1" s="1"/>
  <c r="AG298" i="1"/>
  <c r="AF298" i="1"/>
  <c r="AE298" i="1"/>
  <c r="AB298" i="1"/>
  <c r="Y298" i="1"/>
  <c r="CZ297" i="1"/>
  <c r="CY297" i="1"/>
  <c r="DA297" i="1" s="1"/>
  <c r="DB297" i="1" s="1"/>
  <c r="CT297" i="1"/>
  <c r="CS297" i="1"/>
  <c r="CU297" i="1" s="1"/>
  <c r="CV297" i="1" s="1"/>
  <c r="CN297" i="1"/>
  <c r="CM297" i="1"/>
  <c r="CO297" i="1" s="1"/>
  <c r="CP297" i="1" s="1"/>
  <c r="CH297" i="1"/>
  <c r="CG297" i="1"/>
  <c r="CI297" i="1" s="1"/>
  <c r="CJ297" i="1" s="1"/>
  <c r="CC297" i="1"/>
  <c r="CB297" i="1"/>
  <c r="CA297" i="1"/>
  <c r="BZ297" i="1"/>
  <c r="BW297" i="1"/>
  <c r="BT297" i="1"/>
  <c r="BN297" i="1"/>
  <c r="BM297" i="1"/>
  <c r="BL297" i="1"/>
  <c r="BK297" i="1"/>
  <c r="BH297" i="1"/>
  <c r="BE297" i="1"/>
  <c r="AZ297" i="1"/>
  <c r="BP297" i="1" s="1"/>
  <c r="CE297" i="1" s="1"/>
  <c r="AX297" i="1"/>
  <c r="AY297" i="1" s="1"/>
  <c r="AW297" i="1"/>
  <c r="AV297" i="1"/>
  <c r="AU297" i="1"/>
  <c r="AR297" i="1"/>
  <c r="AO297" i="1"/>
  <c r="AG297" i="1"/>
  <c r="AF297" i="1"/>
  <c r="AH297" i="1" s="1"/>
  <c r="AI297" i="1" s="1"/>
  <c r="AE297" i="1"/>
  <c r="AB297" i="1"/>
  <c r="Y297" i="1"/>
  <c r="CZ296" i="1"/>
  <c r="CY296" i="1"/>
  <c r="DA296" i="1" s="1"/>
  <c r="DB296" i="1" s="1"/>
  <c r="CT296" i="1"/>
  <c r="CS296" i="1"/>
  <c r="CU296" i="1" s="1"/>
  <c r="CV296" i="1" s="1"/>
  <c r="CN296" i="1"/>
  <c r="CM296" i="1"/>
  <c r="CO296" i="1" s="1"/>
  <c r="CP296" i="1" s="1"/>
  <c r="CH296" i="1"/>
  <c r="CG296" i="1"/>
  <c r="CI296" i="1" s="1"/>
  <c r="CJ296" i="1" s="1"/>
  <c r="CB296" i="1"/>
  <c r="CA296" i="1"/>
  <c r="CC296" i="1" s="1"/>
  <c r="BZ296" i="1"/>
  <c r="BW296" i="1"/>
  <c r="BT296" i="1"/>
  <c r="BM296" i="1"/>
  <c r="BL296" i="1"/>
  <c r="BN296" i="1" s="1"/>
  <c r="BK296" i="1"/>
  <c r="BH296" i="1"/>
  <c r="BE296" i="1"/>
  <c r="AZ296" i="1"/>
  <c r="BP296" i="1" s="1"/>
  <c r="CE296" i="1" s="1"/>
  <c r="AW296" i="1"/>
  <c r="AV296" i="1"/>
  <c r="AX296" i="1" s="1"/>
  <c r="AU296" i="1"/>
  <c r="AR296" i="1"/>
  <c r="AO296" i="1"/>
  <c r="AG296" i="1"/>
  <c r="AF296" i="1"/>
  <c r="AH296" i="1" s="1"/>
  <c r="AI296" i="1" s="1"/>
  <c r="AE296" i="1"/>
  <c r="AB296" i="1"/>
  <c r="Y296" i="1"/>
  <c r="CZ295" i="1"/>
  <c r="CY295" i="1"/>
  <c r="DA295" i="1" s="1"/>
  <c r="DB295" i="1" s="1"/>
  <c r="CT295" i="1"/>
  <c r="CS295" i="1"/>
  <c r="CU295" i="1" s="1"/>
  <c r="CV295" i="1" s="1"/>
  <c r="CN295" i="1"/>
  <c r="CM295" i="1"/>
  <c r="CO295" i="1" s="1"/>
  <c r="CP295" i="1" s="1"/>
  <c r="CH295" i="1"/>
  <c r="CG295" i="1"/>
  <c r="CI295" i="1" s="1"/>
  <c r="CJ295" i="1" s="1"/>
  <c r="CE295" i="1"/>
  <c r="CB295" i="1"/>
  <c r="CA295" i="1"/>
  <c r="CC295" i="1" s="1"/>
  <c r="CD295" i="1" s="1"/>
  <c r="BZ295" i="1"/>
  <c r="BW295" i="1"/>
  <c r="BT295" i="1"/>
  <c r="BP295" i="1"/>
  <c r="BO295" i="1"/>
  <c r="BM295" i="1"/>
  <c r="BL295" i="1"/>
  <c r="BN295" i="1" s="1"/>
  <c r="BK295" i="1"/>
  <c r="BH295" i="1"/>
  <c r="BE295" i="1"/>
  <c r="AZ295" i="1"/>
  <c r="AW295" i="1"/>
  <c r="AV295" i="1"/>
  <c r="AU295" i="1"/>
  <c r="AR295" i="1"/>
  <c r="AO295" i="1"/>
  <c r="AG295" i="1"/>
  <c r="AF295" i="1"/>
  <c r="AH295" i="1" s="1"/>
  <c r="AI295" i="1" s="1"/>
  <c r="AE295" i="1"/>
  <c r="AB295" i="1"/>
  <c r="Y295" i="1"/>
  <c r="CZ294" i="1"/>
  <c r="DA294" i="1" s="1"/>
  <c r="DB294" i="1" s="1"/>
  <c r="CY294" i="1"/>
  <c r="CT294" i="1"/>
  <c r="CU294" i="1" s="1"/>
  <c r="CV294" i="1" s="1"/>
  <c r="CS294" i="1"/>
  <c r="CN294" i="1"/>
  <c r="CO294" i="1" s="1"/>
  <c r="CP294" i="1" s="1"/>
  <c r="CM294" i="1"/>
  <c r="CH294" i="1"/>
  <c r="CI294" i="1" s="1"/>
  <c r="CJ294" i="1" s="1"/>
  <c r="CG294" i="1"/>
  <c r="CB294" i="1"/>
  <c r="CA294" i="1"/>
  <c r="CC294" i="1" s="1"/>
  <c r="BZ294" i="1"/>
  <c r="BW294" i="1"/>
  <c r="BT294" i="1"/>
  <c r="BM294" i="1"/>
  <c r="BL294" i="1"/>
  <c r="BN294" i="1" s="1"/>
  <c r="BK294" i="1"/>
  <c r="BH294" i="1"/>
  <c r="BE294" i="1"/>
  <c r="AZ294" i="1"/>
  <c r="BP294" i="1" s="1"/>
  <c r="CE294" i="1" s="1"/>
  <c r="AW294" i="1"/>
  <c r="AV294" i="1"/>
  <c r="AX294" i="1" s="1"/>
  <c r="AY294" i="1" s="1"/>
  <c r="AU294" i="1"/>
  <c r="AR294" i="1"/>
  <c r="AO294" i="1"/>
  <c r="AG294" i="1"/>
  <c r="AH294" i="1" s="1"/>
  <c r="AI294" i="1" s="1"/>
  <c r="AF294" i="1"/>
  <c r="AE294" i="1"/>
  <c r="AB294" i="1"/>
  <c r="Y294" i="1"/>
  <c r="CZ293" i="1"/>
  <c r="DA293" i="1" s="1"/>
  <c r="DB293" i="1" s="1"/>
  <c r="CY293" i="1"/>
  <c r="CT293" i="1"/>
  <c r="CS293" i="1"/>
  <c r="CU293" i="1" s="1"/>
  <c r="CV293" i="1" s="1"/>
  <c r="CN293" i="1"/>
  <c r="CM293" i="1"/>
  <c r="CO293" i="1" s="1"/>
  <c r="CP293" i="1" s="1"/>
  <c r="CI293" i="1"/>
  <c r="CJ293" i="1" s="1"/>
  <c r="CH293" i="1"/>
  <c r="CG293" i="1"/>
  <c r="CC293" i="1"/>
  <c r="CD293" i="1" s="1"/>
  <c r="CB293" i="1"/>
  <c r="CA293" i="1"/>
  <c r="BZ293" i="1"/>
  <c r="BW293" i="1"/>
  <c r="BT293" i="1"/>
  <c r="BM293" i="1"/>
  <c r="BN293" i="1" s="1"/>
  <c r="BO293" i="1" s="1"/>
  <c r="BL293" i="1"/>
  <c r="BK293" i="1"/>
  <c r="BH293" i="1"/>
  <c r="BE293" i="1"/>
  <c r="AZ293" i="1"/>
  <c r="BP293" i="1" s="1"/>
  <c r="CE293" i="1" s="1"/>
  <c r="AW293" i="1"/>
  <c r="AX293" i="1" s="1"/>
  <c r="AY293" i="1" s="1"/>
  <c r="AV293" i="1"/>
  <c r="AU293" i="1"/>
  <c r="AR293" i="1"/>
  <c r="AO293" i="1"/>
  <c r="AG293" i="1"/>
  <c r="AF293" i="1"/>
  <c r="AH293" i="1" s="1"/>
  <c r="AI293" i="1" s="1"/>
  <c r="AE293" i="1"/>
  <c r="AB293" i="1"/>
  <c r="Y293" i="1"/>
  <c r="CZ292" i="1"/>
  <c r="CY292" i="1"/>
  <c r="CT292" i="1"/>
  <c r="CS292" i="1"/>
  <c r="CU292" i="1" s="1"/>
  <c r="CV292" i="1" s="1"/>
  <c r="CN292" i="1"/>
  <c r="CM292" i="1"/>
  <c r="CO292" i="1" s="1"/>
  <c r="CP292" i="1" s="1"/>
  <c r="CJ292" i="1"/>
  <c r="CH292" i="1"/>
  <c r="CG292" i="1"/>
  <c r="CI292" i="1" s="1"/>
  <c r="CC292" i="1"/>
  <c r="CB292" i="1"/>
  <c r="CA292" i="1"/>
  <c r="BZ292" i="1"/>
  <c r="BW292" i="1"/>
  <c r="BT292" i="1"/>
  <c r="BP292" i="1"/>
  <c r="CE292" i="1" s="1"/>
  <c r="BM292" i="1"/>
  <c r="BN292" i="1" s="1"/>
  <c r="BO292" i="1" s="1"/>
  <c r="BL292" i="1"/>
  <c r="BK292" i="1"/>
  <c r="BH292" i="1"/>
  <c r="BE292" i="1"/>
  <c r="AZ292" i="1"/>
  <c r="AW292" i="1"/>
  <c r="AV292" i="1"/>
  <c r="AX292" i="1" s="1"/>
  <c r="AY292" i="1" s="1"/>
  <c r="AU292" i="1"/>
  <c r="AR292" i="1"/>
  <c r="AO292" i="1"/>
  <c r="AI292" i="1"/>
  <c r="AG292" i="1"/>
  <c r="AF292" i="1"/>
  <c r="AH292" i="1" s="1"/>
  <c r="AE292" i="1"/>
  <c r="AB292" i="1"/>
  <c r="Y292" i="1"/>
  <c r="DA291" i="1"/>
  <c r="DB291" i="1" s="1"/>
  <c r="CZ291" i="1"/>
  <c r="CY291" i="1"/>
  <c r="CU291" i="1"/>
  <c r="CV291" i="1" s="1"/>
  <c r="CT291" i="1"/>
  <c r="CS291" i="1"/>
  <c r="CO291" i="1"/>
  <c r="CP291" i="1" s="1"/>
  <c r="CN291" i="1"/>
  <c r="CM291" i="1"/>
  <c r="CI291" i="1"/>
  <c r="CJ291" i="1" s="1"/>
  <c r="CH291" i="1"/>
  <c r="CG291" i="1"/>
  <c r="CB291" i="1"/>
  <c r="CA291" i="1"/>
  <c r="BZ291" i="1"/>
  <c r="BW291" i="1"/>
  <c r="BT291" i="1"/>
  <c r="BM291" i="1"/>
  <c r="BL291" i="1"/>
  <c r="BN291" i="1" s="1"/>
  <c r="BK291" i="1"/>
  <c r="BH291" i="1"/>
  <c r="BE291" i="1"/>
  <c r="AZ291" i="1"/>
  <c r="BP291" i="1" s="1"/>
  <c r="CE291" i="1" s="1"/>
  <c r="AW291" i="1"/>
  <c r="AV291" i="1"/>
  <c r="AX291" i="1" s="1"/>
  <c r="AY291" i="1" s="1"/>
  <c r="AU291" i="1"/>
  <c r="AR291" i="1"/>
  <c r="AO291" i="1"/>
  <c r="AH291" i="1"/>
  <c r="AI291" i="1" s="1"/>
  <c r="AG291" i="1"/>
  <c r="AF291" i="1"/>
  <c r="AE291" i="1"/>
  <c r="AB291" i="1"/>
  <c r="Y291" i="1"/>
  <c r="CZ290" i="1"/>
  <c r="DA290" i="1" s="1"/>
  <c r="DB290" i="1" s="1"/>
  <c r="CY290" i="1"/>
  <c r="CT290" i="1"/>
  <c r="CU290" i="1" s="1"/>
  <c r="CV290" i="1" s="1"/>
  <c r="CS290" i="1"/>
  <c r="CN290" i="1"/>
  <c r="CO290" i="1" s="1"/>
  <c r="CP290" i="1" s="1"/>
  <c r="CM290" i="1"/>
  <c r="CH290" i="1"/>
  <c r="CI290" i="1" s="1"/>
  <c r="CJ290" i="1" s="1"/>
  <c r="CG290" i="1"/>
  <c r="CC290" i="1"/>
  <c r="CB290" i="1"/>
  <c r="CA290" i="1"/>
  <c r="BZ290" i="1"/>
  <c r="BW290" i="1"/>
  <c r="BT290" i="1"/>
  <c r="BN290" i="1"/>
  <c r="BM290" i="1"/>
  <c r="BL290" i="1"/>
  <c r="BK290" i="1"/>
  <c r="BH290" i="1"/>
  <c r="BE290" i="1"/>
  <c r="AZ290" i="1"/>
  <c r="BP290" i="1" s="1"/>
  <c r="CE290" i="1" s="1"/>
  <c r="AX290" i="1"/>
  <c r="AY290" i="1" s="1"/>
  <c r="AW290" i="1"/>
  <c r="AV290" i="1"/>
  <c r="AU290" i="1"/>
  <c r="AR290" i="1"/>
  <c r="AO290" i="1"/>
  <c r="AG290" i="1"/>
  <c r="AH290" i="1" s="1"/>
  <c r="AI290" i="1" s="1"/>
  <c r="AF290" i="1"/>
  <c r="AE290" i="1"/>
  <c r="AB290" i="1"/>
  <c r="Y290" i="1"/>
  <c r="CZ289" i="1"/>
  <c r="CY289" i="1"/>
  <c r="DA289" i="1" s="1"/>
  <c r="DB289" i="1" s="1"/>
  <c r="CT289" i="1"/>
  <c r="CS289" i="1"/>
  <c r="CU289" i="1" s="1"/>
  <c r="CV289" i="1" s="1"/>
  <c r="CN289" i="1"/>
  <c r="CM289" i="1"/>
  <c r="CO289" i="1" s="1"/>
  <c r="CP289" i="1" s="1"/>
  <c r="CH289" i="1"/>
  <c r="CG289" i="1"/>
  <c r="CI289" i="1" s="1"/>
  <c r="CJ289" i="1" s="1"/>
  <c r="CB289" i="1"/>
  <c r="CC289" i="1" s="1"/>
  <c r="CD289" i="1" s="1"/>
  <c r="CA289" i="1"/>
  <c r="BZ289" i="1"/>
  <c r="BW289" i="1"/>
  <c r="BT289" i="1"/>
  <c r="BM289" i="1"/>
  <c r="BN289" i="1" s="1"/>
  <c r="BO289" i="1" s="1"/>
  <c r="BL289" i="1"/>
  <c r="BK289" i="1"/>
  <c r="BH289" i="1"/>
  <c r="BE289" i="1"/>
  <c r="AZ289" i="1"/>
  <c r="BP289" i="1" s="1"/>
  <c r="CE289" i="1" s="1"/>
  <c r="AW289" i="1"/>
  <c r="AX289" i="1" s="1"/>
  <c r="AY289" i="1" s="1"/>
  <c r="AV289" i="1"/>
  <c r="AU289" i="1"/>
  <c r="AR289" i="1"/>
  <c r="AO289" i="1"/>
  <c r="AG289" i="1"/>
  <c r="AF289" i="1"/>
  <c r="AH289" i="1" s="1"/>
  <c r="AI289" i="1" s="1"/>
  <c r="AE289" i="1"/>
  <c r="AB289" i="1"/>
  <c r="Y289" i="1"/>
  <c r="CZ288" i="1"/>
  <c r="CY288" i="1"/>
  <c r="DA288" i="1" s="1"/>
  <c r="DB288" i="1" s="1"/>
  <c r="CT288" i="1"/>
  <c r="CS288" i="1"/>
  <c r="CU288" i="1" s="1"/>
  <c r="CV288" i="1" s="1"/>
  <c r="CN288" i="1"/>
  <c r="CM288" i="1"/>
  <c r="CO288" i="1" s="1"/>
  <c r="CP288" i="1" s="1"/>
  <c r="CH288" i="1"/>
  <c r="CG288" i="1"/>
  <c r="CI288" i="1" s="1"/>
  <c r="CJ288" i="1" s="1"/>
  <c r="CB288" i="1"/>
  <c r="CA288" i="1"/>
  <c r="CC288" i="1" s="1"/>
  <c r="BZ288" i="1"/>
  <c r="BW288" i="1"/>
  <c r="BT288" i="1"/>
  <c r="BM288" i="1"/>
  <c r="BL288" i="1"/>
  <c r="BN288" i="1" s="1"/>
  <c r="BK288" i="1"/>
  <c r="BH288" i="1"/>
  <c r="BE288" i="1"/>
  <c r="AZ288" i="1"/>
  <c r="BP288" i="1" s="1"/>
  <c r="CE288" i="1" s="1"/>
  <c r="AW288" i="1"/>
  <c r="AV288" i="1"/>
  <c r="AX288" i="1" s="1"/>
  <c r="AY288" i="1" s="1"/>
  <c r="AU288" i="1"/>
  <c r="AR288" i="1"/>
  <c r="AO288" i="1"/>
  <c r="AG288" i="1"/>
  <c r="AF288" i="1"/>
  <c r="AH288" i="1" s="1"/>
  <c r="AI288" i="1" s="1"/>
  <c r="AE288" i="1"/>
  <c r="AB288" i="1"/>
  <c r="Y288" i="1"/>
  <c r="DA287" i="1"/>
  <c r="DB287" i="1" s="1"/>
  <c r="CZ287" i="1"/>
  <c r="CY287" i="1"/>
  <c r="CU287" i="1"/>
  <c r="CV287" i="1" s="1"/>
  <c r="CT287" i="1"/>
  <c r="CS287" i="1"/>
  <c r="CO287" i="1"/>
  <c r="CP287" i="1" s="1"/>
  <c r="CN287" i="1"/>
  <c r="CM287" i="1"/>
  <c r="CI287" i="1"/>
  <c r="CJ287" i="1" s="1"/>
  <c r="CH287" i="1"/>
  <c r="CG287" i="1"/>
  <c r="CB287" i="1"/>
  <c r="CA287" i="1"/>
  <c r="CC287" i="1" s="1"/>
  <c r="CD287" i="1" s="1"/>
  <c r="BZ287" i="1"/>
  <c r="BW287" i="1"/>
  <c r="BT287" i="1"/>
  <c r="BM287" i="1"/>
  <c r="BL287" i="1"/>
  <c r="BN287" i="1" s="1"/>
  <c r="BK287" i="1"/>
  <c r="BH287" i="1"/>
  <c r="BE287" i="1"/>
  <c r="AZ287" i="1"/>
  <c r="BP287" i="1" s="1"/>
  <c r="CE287" i="1" s="1"/>
  <c r="AW287" i="1"/>
  <c r="AV287" i="1"/>
  <c r="AX287" i="1" s="1"/>
  <c r="AY287" i="1" s="1"/>
  <c r="AU287" i="1"/>
  <c r="AR287" i="1"/>
  <c r="AO287" i="1"/>
  <c r="AH287" i="1"/>
  <c r="AI287" i="1" s="1"/>
  <c r="AG287" i="1"/>
  <c r="AF287" i="1"/>
  <c r="AE287" i="1"/>
  <c r="AB287" i="1"/>
  <c r="Y287" i="1"/>
  <c r="CZ286" i="1"/>
  <c r="DA286" i="1" s="1"/>
  <c r="DB286" i="1" s="1"/>
  <c r="CY286" i="1"/>
  <c r="CT286" i="1"/>
  <c r="CU286" i="1" s="1"/>
  <c r="CV286" i="1" s="1"/>
  <c r="CS286" i="1"/>
  <c r="CN286" i="1"/>
  <c r="CO286" i="1" s="1"/>
  <c r="CP286" i="1" s="1"/>
  <c r="CM286" i="1"/>
  <c r="CH286" i="1"/>
  <c r="CI286" i="1" s="1"/>
  <c r="CJ286" i="1" s="1"/>
  <c r="CG286" i="1"/>
  <c r="CC286" i="1"/>
  <c r="CB286" i="1"/>
  <c r="CA286" i="1"/>
  <c r="BZ286" i="1"/>
  <c r="BW286" i="1"/>
  <c r="BT286" i="1"/>
  <c r="BN286" i="1"/>
  <c r="BM286" i="1"/>
  <c r="BL286" i="1"/>
  <c r="BK286" i="1"/>
  <c r="BH286" i="1"/>
  <c r="BE286" i="1"/>
  <c r="AZ286" i="1"/>
  <c r="BP286" i="1" s="1"/>
  <c r="CE286" i="1" s="1"/>
  <c r="AX286" i="1"/>
  <c r="AY286" i="1" s="1"/>
  <c r="AW286" i="1"/>
  <c r="AV286" i="1"/>
  <c r="AU286" i="1"/>
  <c r="AR286" i="1"/>
  <c r="AO286" i="1"/>
  <c r="AI286" i="1"/>
  <c r="AH286" i="1"/>
  <c r="AG286" i="1"/>
  <c r="AF286" i="1"/>
  <c r="AE286" i="1"/>
  <c r="AB286" i="1"/>
  <c r="Y286" i="1"/>
  <c r="CZ285" i="1"/>
  <c r="CY285" i="1"/>
  <c r="DA285" i="1" s="1"/>
  <c r="DB285" i="1" s="1"/>
  <c r="CT285" i="1"/>
  <c r="CS285" i="1"/>
  <c r="CU285" i="1" s="1"/>
  <c r="CV285" i="1" s="1"/>
  <c r="CN285" i="1"/>
  <c r="CM285" i="1"/>
  <c r="CO285" i="1" s="1"/>
  <c r="CP285" i="1" s="1"/>
  <c r="CH285" i="1"/>
  <c r="CG285" i="1"/>
  <c r="CI285" i="1" s="1"/>
  <c r="CJ285" i="1" s="1"/>
  <c r="CB285" i="1"/>
  <c r="CC285" i="1" s="1"/>
  <c r="CA285" i="1"/>
  <c r="BZ285" i="1"/>
  <c r="BW285" i="1"/>
  <c r="BT285" i="1"/>
  <c r="BM285" i="1"/>
  <c r="BN285" i="1" s="1"/>
  <c r="BO285" i="1" s="1"/>
  <c r="BL285" i="1"/>
  <c r="BK285" i="1"/>
  <c r="BH285" i="1"/>
  <c r="BE285" i="1"/>
  <c r="AZ285" i="1"/>
  <c r="BP285" i="1" s="1"/>
  <c r="CE285" i="1" s="1"/>
  <c r="AW285" i="1"/>
  <c r="AX285" i="1" s="1"/>
  <c r="AY285" i="1" s="1"/>
  <c r="AV285" i="1"/>
  <c r="AU285" i="1"/>
  <c r="AR285" i="1"/>
  <c r="AO285" i="1"/>
  <c r="AG285" i="1"/>
  <c r="AF285" i="1"/>
  <c r="AH285" i="1" s="1"/>
  <c r="AI285" i="1" s="1"/>
  <c r="AE285" i="1"/>
  <c r="AB285" i="1"/>
  <c r="Y285" i="1"/>
  <c r="CZ284" i="1"/>
  <c r="CY284" i="1"/>
  <c r="DA284" i="1" s="1"/>
  <c r="DB284" i="1" s="1"/>
  <c r="CT284" i="1"/>
  <c r="CS284" i="1"/>
  <c r="CU284" i="1" s="1"/>
  <c r="CV284" i="1" s="1"/>
  <c r="CN284" i="1"/>
  <c r="CM284" i="1"/>
  <c r="CO284" i="1" s="1"/>
  <c r="CP284" i="1" s="1"/>
  <c r="CH284" i="1"/>
  <c r="CG284" i="1"/>
  <c r="CI284" i="1" s="1"/>
  <c r="CJ284" i="1" s="1"/>
  <c r="CB284" i="1"/>
  <c r="CA284" i="1"/>
  <c r="CC284" i="1" s="1"/>
  <c r="BZ284" i="1"/>
  <c r="BW284" i="1"/>
  <c r="BT284" i="1"/>
  <c r="BM284" i="1"/>
  <c r="BL284" i="1"/>
  <c r="BN284" i="1" s="1"/>
  <c r="BK284" i="1"/>
  <c r="BH284" i="1"/>
  <c r="BE284" i="1"/>
  <c r="AZ284" i="1"/>
  <c r="BP284" i="1" s="1"/>
  <c r="CE284" i="1" s="1"/>
  <c r="AW284" i="1"/>
  <c r="AV284" i="1"/>
  <c r="AX284" i="1" s="1"/>
  <c r="AY284" i="1" s="1"/>
  <c r="AU284" i="1"/>
  <c r="AR284" i="1"/>
  <c r="AO284" i="1"/>
  <c r="AG284" i="1"/>
  <c r="AF284" i="1"/>
  <c r="AH284" i="1" s="1"/>
  <c r="AI284" i="1" s="1"/>
  <c r="AE284" i="1"/>
  <c r="AB284" i="1"/>
  <c r="Y284" i="1"/>
  <c r="DA283" i="1"/>
  <c r="DB283" i="1" s="1"/>
  <c r="CZ283" i="1"/>
  <c r="CY283" i="1"/>
  <c r="CU283" i="1"/>
  <c r="CV283" i="1" s="1"/>
  <c r="CT283" i="1"/>
  <c r="CS283" i="1"/>
  <c r="CO283" i="1"/>
  <c r="CP283" i="1" s="1"/>
  <c r="CN283" i="1"/>
  <c r="CM283" i="1"/>
  <c r="CI283" i="1"/>
  <c r="CJ283" i="1" s="1"/>
  <c r="CH283" i="1"/>
  <c r="CG283" i="1"/>
  <c r="CB283" i="1"/>
  <c r="CA283" i="1"/>
  <c r="CC283" i="1" s="1"/>
  <c r="CD283" i="1" s="1"/>
  <c r="BZ283" i="1"/>
  <c r="BW283" i="1"/>
  <c r="BT283" i="1"/>
  <c r="BM283" i="1"/>
  <c r="BL283" i="1"/>
  <c r="BN283" i="1" s="1"/>
  <c r="BK283" i="1"/>
  <c r="BH283" i="1"/>
  <c r="BE283" i="1"/>
  <c r="AZ283" i="1"/>
  <c r="BP283" i="1" s="1"/>
  <c r="CE283" i="1" s="1"/>
  <c r="AW283" i="1"/>
  <c r="AV283" i="1"/>
  <c r="AX283" i="1" s="1"/>
  <c r="AY283" i="1" s="1"/>
  <c r="AU283" i="1"/>
  <c r="AR283" i="1"/>
  <c r="AO283" i="1"/>
  <c r="AH283" i="1"/>
  <c r="AI283" i="1" s="1"/>
  <c r="AG283" i="1"/>
  <c r="AF283" i="1"/>
  <c r="AE283" i="1"/>
  <c r="AB283" i="1"/>
  <c r="Y283" i="1"/>
  <c r="CZ282" i="1"/>
  <c r="DA282" i="1" s="1"/>
  <c r="DB282" i="1" s="1"/>
  <c r="CY282" i="1"/>
  <c r="CT282" i="1"/>
  <c r="CU282" i="1" s="1"/>
  <c r="CV282" i="1" s="1"/>
  <c r="CS282" i="1"/>
  <c r="CN282" i="1"/>
  <c r="CO282" i="1" s="1"/>
  <c r="CP282" i="1" s="1"/>
  <c r="CM282" i="1"/>
  <c r="CH282" i="1"/>
  <c r="CI282" i="1" s="1"/>
  <c r="CJ282" i="1" s="1"/>
  <c r="CG282" i="1"/>
  <c r="CC282" i="1"/>
  <c r="CB282" i="1"/>
  <c r="CA282" i="1"/>
  <c r="BZ282" i="1"/>
  <c r="BW282" i="1"/>
  <c r="BT282" i="1"/>
  <c r="BN282" i="1"/>
  <c r="BO282" i="1" s="1"/>
  <c r="BM282" i="1"/>
  <c r="BL282" i="1"/>
  <c r="BK282" i="1"/>
  <c r="BH282" i="1"/>
  <c r="BE282" i="1"/>
  <c r="AZ282" i="1"/>
  <c r="BP282" i="1" s="1"/>
  <c r="CE282" i="1" s="1"/>
  <c r="AX282" i="1"/>
  <c r="AY282" i="1" s="1"/>
  <c r="AW282" i="1"/>
  <c r="AV282" i="1"/>
  <c r="AU282" i="1"/>
  <c r="AR282" i="1"/>
  <c r="AO282" i="1"/>
  <c r="AG282" i="1"/>
  <c r="AH282" i="1" s="1"/>
  <c r="AI282" i="1" s="1"/>
  <c r="AF282" i="1"/>
  <c r="AE282" i="1"/>
  <c r="AB282" i="1"/>
  <c r="Y282" i="1"/>
  <c r="CZ281" i="1"/>
  <c r="CY281" i="1"/>
  <c r="DA281" i="1" s="1"/>
  <c r="DB281" i="1" s="1"/>
  <c r="CT281" i="1"/>
  <c r="CS281" i="1"/>
  <c r="CU281" i="1" s="1"/>
  <c r="CV281" i="1" s="1"/>
  <c r="CN281" i="1"/>
  <c r="CM281" i="1"/>
  <c r="CO281" i="1" s="1"/>
  <c r="CP281" i="1" s="1"/>
  <c r="CH281" i="1"/>
  <c r="CG281" i="1"/>
  <c r="CI281" i="1" s="1"/>
  <c r="CJ281" i="1" s="1"/>
  <c r="CB281" i="1"/>
  <c r="CC281" i="1" s="1"/>
  <c r="CA281" i="1"/>
  <c r="BZ281" i="1"/>
  <c r="BW281" i="1"/>
  <c r="BT281" i="1"/>
  <c r="BM281" i="1"/>
  <c r="BN281" i="1" s="1"/>
  <c r="BL281" i="1"/>
  <c r="BK281" i="1"/>
  <c r="BH281" i="1"/>
  <c r="BE281" i="1"/>
  <c r="AZ281" i="1"/>
  <c r="BP281" i="1" s="1"/>
  <c r="CE281" i="1" s="1"/>
  <c r="AW281" i="1"/>
  <c r="AX281" i="1" s="1"/>
  <c r="AY281" i="1" s="1"/>
  <c r="AV281" i="1"/>
  <c r="AU281" i="1"/>
  <c r="AR281" i="1"/>
  <c r="AO281" i="1"/>
  <c r="AG281" i="1"/>
  <c r="AF281" i="1"/>
  <c r="AH281" i="1" s="1"/>
  <c r="AI281" i="1" s="1"/>
  <c r="AE281" i="1"/>
  <c r="AB281" i="1"/>
  <c r="Y281" i="1"/>
  <c r="CZ280" i="1"/>
  <c r="CY280" i="1"/>
  <c r="DA280" i="1" s="1"/>
  <c r="DB280" i="1" s="1"/>
  <c r="CT280" i="1"/>
  <c r="CS280" i="1"/>
  <c r="CU280" i="1" s="1"/>
  <c r="CV280" i="1" s="1"/>
  <c r="CN280" i="1"/>
  <c r="CM280" i="1"/>
  <c r="CO280" i="1" s="1"/>
  <c r="CP280" i="1" s="1"/>
  <c r="CH280" i="1"/>
  <c r="CG280" i="1"/>
  <c r="CI280" i="1" s="1"/>
  <c r="CJ280" i="1" s="1"/>
  <c r="CB280" i="1"/>
  <c r="CA280" i="1"/>
  <c r="CC280" i="1" s="1"/>
  <c r="BZ280" i="1"/>
  <c r="BW280" i="1"/>
  <c r="BT280" i="1"/>
  <c r="BM280" i="1"/>
  <c r="BL280" i="1"/>
  <c r="BN280" i="1" s="1"/>
  <c r="BK280" i="1"/>
  <c r="BH280" i="1"/>
  <c r="BE280" i="1"/>
  <c r="AZ280" i="1"/>
  <c r="BP280" i="1" s="1"/>
  <c r="CE280" i="1" s="1"/>
  <c r="AW280" i="1"/>
  <c r="AV280" i="1"/>
  <c r="AX280" i="1" s="1"/>
  <c r="AY280" i="1" s="1"/>
  <c r="AU280" i="1"/>
  <c r="AR280" i="1"/>
  <c r="AO280" i="1"/>
  <c r="AG280" i="1"/>
  <c r="AF280" i="1"/>
  <c r="AH280" i="1" s="1"/>
  <c r="AI280" i="1" s="1"/>
  <c r="AE280" i="1"/>
  <c r="AB280" i="1"/>
  <c r="Y280" i="1"/>
  <c r="DA279" i="1"/>
  <c r="DB279" i="1" s="1"/>
  <c r="CZ279" i="1"/>
  <c r="CY279" i="1"/>
  <c r="CU279" i="1"/>
  <c r="CV279" i="1" s="1"/>
  <c r="CT279" i="1"/>
  <c r="CS279" i="1"/>
  <c r="CO279" i="1"/>
  <c r="CP279" i="1" s="1"/>
  <c r="CN279" i="1"/>
  <c r="CM279" i="1"/>
  <c r="CI279" i="1"/>
  <c r="CJ279" i="1" s="1"/>
  <c r="CH279" i="1"/>
  <c r="CG279" i="1"/>
  <c r="CB279" i="1"/>
  <c r="CA279" i="1"/>
  <c r="CC279" i="1" s="1"/>
  <c r="CD279" i="1" s="1"/>
  <c r="BZ279" i="1"/>
  <c r="BW279" i="1"/>
  <c r="BT279" i="1"/>
  <c r="BM279" i="1"/>
  <c r="BL279" i="1"/>
  <c r="BN279" i="1" s="1"/>
  <c r="BK279" i="1"/>
  <c r="BH279" i="1"/>
  <c r="BE279" i="1"/>
  <c r="AZ279" i="1"/>
  <c r="BP279" i="1" s="1"/>
  <c r="CE279" i="1" s="1"/>
  <c r="AW279" i="1"/>
  <c r="AV279" i="1"/>
  <c r="AX279" i="1" s="1"/>
  <c r="AY279" i="1" s="1"/>
  <c r="AU279" i="1"/>
  <c r="AR279" i="1"/>
  <c r="AO279" i="1"/>
  <c r="AH279" i="1"/>
  <c r="AI279" i="1" s="1"/>
  <c r="AG279" i="1"/>
  <c r="AF279" i="1"/>
  <c r="AE279" i="1"/>
  <c r="AB279" i="1"/>
  <c r="Y279" i="1"/>
  <c r="CZ278" i="1"/>
  <c r="DA278" i="1" s="1"/>
  <c r="DB278" i="1" s="1"/>
  <c r="CY278" i="1"/>
  <c r="CT278" i="1"/>
  <c r="CU278" i="1" s="1"/>
  <c r="CV278" i="1" s="1"/>
  <c r="CS278" i="1"/>
  <c r="CN278" i="1"/>
  <c r="CO278" i="1" s="1"/>
  <c r="CP278" i="1" s="1"/>
  <c r="CM278" i="1"/>
  <c r="CH278" i="1"/>
  <c r="CI278" i="1" s="1"/>
  <c r="CJ278" i="1" s="1"/>
  <c r="CG278" i="1"/>
  <c r="CC278" i="1"/>
  <c r="CB278" i="1"/>
  <c r="CA278" i="1"/>
  <c r="BZ278" i="1"/>
  <c r="BW278" i="1"/>
  <c r="BT278" i="1"/>
  <c r="BN278" i="1"/>
  <c r="BO278" i="1" s="1"/>
  <c r="BM278" i="1"/>
  <c r="BL278" i="1"/>
  <c r="BK278" i="1"/>
  <c r="BH278" i="1"/>
  <c r="BE278" i="1"/>
  <c r="AZ278" i="1"/>
  <c r="BP278" i="1" s="1"/>
  <c r="CE278" i="1" s="1"/>
  <c r="AX278" i="1"/>
  <c r="AY278" i="1" s="1"/>
  <c r="AW278" i="1"/>
  <c r="AV278" i="1"/>
  <c r="AU278" i="1"/>
  <c r="AR278" i="1"/>
  <c r="AO278" i="1"/>
  <c r="AG278" i="1"/>
  <c r="AH278" i="1" s="1"/>
  <c r="AI278" i="1" s="1"/>
  <c r="AF278" i="1"/>
  <c r="AE278" i="1"/>
  <c r="AB278" i="1"/>
  <c r="Y278" i="1"/>
  <c r="CZ277" i="1"/>
  <c r="CY277" i="1"/>
  <c r="DA277" i="1" s="1"/>
  <c r="DB277" i="1" s="1"/>
  <c r="CT277" i="1"/>
  <c r="CS277" i="1"/>
  <c r="CU277" i="1" s="1"/>
  <c r="CV277" i="1" s="1"/>
  <c r="CN277" i="1"/>
  <c r="CM277" i="1"/>
  <c r="CO277" i="1" s="1"/>
  <c r="CP277" i="1" s="1"/>
  <c r="CH277" i="1"/>
  <c r="CG277" i="1"/>
  <c r="CI277" i="1" s="1"/>
  <c r="CJ277" i="1" s="1"/>
  <c r="CB277" i="1"/>
  <c r="CC277" i="1" s="1"/>
  <c r="CA277" i="1"/>
  <c r="BZ277" i="1"/>
  <c r="BW277" i="1"/>
  <c r="BT277" i="1"/>
  <c r="BM277" i="1"/>
  <c r="BN277" i="1" s="1"/>
  <c r="BL277" i="1"/>
  <c r="BK277" i="1"/>
  <c r="BH277" i="1"/>
  <c r="BE277" i="1"/>
  <c r="AZ277" i="1"/>
  <c r="BP277" i="1" s="1"/>
  <c r="CE277" i="1" s="1"/>
  <c r="AW277" i="1"/>
  <c r="AX277" i="1" s="1"/>
  <c r="AY277" i="1" s="1"/>
  <c r="AV277" i="1"/>
  <c r="AU277" i="1"/>
  <c r="AR277" i="1"/>
  <c r="AO277" i="1"/>
  <c r="AG277" i="1"/>
  <c r="AF277" i="1"/>
  <c r="AH277" i="1" s="1"/>
  <c r="AI277" i="1" s="1"/>
  <c r="AE277" i="1"/>
  <c r="AB277" i="1"/>
  <c r="Y277" i="1"/>
  <c r="CZ276" i="1"/>
  <c r="CY276" i="1"/>
  <c r="DA276" i="1" s="1"/>
  <c r="DB276" i="1" s="1"/>
  <c r="CT276" i="1"/>
  <c r="CS276" i="1"/>
  <c r="CU276" i="1" s="1"/>
  <c r="CV276" i="1" s="1"/>
  <c r="CN276" i="1"/>
  <c r="CM276" i="1"/>
  <c r="CO276" i="1" s="1"/>
  <c r="CP276" i="1" s="1"/>
  <c r="CH276" i="1"/>
  <c r="CG276" i="1"/>
  <c r="CI276" i="1" s="1"/>
  <c r="CJ276" i="1" s="1"/>
  <c r="CB276" i="1"/>
  <c r="CA276" i="1"/>
  <c r="CC276" i="1" s="1"/>
  <c r="BZ276" i="1"/>
  <c r="BW276" i="1"/>
  <c r="BT276" i="1"/>
  <c r="BM276" i="1"/>
  <c r="BL276" i="1"/>
  <c r="BN276" i="1" s="1"/>
  <c r="BK276" i="1"/>
  <c r="BH276" i="1"/>
  <c r="BE276" i="1"/>
  <c r="AZ276" i="1"/>
  <c r="BP276" i="1" s="1"/>
  <c r="CE276" i="1" s="1"/>
  <c r="AW276" i="1"/>
  <c r="AV276" i="1"/>
  <c r="AX276" i="1" s="1"/>
  <c r="AY276" i="1" s="1"/>
  <c r="AU276" i="1"/>
  <c r="AR276" i="1"/>
  <c r="AO276" i="1"/>
  <c r="AG276" i="1"/>
  <c r="AF276" i="1"/>
  <c r="AH276" i="1" s="1"/>
  <c r="AI276" i="1" s="1"/>
  <c r="AE276" i="1"/>
  <c r="AB276" i="1"/>
  <c r="Y276" i="1"/>
  <c r="DA275" i="1"/>
  <c r="DB275" i="1" s="1"/>
  <c r="CZ275" i="1"/>
  <c r="CY275" i="1"/>
  <c r="CU275" i="1"/>
  <c r="CV275" i="1" s="1"/>
  <c r="CT275" i="1"/>
  <c r="CS275" i="1"/>
  <c r="CO275" i="1"/>
  <c r="CP275" i="1" s="1"/>
  <c r="CN275" i="1"/>
  <c r="CM275" i="1"/>
  <c r="CI275" i="1"/>
  <c r="CJ275" i="1" s="1"/>
  <c r="CH275" i="1"/>
  <c r="CG275" i="1"/>
  <c r="CB275" i="1"/>
  <c r="CA275" i="1"/>
  <c r="CC275" i="1" s="1"/>
  <c r="CD275" i="1" s="1"/>
  <c r="BZ275" i="1"/>
  <c r="BW275" i="1"/>
  <c r="BT275" i="1"/>
  <c r="BM275" i="1"/>
  <c r="BL275" i="1"/>
  <c r="BN275" i="1" s="1"/>
  <c r="BK275" i="1"/>
  <c r="BH275" i="1"/>
  <c r="BE275" i="1"/>
  <c r="AZ275" i="1"/>
  <c r="BP275" i="1" s="1"/>
  <c r="CE275" i="1" s="1"/>
  <c r="AW275" i="1"/>
  <c r="AV275" i="1"/>
  <c r="AX275" i="1" s="1"/>
  <c r="AY275" i="1" s="1"/>
  <c r="AU275" i="1"/>
  <c r="AR275" i="1"/>
  <c r="AO275" i="1"/>
  <c r="AH275" i="1"/>
  <c r="AI275" i="1" s="1"/>
  <c r="AG275" i="1"/>
  <c r="AF275" i="1"/>
  <c r="AE275" i="1"/>
  <c r="AB275" i="1"/>
  <c r="Y275" i="1"/>
  <c r="CZ274" i="1"/>
  <c r="DA274" i="1" s="1"/>
  <c r="DB274" i="1" s="1"/>
  <c r="CY274" i="1"/>
  <c r="CT274" i="1"/>
  <c r="CU274" i="1" s="1"/>
  <c r="CV274" i="1" s="1"/>
  <c r="CS274" i="1"/>
  <c r="CN274" i="1"/>
  <c r="CO274" i="1" s="1"/>
  <c r="CP274" i="1" s="1"/>
  <c r="CM274" i="1"/>
  <c r="CH274" i="1"/>
  <c r="CI274" i="1" s="1"/>
  <c r="CJ274" i="1" s="1"/>
  <c r="CG274" i="1"/>
  <c r="CC274" i="1"/>
  <c r="CB274" i="1"/>
  <c r="CA274" i="1"/>
  <c r="BZ274" i="1"/>
  <c r="BW274" i="1"/>
  <c r="BT274" i="1"/>
  <c r="BN274" i="1"/>
  <c r="BO274" i="1" s="1"/>
  <c r="BM274" i="1"/>
  <c r="BL274" i="1"/>
  <c r="BK274" i="1"/>
  <c r="BH274" i="1"/>
  <c r="BE274" i="1"/>
  <c r="AZ274" i="1"/>
  <c r="BP274" i="1" s="1"/>
  <c r="CE274" i="1" s="1"/>
  <c r="AX274" i="1"/>
  <c r="AY274" i="1" s="1"/>
  <c r="AW274" i="1"/>
  <c r="AV274" i="1"/>
  <c r="AU274" i="1"/>
  <c r="AR274" i="1"/>
  <c r="AO274" i="1"/>
  <c r="AG274" i="1"/>
  <c r="AH274" i="1" s="1"/>
  <c r="AI274" i="1" s="1"/>
  <c r="AF274" i="1"/>
  <c r="AE274" i="1"/>
  <c r="AB274" i="1"/>
  <c r="Y274" i="1"/>
  <c r="CZ273" i="1"/>
  <c r="CY273" i="1"/>
  <c r="DA273" i="1" s="1"/>
  <c r="DB273" i="1" s="1"/>
  <c r="CT273" i="1"/>
  <c r="CS273" i="1"/>
  <c r="CU273" i="1" s="1"/>
  <c r="CV273" i="1" s="1"/>
  <c r="CN273" i="1"/>
  <c r="CM273" i="1"/>
  <c r="CO273" i="1" s="1"/>
  <c r="CP273" i="1" s="1"/>
  <c r="CH273" i="1"/>
  <c r="CG273" i="1"/>
  <c r="CI273" i="1" s="1"/>
  <c r="CJ273" i="1" s="1"/>
  <c r="CB273" i="1"/>
  <c r="CC273" i="1" s="1"/>
  <c r="CA273" i="1"/>
  <c r="BZ273" i="1"/>
  <c r="BW273" i="1"/>
  <c r="BT273" i="1"/>
  <c r="BM273" i="1"/>
  <c r="BN273" i="1" s="1"/>
  <c r="BL273" i="1"/>
  <c r="BK273" i="1"/>
  <c r="BH273" i="1"/>
  <c r="BE273" i="1"/>
  <c r="AZ273" i="1"/>
  <c r="BP273" i="1" s="1"/>
  <c r="CE273" i="1" s="1"/>
  <c r="AW273" i="1"/>
  <c r="AX273" i="1" s="1"/>
  <c r="AY273" i="1" s="1"/>
  <c r="AV273" i="1"/>
  <c r="AU273" i="1"/>
  <c r="AR273" i="1"/>
  <c r="AO273" i="1"/>
  <c r="AG273" i="1"/>
  <c r="AF273" i="1"/>
  <c r="AH273" i="1" s="1"/>
  <c r="AI273" i="1" s="1"/>
  <c r="AE273" i="1"/>
  <c r="AB273" i="1"/>
  <c r="Y273" i="1"/>
  <c r="CZ272" i="1"/>
  <c r="CY272" i="1"/>
  <c r="DA272" i="1" s="1"/>
  <c r="DB272" i="1" s="1"/>
  <c r="CT272" i="1"/>
  <c r="CS272" i="1"/>
  <c r="CU272" i="1" s="1"/>
  <c r="CV272" i="1" s="1"/>
  <c r="CN272" i="1"/>
  <c r="CM272" i="1"/>
  <c r="CO272" i="1" s="1"/>
  <c r="CP272" i="1" s="1"/>
  <c r="CH272" i="1"/>
  <c r="CG272" i="1"/>
  <c r="CI272" i="1" s="1"/>
  <c r="CJ272" i="1" s="1"/>
  <c r="CB272" i="1"/>
  <c r="CA272" i="1"/>
  <c r="CC272" i="1" s="1"/>
  <c r="BZ272" i="1"/>
  <c r="BW272" i="1"/>
  <c r="BT272" i="1"/>
  <c r="BM272" i="1"/>
  <c r="BL272" i="1"/>
  <c r="BN272" i="1" s="1"/>
  <c r="BK272" i="1"/>
  <c r="BH272" i="1"/>
  <c r="BE272" i="1"/>
  <c r="AZ272" i="1"/>
  <c r="BP272" i="1" s="1"/>
  <c r="CE272" i="1" s="1"/>
  <c r="AW272" i="1"/>
  <c r="AV272" i="1"/>
  <c r="AX272" i="1" s="1"/>
  <c r="AY272" i="1" s="1"/>
  <c r="AU272" i="1"/>
  <c r="AR272" i="1"/>
  <c r="AO272" i="1"/>
  <c r="AG272" i="1"/>
  <c r="AF272" i="1"/>
  <c r="AH272" i="1" s="1"/>
  <c r="AI272" i="1" s="1"/>
  <c r="AE272" i="1"/>
  <c r="AB272" i="1"/>
  <c r="Y272" i="1"/>
  <c r="DA271" i="1"/>
  <c r="DB271" i="1" s="1"/>
  <c r="CZ271" i="1"/>
  <c r="CY271" i="1"/>
  <c r="CU271" i="1"/>
  <c r="CV271" i="1" s="1"/>
  <c r="CT271" i="1"/>
  <c r="CS271" i="1"/>
  <c r="CO271" i="1"/>
  <c r="CP271" i="1" s="1"/>
  <c r="CN271" i="1"/>
  <c r="CM271" i="1"/>
  <c r="CI271" i="1"/>
  <c r="CJ271" i="1" s="1"/>
  <c r="CH271" i="1"/>
  <c r="CG271" i="1"/>
  <c r="CB271" i="1"/>
  <c r="CA271" i="1"/>
  <c r="CC271" i="1" s="1"/>
  <c r="CD271" i="1" s="1"/>
  <c r="BZ271" i="1"/>
  <c r="BW271" i="1"/>
  <c r="BT271" i="1"/>
  <c r="BM271" i="1"/>
  <c r="BL271" i="1"/>
  <c r="BN271" i="1" s="1"/>
  <c r="BK271" i="1"/>
  <c r="BH271" i="1"/>
  <c r="BE271" i="1"/>
  <c r="AZ271" i="1"/>
  <c r="BP271" i="1" s="1"/>
  <c r="CE271" i="1" s="1"/>
  <c r="AW271" i="1"/>
  <c r="AV271" i="1"/>
  <c r="AX271" i="1" s="1"/>
  <c r="AY271" i="1" s="1"/>
  <c r="AU271" i="1"/>
  <c r="AR271" i="1"/>
  <c r="AO271" i="1"/>
  <c r="AH271" i="1"/>
  <c r="AI271" i="1" s="1"/>
  <c r="AG271" i="1"/>
  <c r="AF271" i="1"/>
  <c r="AE271" i="1"/>
  <c r="AB271" i="1"/>
  <c r="Y271" i="1"/>
  <c r="CZ270" i="1"/>
  <c r="DA270" i="1" s="1"/>
  <c r="DB270" i="1" s="1"/>
  <c r="CY270" i="1"/>
  <c r="CT270" i="1"/>
  <c r="CU270" i="1" s="1"/>
  <c r="CV270" i="1" s="1"/>
  <c r="CS270" i="1"/>
  <c r="CN270" i="1"/>
  <c r="CO270" i="1" s="1"/>
  <c r="CP270" i="1" s="1"/>
  <c r="CM270" i="1"/>
  <c r="CH270" i="1"/>
  <c r="CI270" i="1" s="1"/>
  <c r="CJ270" i="1" s="1"/>
  <c r="CG270" i="1"/>
  <c r="CC270" i="1"/>
  <c r="CB270" i="1"/>
  <c r="CA270" i="1"/>
  <c r="BZ270" i="1"/>
  <c r="BW270" i="1"/>
  <c r="BT270" i="1"/>
  <c r="BN270" i="1"/>
  <c r="BO270" i="1" s="1"/>
  <c r="BM270" i="1"/>
  <c r="BL270" i="1"/>
  <c r="BK270" i="1"/>
  <c r="BH270" i="1"/>
  <c r="BE270" i="1"/>
  <c r="AZ270" i="1"/>
  <c r="BP270" i="1" s="1"/>
  <c r="CE270" i="1" s="1"/>
  <c r="AX270" i="1"/>
  <c r="AY270" i="1" s="1"/>
  <c r="AW270" i="1"/>
  <c r="AV270" i="1"/>
  <c r="AU270" i="1"/>
  <c r="AR270" i="1"/>
  <c r="AO270" i="1"/>
  <c r="AG270" i="1"/>
  <c r="AH270" i="1" s="1"/>
  <c r="AI270" i="1" s="1"/>
  <c r="AF270" i="1"/>
  <c r="AE270" i="1"/>
  <c r="AB270" i="1"/>
  <c r="Y270" i="1"/>
  <c r="CZ269" i="1"/>
  <c r="CY269" i="1"/>
  <c r="DA269" i="1" s="1"/>
  <c r="DB269" i="1" s="1"/>
  <c r="CT269" i="1"/>
  <c r="CS269" i="1"/>
  <c r="CU269" i="1" s="1"/>
  <c r="CV269" i="1" s="1"/>
  <c r="CN269" i="1"/>
  <c r="CM269" i="1"/>
  <c r="CO269" i="1" s="1"/>
  <c r="CP269" i="1" s="1"/>
  <c r="CH269" i="1"/>
  <c r="CG269" i="1"/>
  <c r="CI269" i="1" s="1"/>
  <c r="CJ269" i="1" s="1"/>
  <c r="CB269" i="1"/>
  <c r="CC269" i="1" s="1"/>
  <c r="CA269" i="1"/>
  <c r="BZ269" i="1"/>
  <c r="BW269" i="1"/>
  <c r="BT269" i="1"/>
  <c r="BM269" i="1"/>
  <c r="BN269" i="1" s="1"/>
  <c r="BL269" i="1"/>
  <c r="BK269" i="1"/>
  <c r="BH269" i="1"/>
  <c r="BE269" i="1"/>
  <c r="AZ269" i="1"/>
  <c r="BP269" i="1" s="1"/>
  <c r="CE269" i="1" s="1"/>
  <c r="AW269" i="1"/>
  <c r="AS269" i="1"/>
  <c r="AU269" i="1" s="1"/>
  <c r="AR269" i="1"/>
  <c r="AP269" i="1"/>
  <c r="AM269" i="1"/>
  <c r="AO269" i="1" s="1"/>
  <c r="AG269" i="1"/>
  <c r="AF269" i="1"/>
  <c r="AH269" i="1" s="1"/>
  <c r="AI269" i="1" s="1"/>
  <c r="AE269" i="1"/>
  <c r="AB269" i="1"/>
  <c r="Y269" i="1"/>
  <c r="CZ268" i="1"/>
  <c r="CU268" i="1"/>
  <c r="CV268" i="1" s="1"/>
  <c r="CT268" i="1"/>
  <c r="CS268" i="1"/>
  <c r="CO268" i="1"/>
  <c r="CP268" i="1" s="1"/>
  <c r="CN268" i="1"/>
  <c r="CM268" i="1"/>
  <c r="CI268" i="1"/>
  <c r="CJ268" i="1" s="1"/>
  <c r="CH268" i="1"/>
  <c r="CG268" i="1"/>
  <c r="CB268" i="1"/>
  <c r="CA268" i="1"/>
  <c r="CC268" i="1" s="1"/>
  <c r="BZ268" i="1"/>
  <c r="BW268" i="1"/>
  <c r="BT268" i="1"/>
  <c r="BM268" i="1"/>
  <c r="BL268" i="1"/>
  <c r="BN268" i="1" s="1"/>
  <c r="BK268" i="1"/>
  <c r="BH268" i="1"/>
  <c r="BE268" i="1"/>
  <c r="AZ268" i="1"/>
  <c r="BP268" i="1" s="1"/>
  <c r="CE268" i="1" s="1"/>
  <c r="AW268" i="1"/>
  <c r="AU268" i="1"/>
  <c r="AS268" i="1"/>
  <c r="AR268" i="1"/>
  <c r="AP268" i="1"/>
  <c r="CY268" i="1" s="1"/>
  <c r="DA268" i="1" s="1"/>
  <c r="DB268" i="1" s="1"/>
  <c r="AO268" i="1"/>
  <c r="AM268" i="1"/>
  <c r="AJ268" i="1"/>
  <c r="AH268" i="1"/>
  <c r="AI268" i="1" s="1"/>
  <c r="AG268" i="1"/>
  <c r="AF268" i="1"/>
  <c r="AE268" i="1"/>
  <c r="AB268" i="1"/>
  <c r="Y268" i="1"/>
  <c r="CY267" i="1"/>
  <c r="CS267" i="1"/>
  <c r="CM267" i="1"/>
  <c r="CG267" i="1"/>
  <c r="CC267" i="1"/>
  <c r="CB267" i="1"/>
  <c r="CA267" i="1"/>
  <c r="BZ267" i="1"/>
  <c r="BW267" i="1"/>
  <c r="BT267" i="1"/>
  <c r="BN267" i="1"/>
  <c r="BO267" i="1" s="1"/>
  <c r="BM267" i="1"/>
  <c r="BL267" i="1"/>
  <c r="BK267" i="1"/>
  <c r="BH267" i="1"/>
  <c r="BE267" i="1"/>
  <c r="AZ267" i="1"/>
  <c r="BP267" i="1" s="1"/>
  <c r="CE267" i="1" s="1"/>
  <c r="AV267" i="1"/>
  <c r="AT267" i="1"/>
  <c r="AU267" i="1" s="1"/>
  <c r="AQ267" i="1"/>
  <c r="AR267" i="1" s="1"/>
  <c r="AN267" i="1"/>
  <c r="AO267" i="1" s="1"/>
  <c r="AJ267" i="1"/>
  <c r="AG267" i="1"/>
  <c r="AH267" i="1" s="1"/>
  <c r="AI267" i="1" s="1"/>
  <c r="AF267" i="1"/>
  <c r="AE267" i="1"/>
  <c r="AB267" i="1"/>
  <c r="Y267" i="1"/>
  <c r="CZ266" i="1"/>
  <c r="CY266" i="1"/>
  <c r="DA266" i="1" s="1"/>
  <c r="DB266" i="1" s="1"/>
  <c r="CT266" i="1"/>
  <c r="CS266" i="1"/>
  <c r="CU266" i="1" s="1"/>
  <c r="CV266" i="1" s="1"/>
  <c r="CN266" i="1"/>
  <c r="CM266" i="1"/>
  <c r="CO266" i="1" s="1"/>
  <c r="CP266" i="1" s="1"/>
  <c r="CH266" i="1"/>
  <c r="CG266" i="1"/>
  <c r="CI266" i="1" s="1"/>
  <c r="CJ266" i="1" s="1"/>
  <c r="CB266" i="1"/>
  <c r="CC266" i="1" s="1"/>
  <c r="CD266" i="1" s="1"/>
  <c r="CA266" i="1"/>
  <c r="BZ266" i="1"/>
  <c r="BW266" i="1"/>
  <c r="BT266" i="1"/>
  <c r="BM266" i="1"/>
  <c r="BN266" i="1" s="1"/>
  <c r="BL266" i="1"/>
  <c r="BK266" i="1"/>
  <c r="BH266" i="1"/>
  <c r="BE266" i="1"/>
  <c r="AZ266" i="1"/>
  <c r="BP266" i="1" s="1"/>
  <c r="CE266" i="1" s="1"/>
  <c r="AW266" i="1"/>
  <c r="AX266" i="1" s="1"/>
  <c r="AY266" i="1" s="1"/>
  <c r="AV266" i="1"/>
  <c r="AU266" i="1"/>
  <c r="AR266" i="1"/>
  <c r="AO266" i="1"/>
  <c r="AJ266" i="1"/>
  <c r="AG266" i="1"/>
  <c r="AH266" i="1" s="1"/>
  <c r="AI266" i="1" s="1"/>
  <c r="AF266" i="1"/>
  <c r="AE266" i="1"/>
  <c r="AB266" i="1"/>
  <c r="Y266" i="1"/>
  <c r="CY265" i="1"/>
  <c r="CS265" i="1"/>
  <c r="CM265" i="1"/>
  <c r="CG265" i="1"/>
  <c r="CB265" i="1"/>
  <c r="CC265" i="1" s="1"/>
  <c r="CA265" i="1"/>
  <c r="BZ265" i="1"/>
  <c r="BW265" i="1"/>
  <c r="BT265" i="1"/>
  <c r="BM265" i="1"/>
  <c r="BN265" i="1" s="1"/>
  <c r="BO265" i="1" s="1"/>
  <c r="BL265" i="1"/>
  <c r="BK265" i="1"/>
  <c r="BH265" i="1"/>
  <c r="BE265" i="1"/>
  <c r="AZ265" i="1"/>
  <c r="BP265" i="1" s="1"/>
  <c r="CE265" i="1" s="1"/>
  <c r="AW265" i="1"/>
  <c r="AX265" i="1" s="1"/>
  <c r="AY265" i="1" s="1"/>
  <c r="AV265" i="1"/>
  <c r="AT265" i="1"/>
  <c r="AU265" i="1" s="1"/>
  <c r="AR265" i="1"/>
  <c r="AQ265" i="1"/>
  <c r="AN265" i="1"/>
  <c r="AO265" i="1" s="1"/>
  <c r="AJ265" i="1"/>
  <c r="AG265" i="1"/>
  <c r="AF265" i="1"/>
  <c r="AH265" i="1" s="1"/>
  <c r="AE265" i="1"/>
  <c r="AB265" i="1"/>
  <c r="Y265" i="1"/>
  <c r="CZ264" i="1"/>
  <c r="CY264" i="1"/>
  <c r="DA264" i="1" s="1"/>
  <c r="DB264" i="1" s="1"/>
  <c r="CV264" i="1"/>
  <c r="CT264" i="1"/>
  <c r="CS264" i="1"/>
  <c r="CU264" i="1" s="1"/>
  <c r="CP264" i="1"/>
  <c r="CN264" i="1"/>
  <c r="CM264" i="1"/>
  <c r="CO264" i="1" s="1"/>
  <c r="CH264" i="1"/>
  <c r="CG264" i="1"/>
  <c r="CI264" i="1" s="1"/>
  <c r="CJ264" i="1" s="1"/>
  <c r="CB264" i="1"/>
  <c r="CA264" i="1"/>
  <c r="CC264" i="1" s="1"/>
  <c r="BZ264" i="1"/>
  <c r="BW264" i="1"/>
  <c r="BT264" i="1"/>
  <c r="BP264" i="1"/>
  <c r="CE264" i="1" s="1"/>
  <c r="BM264" i="1"/>
  <c r="BL264" i="1"/>
  <c r="BN264" i="1" s="1"/>
  <c r="BK264" i="1"/>
  <c r="BH264" i="1"/>
  <c r="BE264" i="1"/>
  <c r="AZ264" i="1"/>
  <c r="AW264" i="1"/>
  <c r="AV264" i="1"/>
  <c r="AX264" i="1" s="1"/>
  <c r="AY264" i="1" s="1"/>
  <c r="AU264" i="1"/>
  <c r="AR264" i="1"/>
  <c r="AO264" i="1"/>
  <c r="AJ264" i="1"/>
  <c r="AG264" i="1"/>
  <c r="AF264" i="1"/>
  <c r="AH264" i="1" s="1"/>
  <c r="AE264" i="1"/>
  <c r="AB264" i="1"/>
  <c r="Y264" i="1"/>
  <c r="CZ263" i="1"/>
  <c r="CY263" i="1"/>
  <c r="DA263" i="1" s="1"/>
  <c r="DB263" i="1" s="1"/>
  <c r="CV263" i="1"/>
  <c r="CT263" i="1"/>
  <c r="CS263" i="1"/>
  <c r="CU263" i="1" s="1"/>
  <c r="CP263" i="1"/>
  <c r="CN263" i="1"/>
  <c r="CM263" i="1"/>
  <c r="CO263" i="1" s="1"/>
  <c r="CH263" i="1"/>
  <c r="CG263" i="1"/>
  <c r="CI263" i="1" s="1"/>
  <c r="CJ263" i="1" s="1"/>
  <c r="CB263" i="1"/>
  <c r="CA263" i="1"/>
  <c r="CC263" i="1" s="1"/>
  <c r="BZ263" i="1"/>
  <c r="BW263" i="1"/>
  <c r="BT263" i="1"/>
  <c r="BP263" i="1"/>
  <c r="CE263" i="1" s="1"/>
  <c r="BM263" i="1"/>
  <c r="BL263" i="1"/>
  <c r="BK263" i="1"/>
  <c r="BH263" i="1"/>
  <c r="BE263" i="1"/>
  <c r="AZ263" i="1"/>
  <c r="AW263" i="1"/>
  <c r="AV263" i="1"/>
  <c r="AX263" i="1" s="1"/>
  <c r="AY263" i="1" s="1"/>
  <c r="AU263" i="1"/>
  <c r="AR263" i="1"/>
  <c r="AO263" i="1"/>
  <c r="AJ263" i="1"/>
  <c r="AG263" i="1"/>
  <c r="AF263" i="1"/>
  <c r="AE263" i="1"/>
  <c r="AB263" i="1"/>
  <c r="Y263" i="1"/>
  <c r="CZ262" i="1"/>
  <c r="CY262" i="1"/>
  <c r="DA262" i="1" s="1"/>
  <c r="DB262" i="1" s="1"/>
  <c r="CV262" i="1"/>
  <c r="CT262" i="1"/>
  <c r="CS262" i="1"/>
  <c r="CU262" i="1" s="1"/>
  <c r="CP262" i="1"/>
  <c r="CN262" i="1"/>
  <c r="CM262" i="1"/>
  <c r="CO262" i="1" s="1"/>
  <c r="CH262" i="1"/>
  <c r="CG262" i="1"/>
  <c r="CI262" i="1" s="1"/>
  <c r="CJ262" i="1" s="1"/>
  <c r="CB262" i="1"/>
  <c r="CA262" i="1"/>
  <c r="CC262" i="1" s="1"/>
  <c r="BZ262" i="1"/>
  <c r="BW262" i="1"/>
  <c r="BT262" i="1"/>
  <c r="BP262" i="1"/>
  <c r="CE262" i="1" s="1"/>
  <c r="BN262" i="1"/>
  <c r="BM262" i="1"/>
  <c r="BL262" i="1"/>
  <c r="BK262" i="1"/>
  <c r="BH262" i="1"/>
  <c r="BE262" i="1"/>
  <c r="AZ262" i="1"/>
  <c r="AX262" i="1"/>
  <c r="AY262" i="1" s="1"/>
  <c r="AW262" i="1"/>
  <c r="AV262" i="1"/>
  <c r="AU262" i="1"/>
  <c r="AR262" i="1"/>
  <c r="AO262" i="1"/>
  <c r="AJ262" i="1"/>
  <c r="AG262" i="1"/>
  <c r="AF262" i="1"/>
  <c r="AH262" i="1" s="1"/>
  <c r="AI262" i="1" s="1"/>
  <c r="AE262" i="1"/>
  <c r="AB262" i="1"/>
  <c r="Y262" i="1"/>
  <c r="DB261" i="1"/>
  <c r="CZ261" i="1"/>
  <c r="CY261" i="1"/>
  <c r="DA261" i="1" s="1"/>
  <c r="CT261" i="1"/>
  <c r="CS261" i="1"/>
  <c r="CN261" i="1"/>
  <c r="CM261" i="1"/>
  <c r="CH261" i="1"/>
  <c r="CG261" i="1"/>
  <c r="CI261" i="1" s="1"/>
  <c r="CJ261" i="1" s="1"/>
  <c r="CB261" i="1"/>
  <c r="CA261" i="1"/>
  <c r="CC261" i="1" s="1"/>
  <c r="BZ261" i="1"/>
  <c r="BW261" i="1"/>
  <c r="BT261" i="1"/>
  <c r="BP261" i="1"/>
  <c r="CE261" i="1" s="1"/>
  <c r="BN261" i="1"/>
  <c r="BM261" i="1"/>
  <c r="BL261" i="1"/>
  <c r="BK261" i="1"/>
  <c r="BH261" i="1"/>
  <c r="BE261" i="1"/>
  <c r="AZ261" i="1"/>
  <c r="AX261" i="1"/>
  <c r="AY261" i="1" s="1"/>
  <c r="AW261" i="1"/>
  <c r="AV261" i="1"/>
  <c r="AU261" i="1"/>
  <c r="AR261" i="1"/>
  <c r="AO261" i="1"/>
  <c r="AJ261" i="1"/>
  <c r="AG261" i="1"/>
  <c r="AF261" i="1"/>
  <c r="AH261" i="1" s="1"/>
  <c r="AI261" i="1" s="1"/>
  <c r="AE261" i="1"/>
  <c r="AB261" i="1"/>
  <c r="Y261" i="1"/>
  <c r="DB260" i="1"/>
  <c r="CZ260" i="1"/>
  <c r="CY260" i="1"/>
  <c r="DA260" i="1" s="1"/>
  <c r="CT260" i="1"/>
  <c r="CS260" i="1"/>
  <c r="CN260" i="1"/>
  <c r="CM260" i="1"/>
  <c r="CH260" i="1"/>
  <c r="CG260" i="1"/>
  <c r="CI260" i="1" s="1"/>
  <c r="CJ260" i="1" s="1"/>
  <c r="CB260" i="1"/>
  <c r="CA260" i="1"/>
  <c r="CC260" i="1" s="1"/>
  <c r="BZ260" i="1"/>
  <c r="BW260" i="1"/>
  <c r="BT260" i="1"/>
  <c r="BP260" i="1"/>
  <c r="CE260" i="1" s="1"/>
  <c r="BN260" i="1"/>
  <c r="BM260" i="1"/>
  <c r="BL260" i="1"/>
  <c r="BK260" i="1"/>
  <c r="BH260" i="1"/>
  <c r="BE260" i="1"/>
  <c r="AZ260" i="1"/>
  <c r="AX260" i="1"/>
  <c r="AY260" i="1" s="1"/>
  <c r="AW260" i="1"/>
  <c r="AV260" i="1"/>
  <c r="AU260" i="1"/>
  <c r="AR260" i="1"/>
  <c r="AO260" i="1"/>
  <c r="AJ260" i="1"/>
  <c r="AG260" i="1"/>
  <c r="AF260" i="1"/>
  <c r="AH260" i="1" s="1"/>
  <c r="AI260" i="1" s="1"/>
  <c r="AE260" i="1"/>
  <c r="AB260" i="1"/>
  <c r="Y260" i="1"/>
  <c r="DB259" i="1"/>
  <c r="CZ259" i="1"/>
  <c r="CY259" i="1"/>
  <c r="DA259" i="1" s="1"/>
  <c r="CT259" i="1"/>
  <c r="CS259" i="1"/>
  <c r="CN259" i="1"/>
  <c r="CM259" i="1"/>
  <c r="CH259" i="1"/>
  <c r="CG259" i="1"/>
  <c r="CI259" i="1" s="1"/>
  <c r="CJ259" i="1" s="1"/>
  <c r="CB259" i="1"/>
  <c r="CA259" i="1"/>
  <c r="CC259" i="1" s="1"/>
  <c r="BZ259" i="1"/>
  <c r="BW259" i="1"/>
  <c r="BT259" i="1"/>
  <c r="BP259" i="1"/>
  <c r="CE259" i="1" s="1"/>
  <c r="BN259" i="1"/>
  <c r="BM259" i="1"/>
  <c r="BL259" i="1"/>
  <c r="BK259" i="1"/>
  <c r="BH259" i="1"/>
  <c r="BE259" i="1"/>
  <c r="AZ259" i="1"/>
  <c r="AX259" i="1"/>
  <c r="AY259" i="1" s="1"/>
  <c r="AW259" i="1"/>
  <c r="AV259" i="1"/>
  <c r="AU259" i="1"/>
  <c r="AR259" i="1"/>
  <c r="AO259" i="1"/>
  <c r="AJ259" i="1"/>
  <c r="AG259" i="1"/>
  <c r="AF259" i="1"/>
  <c r="AH259" i="1" s="1"/>
  <c r="AI259" i="1" s="1"/>
  <c r="AE259" i="1"/>
  <c r="AB259" i="1"/>
  <c r="Y259" i="1"/>
  <c r="DB258" i="1"/>
  <c r="CZ258" i="1"/>
  <c r="CY258" i="1"/>
  <c r="DA258" i="1" s="1"/>
  <c r="CT258" i="1"/>
  <c r="CS258" i="1"/>
  <c r="CN258" i="1"/>
  <c r="CM258" i="1"/>
  <c r="CH258" i="1"/>
  <c r="CG258" i="1"/>
  <c r="CI258" i="1" s="1"/>
  <c r="CJ258" i="1" s="1"/>
  <c r="CB258" i="1"/>
  <c r="CA258" i="1"/>
  <c r="CC258" i="1" s="1"/>
  <c r="BZ258" i="1"/>
  <c r="BW258" i="1"/>
  <c r="BT258" i="1"/>
  <c r="BP258" i="1"/>
  <c r="CE258" i="1" s="1"/>
  <c r="BN258" i="1"/>
  <c r="BM258" i="1"/>
  <c r="BL258" i="1"/>
  <c r="BK258" i="1"/>
  <c r="BH258" i="1"/>
  <c r="BE258" i="1"/>
  <c r="AZ258" i="1"/>
  <c r="AX258" i="1"/>
  <c r="AY258" i="1" s="1"/>
  <c r="AW258" i="1"/>
  <c r="AV258" i="1"/>
  <c r="AU258" i="1"/>
  <c r="AR258" i="1"/>
  <c r="AO258" i="1"/>
  <c r="AJ258" i="1"/>
  <c r="AG258" i="1"/>
  <c r="AF258" i="1"/>
  <c r="AH258" i="1" s="1"/>
  <c r="AI258" i="1" s="1"/>
  <c r="AE258" i="1"/>
  <c r="AB258" i="1"/>
  <c r="Y258" i="1"/>
  <c r="DB257" i="1"/>
  <c r="CZ257" i="1"/>
  <c r="CY257" i="1"/>
  <c r="DA257" i="1" s="1"/>
  <c r="CT257" i="1"/>
  <c r="CS257" i="1"/>
  <c r="CN257" i="1"/>
  <c r="CM257" i="1"/>
  <c r="CH257" i="1"/>
  <c r="CG257" i="1"/>
  <c r="CI257" i="1" s="1"/>
  <c r="CJ257" i="1" s="1"/>
  <c r="CB257" i="1"/>
  <c r="CA257" i="1"/>
  <c r="CC257" i="1" s="1"/>
  <c r="BZ257" i="1"/>
  <c r="BW257" i="1"/>
  <c r="BT257" i="1"/>
  <c r="BP257" i="1"/>
  <c r="CE257" i="1" s="1"/>
  <c r="BN257" i="1"/>
  <c r="BM257" i="1"/>
  <c r="BL257" i="1"/>
  <c r="BK257" i="1"/>
  <c r="BH257" i="1"/>
  <c r="BE257" i="1"/>
  <c r="AZ257" i="1"/>
  <c r="AX257" i="1"/>
  <c r="AY257" i="1" s="1"/>
  <c r="AW257" i="1"/>
  <c r="AV257" i="1"/>
  <c r="AU257" i="1"/>
  <c r="AR257" i="1"/>
  <c r="AO257" i="1"/>
  <c r="AJ257" i="1"/>
  <c r="AG257" i="1"/>
  <c r="AF257" i="1"/>
  <c r="AH257" i="1" s="1"/>
  <c r="AI257" i="1" s="1"/>
  <c r="AE257" i="1"/>
  <c r="AB257" i="1"/>
  <c r="Y257" i="1"/>
  <c r="DB256" i="1"/>
  <c r="CZ256" i="1"/>
  <c r="CY256" i="1"/>
  <c r="DA256" i="1" s="1"/>
  <c r="CT256" i="1"/>
  <c r="CS256" i="1"/>
  <c r="CN256" i="1"/>
  <c r="CM256" i="1"/>
  <c r="CH256" i="1"/>
  <c r="CG256" i="1"/>
  <c r="CI256" i="1" s="1"/>
  <c r="CJ256" i="1" s="1"/>
  <c r="CB256" i="1"/>
  <c r="CA256" i="1"/>
  <c r="CC256" i="1" s="1"/>
  <c r="BZ256" i="1"/>
  <c r="BW256" i="1"/>
  <c r="BT256" i="1"/>
  <c r="BP256" i="1"/>
  <c r="CE256" i="1" s="1"/>
  <c r="BN256" i="1"/>
  <c r="BM256" i="1"/>
  <c r="BL256" i="1"/>
  <c r="BK256" i="1"/>
  <c r="BH256" i="1"/>
  <c r="BE256" i="1"/>
  <c r="AZ256" i="1"/>
  <c r="AX256" i="1"/>
  <c r="AY256" i="1" s="1"/>
  <c r="AW256" i="1"/>
  <c r="AV256" i="1"/>
  <c r="AU256" i="1"/>
  <c r="AR256" i="1"/>
  <c r="AO256" i="1"/>
  <c r="AJ256" i="1"/>
  <c r="AG256" i="1"/>
  <c r="AF256" i="1"/>
  <c r="AH256" i="1" s="1"/>
  <c r="AI256" i="1" s="1"/>
  <c r="AE256" i="1"/>
  <c r="AB256" i="1"/>
  <c r="Y256" i="1"/>
  <c r="DB255" i="1"/>
  <c r="CZ255" i="1"/>
  <c r="DA255" i="1" s="1"/>
  <c r="CU255" i="1"/>
  <c r="CV255" i="1" s="1"/>
  <c r="CT255" i="1"/>
  <c r="CN255" i="1"/>
  <c r="CO255" i="1" s="1"/>
  <c r="CP255" i="1" s="1"/>
  <c r="CI255" i="1"/>
  <c r="CJ255" i="1" s="1"/>
  <c r="CB255" i="1"/>
  <c r="CA255" i="1"/>
  <c r="BZ255" i="1"/>
  <c r="BW255" i="1"/>
  <c r="BT255" i="1"/>
  <c r="BM255" i="1"/>
  <c r="BL255" i="1"/>
  <c r="BN255" i="1" s="1"/>
  <c r="BK255" i="1"/>
  <c r="BH255" i="1"/>
  <c r="BE255" i="1"/>
  <c r="AZ255" i="1"/>
  <c r="BP255" i="1" s="1"/>
  <c r="CE255" i="1" s="1"/>
  <c r="AW255" i="1"/>
  <c r="AV255" i="1"/>
  <c r="AX255" i="1" s="1"/>
  <c r="AU255" i="1"/>
  <c r="AR255" i="1"/>
  <c r="AO255" i="1"/>
  <c r="AJ255" i="1"/>
  <c r="AI255" i="1"/>
  <c r="CZ254" i="1"/>
  <c r="CU254" i="1"/>
  <c r="CV254" i="1" s="1"/>
  <c r="CT254" i="1"/>
  <c r="CS254" i="1"/>
  <c r="CN254" i="1"/>
  <c r="CH254" i="1"/>
  <c r="CB254" i="1"/>
  <c r="CC254" i="1" s="1"/>
  <c r="CD254" i="1" s="1"/>
  <c r="CA254" i="1"/>
  <c r="BZ254" i="1"/>
  <c r="BW254" i="1"/>
  <c r="BT254" i="1"/>
  <c r="BO254" i="1"/>
  <c r="BN254" i="1"/>
  <c r="BM254" i="1"/>
  <c r="BL254" i="1"/>
  <c r="BK254" i="1"/>
  <c r="BH254" i="1"/>
  <c r="BE254" i="1"/>
  <c r="AZ254" i="1"/>
  <c r="BP254" i="1" s="1"/>
  <c r="CE254" i="1" s="1"/>
  <c r="AW254" i="1"/>
  <c r="AS254" i="1"/>
  <c r="AU254" i="1" s="1"/>
  <c r="AR254" i="1"/>
  <c r="AP254" i="1"/>
  <c r="AM254" i="1"/>
  <c r="AV254" i="1" s="1"/>
  <c r="AX254" i="1" s="1"/>
  <c r="AY254" i="1" s="1"/>
  <c r="AJ254" i="1"/>
  <c r="AG254" i="1"/>
  <c r="AF254" i="1"/>
  <c r="AH254" i="1" s="1"/>
  <c r="AI254" i="1" s="1"/>
  <c r="AE254" i="1"/>
  <c r="AB254" i="1"/>
  <c r="Y254" i="1"/>
  <c r="CY253" i="1"/>
  <c r="CS253" i="1"/>
  <c r="CM253" i="1"/>
  <c r="CG253" i="1"/>
  <c r="CE253" i="1"/>
  <c r="CC253" i="1"/>
  <c r="CB253" i="1"/>
  <c r="CA253" i="1"/>
  <c r="BZ253" i="1"/>
  <c r="BW253" i="1"/>
  <c r="BT253" i="1"/>
  <c r="BP253" i="1"/>
  <c r="BN253" i="1"/>
  <c r="BO253" i="1" s="1"/>
  <c r="BM253" i="1"/>
  <c r="BL253" i="1"/>
  <c r="BK253" i="1"/>
  <c r="BH253" i="1"/>
  <c r="BE253" i="1"/>
  <c r="AZ253" i="1"/>
  <c r="AV253" i="1"/>
  <c r="AT253" i="1"/>
  <c r="AU253" i="1" s="1"/>
  <c r="AQ253" i="1"/>
  <c r="CN253" i="1" s="1"/>
  <c r="AO253" i="1"/>
  <c r="AJ253" i="1"/>
  <c r="AH253" i="1"/>
  <c r="AI253" i="1" s="1"/>
  <c r="AG253" i="1"/>
  <c r="AF253" i="1"/>
  <c r="AE253" i="1"/>
  <c r="AB253" i="1"/>
  <c r="Y253" i="1"/>
  <c r="CZ252" i="1"/>
  <c r="CT252" i="1"/>
  <c r="CU252" i="1" s="1"/>
  <c r="CV252" i="1" s="1"/>
  <c r="CS252" i="1"/>
  <c r="CN252" i="1"/>
  <c r="CH252" i="1"/>
  <c r="CC252" i="1"/>
  <c r="CB252" i="1"/>
  <c r="CA252" i="1"/>
  <c r="BZ252" i="1"/>
  <c r="BW252" i="1"/>
  <c r="BT252" i="1"/>
  <c r="BN252" i="1"/>
  <c r="BM252" i="1"/>
  <c r="BL252" i="1"/>
  <c r="BK252" i="1"/>
  <c r="BH252" i="1"/>
  <c r="BE252" i="1"/>
  <c r="AZ252" i="1"/>
  <c r="BP252" i="1" s="1"/>
  <c r="AW252" i="1"/>
  <c r="AU252" i="1"/>
  <c r="AS252" i="1"/>
  <c r="AP252" i="1"/>
  <c r="AR252" i="1" s="1"/>
  <c r="AM252" i="1"/>
  <c r="AJ252" i="1"/>
  <c r="AG252" i="1"/>
  <c r="AH252" i="1" s="1"/>
  <c r="AI252" i="1" s="1"/>
  <c r="AF252" i="1"/>
  <c r="AE252" i="1"/>
  <c r="AB252" i="1"/>
  <c r="Y252" i="1"/>
  <c r="CZ251" i="1"/>
  <c r="CU251" i="1"/>
  <c r="CV251" i="1" s="1"/>
  <c r="CT251" i="1"/>
  <c r="CS251" i="1"/>
  <c r="CN251" i="1"/>
  <c r="CH251" i="1"/>
  <c r="CB251" i="1"/>
  <c r="CC251" i="1" s="1"/>
  <c r="CD251" i="1" s="1"/>
  <c r="CA251" i="1"/>
  <c r="BZ251" i="1"/>
  <c r="BW251" i="1"/>
  <c r="BT251" i="1"/>
  <c r="BO251" i="1"/>
  <c r="BN251" i="1"/>
  <c r="BM251" i="1"/>
  <c r="BL251" i="1"/>
  <c r="BK251" i="1"/>
  <c r="BH251" i="1"/>
  <c r="BE251" i="1"/>
  <c r="AZ251" i="1"/>
  <c r="BP251" i="1" s="1"/>
  <c r="CE251" i="1" s="1"/>
  <c r="AW251" i="1"/>
  <c r="AS251" i="1"/>
  <c r="AU251" i="1" s="1"/>
  <c r="AR251" i="1"/>
  <c r="AP251" i="1"/>
  <c r="AM251" i="1"/>
  <c r="AV251" i="1" s="1"/>
  <c r="AX251" i="1" s="1"/>
  <c r="AY251" i="1" s="1"/>
  <c r="AJ251" i="1"/>
  <c r="AG251" i="1"/>
  <c r="AF251" i="1"/>
  <c r="AH251" i="1" s="1"/>
  <c r="AI251" i="1" s="1"/>
  <c r="AE251" i="1"/>
  <c r="AB251" i="1"/>
  <c r="Y251" i="1"/>
  <c r="CZ250" i="1"/>
  <c r="CY250" i="1"/>
  <c r="CT250" i="1"/>
  <c r="CS250" i="1"/>
  <c r="CN250" i="1"/>
  <c r="CM250" i="1"/>
  <c r="CO250" i="1" s="1"/>
  <c r="CP250" i="1" s="1"/>
  <c r="CJ250" i="1"/>
  <c r="CH250" i="1"/>
  <c r="CG250" i="1"/>
  <c r="CI250" i="1" s="1"/>
  <c r="CE250" i="1"/>
  <c r="CC250" i="1"/>
  <c r="CB250" i="1"/>
  <c r="CA250" i="1"/>
  <c r="BZ250" i="1"/>
  <c r="BW250" i="1"/>
  <c r="BT250" i="1"/>
  <c r="BP250" i="1"/>
  <c r="BN250" i="1"/>
  <c r="BO250" i="1" s="1"/>
  <c r="BM250" i="1"/>
  <c r="BL250" i="1"/>
  <c r="BK250" i="1"/>
  <c r="BH250" i="1"/>
  <c r="BE250" i="1"/>
  <c r="AZ250" i="1"/>
  <c r="AX250" i="1"/>
  <c r="AY250" i="1" s="1"/>
  <c r="AW250" i="1"/>
  <c r="AV250" i="1"/>
  <c r="AU250" i="1"/>
  <c r="AR250" i="1"/>
  <c r="AO250" i="1"/>
  <c r="AJ250" i="1"/>
  <c r="AH250" i="1"/>
  <c r="AI250" i="1" s="1"/>
  <c r="AG250" i="1"/>
  <c r="AF250" i="1"/>
  <c r="AE250" i="1"/>
  <c r="AB250" i="1"/>
  <c r="Y250" i="1"/>
  <c r="CZ249" i="1"/>
  <c r="CY249" i="1"/>
  <c r="DA249" i="1" s="1"/>
  <c r="DB249" i="1" s="1"/>
  <c r="CT249" i="1"/>
  <c r="CS249" i="1"/>
  <c r="CU249" i="1" s="1"/>
  <c r="CV249" i="1" s="1"/>
  <c r="CN249" i="1"/>
  <c r="CM249" i="1"/>
  <c r="CO249" i="1" s="1"/>
  <c r="CP249" i="1" s="1"/>
  <c r="CH249" i="1"/>
  <c r="CG249" i="1"/>
  <c r="CI249" i="1" s="1"/>
  <c r="CJ249" i="1" s="1"/>
  <c r="CC249" i="1"/>
  <c r="CB249" i="1"/>
  <c r="CA249" i="1"/>
  <c r="BZ249" i="1"/>
  <c r="BW249" i="1"/>
  <c r="BT249" i="1"/>
  <c r="BN249" i="1"/>
  <c r="BO249" i="1" s="1"/>
  <c r="BM249" i="1"/>
  <c r="BL249" i="1"/>
  <c r="BK249" i="1"/>
  <c r="BH249" i="1"/>
  <c r="BE249" i="1"/>
  <c r="AZ249" i="1"/>
  <c r="BP249" i="1" s="1"/>
  <c r="CE249" i="1" s="1"/>
  <c r="AX249" i="1"/>
  <c r="AY249" i="1" s="1"/>
  <c r="AW249" i="1"/>
  <c r="AV249" i="1"/>
  <c r="AU249" i="1"/>
  <c r="AR249" i="1"/>
  <c r="AO249" i="1"/>
  <c r="AJ249" i="1"/>
  <c r="AH249" i="1"/>
  <c r="AI249" i="1" s="1"/>
  <c r="AG249" i="1"/>
  <c r="AF249" i="1"/>
  <c r="AE249" i="1"/>
  <c r="AB249" i="1"/>
  <c r="Y249" i="1"/>
  <c r="CZ248" i="1"/>
  <c r="CY248" i="1"/>
  <c r="DA248" i="1" s="1"/>
  <c r="DB248" i="1" s="1"/>
  <c r="CT248" i="1"/>
  <c r="CS248" i="1"/>
  <c r="CU248" i="1" s="1"/>
  <c r="CV248" i="1" s="1"/>
  <c r="CN248" i="1"/>
  <c r="CM248" i="1"/>
  <c r="CO248" i="1" s="1"/>
  <c r="CP248" i="1" s="1"/>
  <c r="CH248" i="1"/>
  <c r="CG248" i="1"/>
  <c r="CI248" i="1" s="1"/>
  <c r="CJ248" i="1" s="1"/>
  <c r="CC248" i="1"/>
  <c r="CB248" i="1"/>
  <c r="CA248" i="1"/>
  <c r="BZ248" i="1"/>
  <c r="BW248" i="1"/>
  <c r="BT248" i="1"/>
  <c r="BN248" i="1"/>
  <c r="BM248" i="1"/>
  <c r="BL248" i="1"/>
  <c r="BK248" i="1"/>
  <c r="BH248" i="1"/>
  <c r="BE248" i="1"/>
  <c r="AZ248" i="1"/>
  <c r="BP248" i="1" s="1"/>
  <c r="CE248" i="1" s="1"/>
  <c r="AX248" i="1"/>
  <c r="AY248" i="1" s="1"/>
  <c r="AW248" i="1"/>
  <c r="AV248" i="1"/>
  <c r="AU248" i="1"/>
  <c r="AR248" i="1"/>
  <c r="AO248" i="1"/>
  <c r="AJ248" i="1"/>
  <c r="AH248" i="1"/>
  <c r="AI248" i="1" s="1"/>
  <c r="AG248" i="1"/>
  <c r="AF248" i="1"/>
  <c r="AE248" i="1"/>
  <c r="AB248" i="1"/>
  <c r="Y248" i="1"/>
  <c r="CZ247" i="1"/>
  <c r="CY247" i="1"/>
  <c r="DA247" i="1" s="1"/>
  <c r="DB247" i="1" s="1"/>
  <c r="CT247" i="1"/>
  <c r="CS247" i="1"/>
  <c r="CU247" i="1" s="1"/>
  <c r="CV247" i="1" s="1"/>
  <c r="CN247" i="1"/>
  <c r="CM247" i="1"/>
  <c r="CO247" i="1" s="1"/>
  <c r="CP247" i="1" s="1"/>
  <c r="CH247" i="1"/>
  <c r="CG247" i="1"/>
  <c r="CI247" i="1" s="1"/>
  <c r="CJ247" i="1" s="1"/>
  <c r="CC247" i="1"/>
  <c r="CB247" i="1"/>
  <c r="CA247" i="1"/>
  <c r="BZ247" i="1"/>
  <c r="BW247" i="1"/>
  <c r="BT247" i="1"/>
  <c r="BN247" i="1"/>
  <c r="BO247" i="1" s="1"/>
  <c r="BM247" i="1"/>
  <c r="BL247" i="1"/>
  <c r="BK247" i="1"/>
  <c r="BH247" i="1"/>
  <c r="BE247" i="1"/>
  <c r="AZ247" i="1"/>
  <c r="BP247" i="1" s="1"/>
  <c r="CE247" i="1" s="1"/>
  <c r="AX247" i="1"/>
  <c r="AY247" i="1" s="1"/>
  <c r="AW247" i="1"/>
  <c r="AV247" i="1"/>
  <c r="AU247" i="1"/>
  <c r="AR247" i="1"/>
  <c r="AO247" i="1"/>
  <c r="AJ247" i="1"/>
  <c r="AH247" i="1"/>
  <c r="AI247" i="1" s="1"/>
  <c r="AG247" i="1"/>
  <c r="AF247" i="1"/>
  <c r="AE247" i="1"/>
  <c r="AB247" i="1"/>
  <c r="Y247" i="1"/>
  <c r="CZ246" i="1"/>
  <c r="CY246" i="1"/>
  <c r="DA246" i="1" s="1"/>
  <c r="DB246" i="1" s="1"/>
  <c r="CT246" i="1"/>
  <c r="CS246" i="1"/>
  <c r="CU246" i="1" s="1"/>
  <c r="CV246" i="1" s="1"/>
  <c r="CN246" i="1"/>
  <c r="CM246" i="1"/>
  <c r="CO246" i="1" s="1"/>
  <c r="CP246" i="1" s="1"/>
  <c r="CH246" i="1"/>
  <c r="CG246" i="1"/>
  <c r="CI246" i="1" s="1"/>
  <c r="CJ246" i="1" s="1"/>
  <c r="CC246" i="1"/>
  <c r="CB246" i="1"/>
  <c r="CA246" i="1"/>
  <c r="BZ246" i="1"/>
  <c r="BW246" i="1"/>
  <c r="BT246" i="1"/>
  <c r="BN246" i="1"/>
  <c r="BM246" i="1"/>
  <c r="BL246" i="1"/>
  <c r="BK246" i="1"/>
  <c r="BH246" i="1"/>
  <c r="BE246" i="1"/>
  <c r="AZ246" i="1"/>
  <c r="BP246" i="1" s="1"/>
  <c r="CE246" i="1" s="1"/>
  <c r="AX246" i="1"/>
  <c r="AY246" i="1" s="1"/>
  <c r="AW246" i="1"/>
  <c r="AV246" i="1"/>
  <c r="AU246" i="1"/>
  <c r="AR246" i="1"/>
  <c r="AO246" i="1"/>
  <c r="AJ246" i="1"/>
  <c r="AH246" i="1"/>
  <c r="AI246" i="1" s="1"/>
  <c r="AG246" i="1"/>
  <c r="AF246" i="1"/>
  <c r="AE246" i="1"/>
  <c r="AB246" i="1"/>
  <c r="Y246" i="1"/>
  <c r="CZ245" i="1"/>
  <c r="CY245" i="1"/>
  <c r="DA245" i="1" s="1"/>
  <c r="DB245" i="1" s="1"/>
  <c r="CT245" i="1"/>
  <c r="CS245" i="1"/>
  <c r="CU245" i="1" s="1"/>
  <c r="CV245" i="1" s="1"/>
  <c r="CN245" i="1"/>
  <c r="CM245" i="1"/>
  <c r="CO245" i="1" s="1"/>
  <c r="CP245" i="1" s="1"/>
  <c r="CH245" i="1"/>
  <c r="CG245" i="1"/>
  <c r="CI245" i="1" s="1"/>
  <c r="CJ245" i="1" s="1"/>
  <c r="CC245" i="1"/>
  <c r="CB245" i="1"/>
  <c r="CA245" i="1"/>
  <c r="BZ245" i="1"/>
  <c r="BW245" i="1"/>
  <c r="BT245" i="1"/>
  <c r="BN245" i="1"/>
  <c r="BO245" i="1" s="1"/>
  <c r="BM245" i="1"/>
  <c r="BL245" i="1"/>
  <c r="BK245" i="1"/>
  <c r="BH245" i="1"/>
  <c r="BE245" i="1"/>
  <c r="AZ245" i="1"/>
  <c r="BP245" i="1" s="1"/>
  <c r="CE245" i="1" s="1"/>
  <c r="AX245" i="1"/>
  <c r="AY245" i="1" s="1"/>
  <c r="AW245" i="1"/>
  <c r="AV245" i="1"/>
  <c r="AU245" i="1"/>
  <c r="AR245" i="1"/>
  <c r="AO245" i="1"/>
  <c r="AJ245" i="1"/>
  <c r="AH245" i="1"/>
  <c r="AI245" i="1" s="1"/>
  <c r="AG245" i="1"/>
  <c r="AF245" i="1"/>
  <c r="AE245" i="1"/>
  <c r="AB245" i="1"/>
  <c r="Y245" i="1"/>
  <c r="CZ244" i="1"/>
  <c r="CY244" i="1"/>
  <c r="DA244" i="1" s="1"/>
  <c r="DB244" i="1" s="1"/>
  <c r="CT244" i="1"/>
  <c r="CS244" i="1"/>
  <c r="CU244" i="1" s="1"/>
  <c r="CV244" i="1" s="1"/>
  <c r="CN244" i="1"/>
  <c r="CM244" i="1"/>
  <c r="CO244" i="1" s="1"/>
  <c r="CP244" i="1" s="1"/>
  <c r="CH244" i="1"/>
  <c r="CG244" i="1"/>
  <c r="CI244" i="1" s="1"/>
  <c r="CJ244" i="1" s="1"/>
  <c r="CC244" i="1"/>
  <c r="CB244" i="1"/>
  <c r="CA244" i="1"/>
  <c r="BZ244" i="1"/>
  <c r="BW244" i="1"/>
  <c r="BT244" i="1"/>
  <c r="BN244" i="1"/>
  <c r="BM244" i="1"/>
  <c r="BL244" i="1"/>
  <c r="BK244" i="1"/>
  <c r="BH244" i="1"/>
  <c r="BE244" i="1"/>
  <c r="AZ244" i="1"/>
  <c r="BP244" i="1" s="1"/>
  <c r="CE244" i="1" s="1"/>
  <c r="AX244" i="1"/>
  <c r="AY244" i="1" s="1"/>
  <c r="AW244" i="1"/>
  <c r="AV244" i="1"/>
  <c r="AU244" i="1"/>
  <c r="AR244" i="1"/>
  <c r="AO244" i="1"/>
  <c r="AJ244" i="1"/>
  <c r="AH244" i="1"/>
  <c r="AI244" i="1" s="1"/>
  <c r="AG244" i="1"/>
  <c r="AF244" i="1"/>
  <c r="AE244" i="1"/>
  <c r="AB244" i="1"/>
  <c r="Y244" i="1"/>
  <c r="CY243" i="1"/>
  <c r="DA243" i="1" s="1"/>
  <c r="DB243" i="1" s="1"/>
  <c r="CS243" i="1"/>
  <c r="CM243" i="1"/>
  <c r="CG243" i="1"/>
  <c r="CC243" i="1"/>
  <c r="CB243" i="1"/>
  <c r="CA243" i="1"/>
  <c r="BZ243" i="1"/>
  <c r="BW243" i="1"/>
  <c r="BT243" i="1"/>
  <c r="BN243" i="1"/>
  <c r="BO243" i="1" s="1"/>
  <c r="BM243" i="1"/>
  <c r="BL243" i="1"/>
  <c r="BK243" i="1"/>
  <c r="BH243" i="1"/>
  <c r="BE243" i="1"/>
  <c r="AZ243" i="1"/>
  <c r="BP243" i="1" s="1"/>
  <c r="CE243" i="1" s="1"/>
  <c r="AV243" i="1"/>
  <c r="AT243" i="1"/>
  <c r="AU243" i="1" s="1"/>
  <c r="AR243" i="1"/>
  <c r="AO243" i="1"/>
  <c r="AJ243" i="1"/>
  <c r="AF243" i="1"/>
  <c r="AD243" i="1"/>
  <c r="CZ243" i="1" s="1"/>
  <c r="AB243" i="1"/>
  <c r="Y243" i="1"/>
  <c r="CY242" i="1"/>
  <c r="CS242" i="1"/>
  <c r="CM242" i="1"/>
  <c r="CG242" i="1"/>
  <c r="CB242" i="1"/>
  <c r="CA242" i="1"/>
  <c r="CC242" i="1" s="1"/>
  <c r="BZ242" i="1"/>
  <c r="BW242" i="1"/>
  <c r="BT242" i="1"/>
  <c r="BM242" i="1"/>
  <c r="BL242" i="1"/>
  <c r="BN242" i="1" s="1"/>
  <c r="BK242" i="1"/>
  <c r="BH242" i="1"/>
  <c r="BE242" i="1"/>
  <c r="AZ242" i="1"/>
  <c r="BP242" i="1" s="1"/>
  <c r="CE242" i="1" s="1"/>
  <c r="AW242" i="1"/>
  <c r="AV242" i="1"/>
  <c r="AX242" i="1" s="1"/>
  <c r="AY242" i="1" s="1"/>
  <c r="AU242" i="1"/>
  <c r="AT242" i="1"/>
  <c r="AR242" i="1"/>
  <c r="AO242" i="1"/>
  <c r="AJ242" i="1"/>
  <c r="AG242" i="1"/>
  <c r="AF242" i="1"/>
  <c r="AH242" i="1" s="1"/>
  <c r="AI242" i="1" s="1"/>
  <c r="AD242" i="1"/>
  <c r="CZ242" i="1" s="1"/>
  <c r="DA242" i="1" s="1"/>
  <c r="DB242" i="1" s="1"/>
  <c r="AB242" i="1"/>
  <c r="Y242" i="1"/>
  <c r="CZ241" i="1"/>
  <c r="CY241" i="1"/>
  <c r="DA241" i="1" s="1"/>
  <c r="DB241" i="1" s="1"/>
  <c r="CT241" i="1"/>
  <c r="CS241" i="1"/>
  <c r="CU241" i="1" s="1"/>
  <c r="CV241" i="1" s="1"/>
  <c r="CN241" i="1"/>
  <c r="CM241" i="1"/>
  <c r="CO241" i="1" s="1"/>
  <c r="CP241" i="1" s="1"/>
  <c r="CH241" i="1"/>
  <c r="CG241" i="1"/>
  <c r="CI241" i="1" s="1"/>
  <c r="CJ241" i="1" s="1"/>
  <c r="CB241" i="1"/>
  <c r="CC241" i="1" s="1"/>
  <c r="CD241" i="1" s="1"/>
  <c r="CA241" i="1"/>
  <c r="BZ241" i="1"/>
  <c r="BW241" i="1"/>
  <c r="BT241" i="1"/>
  <c r="BM241" i="1"/>
  <c r="BN241" i="1" s="1"/>
  <c r="BO241" i="1" s="1"/>
  <c r="BL241" i="1"/>
  <c r="BK241" i="1"/>
  <c r="BH241" i="1"/>
  <c r="BE241" i="1"/>
  <c r="AZ241" i="1"/>
  <c r="BP241" i="1" s="1"/>
  <c r="CE241" i="1" s="1"/>
  <c r="AW241" i="1"/>
  <c r="AX241" i="1" s="1"/>
  <c r="AY241" i="1" s="1"/>
  <c r="AV241" i="1"/>
  <c r="AU241" i="1"/>
  <c r="AR241" i="1"/>
  <c r="AO241" i="1"/>
  <c r="AJ241" i="1"/>
  <c r="AG241" i="1"/>
  <c r="AH241" i="1" s="1"/>
  <c r="AI241" i="1" s="1"/>
  <c r="AF241" i="1"/>
  <c r="AE241" i="1"/>
  <c r="AB241" i="1"/>
  <c r="Y241" i="1"/>
  <c r="CZ240" i="1"/>
  <c r="CY240" i="1"/>
  <c r="DA240" i="1" s="1"/>
  <c r="DB240" i="1" s="1"/>
  <c r="CT240" i="1"/>
  <c r="CS240" i="1"/>
  <c r="CU240" i="1" s="1"/>
  <c r="CV240" i="1" s="1"/>
  <c r="CN240" i="1"/>
  <c r="CM240" i="1"/>
  <c r="CO240" i="1" s="1"/>
  <c r="CP240" i="1" s="1"/>
  <c r="CH240" i="1"/>
  <c r="CG240" i="1"/>
  <c r="CI240" i="1" s="1"/>
  <c r="CJ240" i="1" s="1"/>
  <c r="CB240" i="1"/>
  <c r="CC240" i="1" s="1"/>
  <c r="CA240" i="1"/>
  <c r="BZ240" i="1"/>
  <c r="BW240" i="1"/>
  <c r="BT240" i="1"/>
  <c r="BM240" i="1"/>
  <c r="BN240" i="1" s="1"/>
  <c r="BO240" i="1" s="1"/>
  <c r="BL240" i="1"/>
  <c r="BK240" i="1"/>
  <c r="BH240" i="1"/>
  <c r="BE240" i="1"/>
  <c r="AZ240" i="1"/>
  <c r="BP240" i="1" s="1"/>
  <c r="CE240" i="1" s="1"/>
  <c r="AW240" i="1"/>
  <c r="AX240" i="1" s="1"/>
  <c r="AY240" i="1" s="1"/>
  <c r="AV240" i="1"/>
  <c r="AU240" i="1"/>
  <c r="AR240" i="1"/>
  <c r="AO240" i="1"/>
  <c r="AJ240" i="1"/>
  <c r="AG240" i="1"/>
  <c r="AH240" i="1" s="1"/>
  <c r="AI240" i="1" s="1"/>
  <c r="AF240" i="1"/>
  <c r="AE240" i="1"/>
  <c r="AB240" i="1"/>
  <c r="Y240" i="1"/>
  <c r="CZ239" i="1"/>
  <c r="CY239" i="1"/>
  <c r="DA239" i="1" s="1"/>
  <c r="DB239" i="1" s="1"/>
  <c r="CT239" i="1"/>
  <c r="CS239" i="1"/>
  <c r="CU239" i="1" s="1"/>
  <c r="CV239" i="1" s="1"/>
  <c r="CN239" i="1"/>
  <c r="CM239" i="1"/>
  <c r="CO239" i="1" s="1"/>
  <c r="CP239" i="1" s="1"/>
  <c r="CH239" i="1"/>
  <c r="CG239" i="1"/>
  <c r="CI239" i="1" s="1"/>
  <c r="CJ239" i="1" s="1"/>
  <c r="CB239" i="1"/>
  <c r="CC239" i="1" s="1"/>
  <c r="CD239" i="1" s="1"/>
  <c r="CA239" i="1"/>
  <c r="BZ239" i="1"/>
  <c r="BW239" i="1"/>
  <c r="BT239" i="1"/>
  <c r="BM239" i="1"/>
  <c r="BN239" i="1" s="1"/>
  <c r="BO239" i="1" s="1"/>
  <c r="BL239" i="1"/>
  <c r="BK239" i="1"/>
  <c r="BH239" i="1"/>
  <c r="BE239" i="1"/>
  <c r="AZ239" i="1"/>
  <c r="BP239" i="1" s="1"/>
  <c r="CE239" i="1" s="1"/>
  <c r="AW239" i="1"/>
  <c r="AX239" i="1" s="1"/>
  <c r="AY239" i="1" s="1"/>
  <c r="AV239" i="1"/>
  <c r="AU239" i="1"/>
  <c r="AR239" i="1"/>
  <c r="AO239" i="1"/>
  <c r="AJ239" i="1"/>
  <c r="AG239" i="1"/>
  <c r="AH239" i="1" s="1"/>
  <c r="AI239" i="1" s="1"/>
  <c r="AF239" i="1"/>
  <c r="AE239" i="1"/>
  <c r="AB239" i="1"/>
  <c r="Y239" i="1"/>
  <c r="CZ238" i="1"/>
  <c r="CY238" i="1"/>
  <c r="DA238" i="1" s="1"/>
  <c r="DB238" i="1" s="1"/>
  <c r="CT238" i="1"/>
  <c r="CS238" i="1"/>
  <c r="CU238" i="1" s="1"/>
  <c r="CV238" i="1" s="1"/>
  <c r="CN238" i="1"/>
  <c r="CM238" i="1"/>
  <c r="CO238" i="1" s="1"/>
  <c r="CP238" i="1" s="1"/>
  <c r="CH238" i="1"/>
  <c r="CG238" i="1"/>
  <c r="CI238" i="1" s="1"/>
  <c r="CJ238" i="1" s="1"/>
  <c r="CB238" i="1"/>
  <c r="CC238" i="1" s="1"/>
  <c r="CA238" i="1"/>
  <c r="BZ238" i="1"/>
  <c r="BW238" i="1"/>
  <c r="BT238" i="1"/>
  <c r="BM238" i="1"/>
  <c r="BN238" i="1" s="1"/>
  <c r="BO238" i="1" s="1"/>
  <c r="BL238" i="1"/>
  <c r="BK238" i="1"/>
  <c r="BH238" i="1"/>
  <c r="BE238" i="1"/>
  <c r="AZ238" i="1"/>
  <c r="BP238" i="1" s="1"/>
  <c r="CE238" i="1" s="1"/>
  <c r="AW238" i="1"/>
  <c r="AX238" i="1" s="1"/>
  <c r="AY238" i="1" s="1"/>
  <c r="AV238" i="1"/>
  <c r="AU238" i="1"/>
  <c r="AR238" i="1"/>
  <c r="AO238" i="1"/>
  <c r="AJ238" i="1"/>
  <c r="AG238" i="1"/>
  <c r="AH238" i="1" s="1"/>
  <c r="AI238" i="1" s="1"/>
  <c r="AF238" i="1"/>
  <c r="AE238" i="1"/>
  <c r="AB238" i="1"/>
  <c r="Y238" i="1"/>
  <c r="CZ237" i="1"/>
  <c r="CY237" i="1"/>
  <c r="DA237" i="1" s="1"/>
  <c r="DB237" i="1" s="1"/>
  <c r="CT237" i="1"/>
  <c r="CS237" i="1"/>
  <c r="CU237" i="1" s="1"/>
  <c r="CV237" i="1" s="1"/>
  <c r="CN237" i="1"/>
  <c r="CM237" i="1"/>
  <c r="CO237" i="1" s="1"/>
  <c r="CP237" i="1" s="1"/>
  <c r="CH237" i="1"/>
  <c r="CG237" i="1"/>
  <c r="CI237" i="1" s="1"/>
  <c r="CJ237" i="1" s="1"/>
  <c r="CB237" i="1"/>
  <c r="CC237" i="1" s="1"/>
  <c r="CD237" i="1" s="1"/>
  <c r="CA237" i="1"/>
  <c r="BZ237" i="1"/>
  <c r="BW237" i="1"/>
  <c r="BT237" i="1"/>
  <c r="BM237" i="1"/>
  <c r="BN237" i="1" s="1"/>
  <c r="BO237" i="1" s="1"/>
  <c r="BL237" i="1"/>
  <c r="BK237" i="1"/>
  <c r="BH237" i="1"/>
  <c r="BE237" i="1"/>
  <c r="AZ237" i="1"/>
  <c r="BP237" i="1" s="1"/>
  <c r="CE237" i="1" s="1"/>
  <c r="AW237" i="1"/>
  <c r="AX237" i="1" s="1"/>
  <c r="AY237" i="1" s="1"/>
  <c r="AV237" i="1"/>
  <c r="AU237" i="1"/>
  <c r="AR237" i="1"/>
  <c r="AO237" i="1"/>
  <c r="AJ237" i="1"/>
  <c r="AG237" i="1"/>
  <c r="AH237" i="1" s="1"/>
  <c r="AI237" i="1" s="1"/>
  <c r="AF237" i="1"/>
  <c r="AE237" i="1"/>
  <c r="AB237" i="1"/>
  <c r="Y237" i="1"/>
  <c r="CZ236" i="1"/>
  <c r="CY236" i="1"/>
  <c r="DA236" i="1" s="1"/>
  <c r="DB236" i="1" s="1"/>
  <c r="CT236" i="1"/>
  <c r="CS236" i="1"/>
  <c r="CU236" i="1" s="1"/>
  <c r="CV236" i="1" s="1"/>
  <c r="CN236" i="1"/>
  <c r="CM236" i="1"/>
  <c r="CO236" i="1" s="1"/>
  <c r="CP236" i="1" s="1"/>
  <c r="CH236" i="1"/>
  <c r="CG236" i="1"/>
  <c r="CI236" i="1" s="1"/>
  <c r="CJ236" i="1" s="1"/>
  <c r="CB236" i="1"/>
  <c r="CC236" i="1" s="1"/>
  <c r="CA236" i="1"/>
  <c r="BZ236" i="1"/>
  <c r="BW236" i="1"/>
  <c r="BT236" i="1"/>
  <c r="BM236" i="1"/>
  <c r="BN236" i="1" s="1"/>
  <c r="BO236" i="1" s="1"/>
  <c r="BL236" i="1"/>
  <c r="BK236" i="1"/>
  <c r="BH236" i="1"/>
  <c r="BE236" i="1"/>
  <c r="AZ236" i="1"/>
  <c r="BP236" i="1" s="1"/>
  <c r="CE236" i="1" s="1"/>
  <c r="AW236" i="1"/>
  <c r="AX236" i="1" s="1"/>
  <c r="AY236" i="1" s="1"/>
  <c r="AV236" i="1"/>
  <c r="AU236" i="1"/>
  <c r="AR236" i="1"/>
  <c r="AO236" i="1"/>
  <c r="AJ236" i="1"/>
  <c r="AG236" i="1"/>
  <c r="AH236" i="1" s="1"/>
  <c r="AI236" i="1" s="1"/>
  <c r="AF236" i="1"/>
  <c r="AE236" i="1"/>
  <c r="AB236" i="1"/>
  <c r="Y236" i="1"/>
  <c r="CZ235" i="1"/>
  <c r="CY235" i="1"/>
  <c r="DA235" i="1" s="1"/>
  <c r="DB235" i="1" s="1"/>
  <c r="CT235" i="1"/>
  <c r="CS235" i="1"/>
  <c r="CU235" i="1" s="1"/>
  <c r="CV235" i="1" s="1"/>
  <c r="CN235" i="1"/>
  <c r="CM235" i="1"/>
  <c r="CO235" i="1" s="1"/>
  <c r="CP235" i="1" s="1"/>
  <c r="CH235" i="1"/>
  <c r="CG235" i="1"/>
  <c r="CI235" i="1" s="1"/>
  <c r="CJ235" i="1" s="1"/>
  <c r="CB235" i="1"/>
  <c r="CC235" i="1" s="1"/>
  <c r="CD235" i="1" s="1"/>
  <c r="CA235" i="1"/>
  <c r="BZ235" i="1"/>
  <c r="BW235" i="1"/>
  <c r="BT235" i="1"/>
  <c r="BM235" i="1"/>
  <c r="BN235" i="1" s="1"/>
  <c r="BO235" i="1" s="1"/>
  <c r="BL235" i="1"/>
  <c r="BK235" i="1"/>
  <c r="BH235" i="1"/>
  <c r="BE235" i="1"/>
  <c r="AZ235" i="1"/>
  <c r="BP235" i="1" s="1"/>
  <c r="CE235" i="1" s="1"/>
  <c r="AW235" i="1"/>
  <c r="AX235" i="1" s="1"/>
  <c r="AY235" i="1" s="1"/>
  <c r="AV235" i="1"/>
  <c r="AU235" i="1"/>
  <c r="AR235" i="1"/>
  <c r="AO235" i="1"/>
  <c r="AJ235" i="1"/>
  <c r="AG235" i="1"/>
  <c r="AH235" i="1" s="1"/>
  <c r="AI235" i="1" s="1"/>
  <c r="AF235" i="1"/>
  <c r="AE235" i="1"/>
  <c r="AB235" i="1"/>
  <c r="Y235" i="1"/>
  <c r="CY234" i="1"/>
  <c r="CS234" i="1"/>
  <c r="CM234" i="1"/>
  <c r="CG234" i="1"/>
  <c r="CB234" i="1"/>
  <c r="CC234" i="1" s="1"/>
  <c r="CA234" i="1"/>
  <c r="BZ234" i="1"/>
  <c r="BW234" i="1"/>
  <c r="BT234" i="1"/>
  <c r="BM234" i="1"/>
  <c r="BN234" i="1" s="1"/>
  <c r="BO234" i="1" s="1"/>
  <c r="BL234" i="1"/>
  <c r="BK234" i="1"/>
  <c r="BH234" i="1"/>
  <c r="BE234" i="1"/>
  <c r="AZ234" i="1"/>
  <c r="BP234" i="1" s="1"/>
  <c r="CE234" i="1" s="1"/>
  <c r="AW234" i="1"/>
  <c r="AX234" i="1" s="1"/>
  <c r="AY234" i="1" s="1"/>
  <c r="AV234" i="1"/>
  <c r="AT234" i="1"/>
  <c r="AU234" i="1" s="1"/>
  <c r="AR234" i="1"/>
  <c r="AO234" i="1"/>
  <c r="AJ234" i="1"/>
  <c r="AH234" i="1"/>
  <c r="AI234" i="1" s="1"/>
  <c r="AG234" i="1"/>
  <c r="AF234" i="1"/>
  <c r="AE234" i="1"/>
  <c r="AB234" i="1"/>
  <c r="Y234" i="1"/>
  <c r="CZ233" i="1"/>
  <c r="DA233" i="1" s="1"/>
  <c r="DB233" i="1" s="1"/>
  <c r="CY233" i="1"/>
  <c r="CT233" i="1"/>
  <c r="CU233" i="1" s="1"/>
  <c r="CV233" i="1" s="1"/>
  <c r="CS233" i="1"/>
  <c r="CN233" i="1"/>
  <c r="CO233" i="1" s="1"/>
  <c r="CP233" i="1" s="1"/>
  <c r="CM233" i="1"/>
  <c r="CH233" i="1"/>
  <c r="CI233" i="1" s="1"/>
  <c r="CJ233" i="1" s="1"/>
  <c r="CG233" i="1"/>
  <c r="CC233" i="1"/>
  <c r="CB233" i="1"/>
  <c r="CA233" i="1"/>
  <c r="BZ233" i="1"/>
  <c r="BW233" i="1"/>
  <c r="BT233" i="1"/>
  <c r="BN233" i="1"/>
  <c r="BM233" i="1"/>
  <c r="BL233" i="1"/>
  <c r="BK233" i="1"/>
  <c r="BH233" i="1"/>
  <c r="BE233" i="1"/>
  <c r="AZ233" i="1"/>
  <c r="BP233" i="1" s="1"/>
  <c r="CE233" i="1" s="1"/>
  <c r="AX233" i="1"/>
  <c r="AY233" i="1" s="1"/>
  <c r="AW233" i="1"/>
  <c r="AV233" i="1"/>
  <c r="AU233" i="1"/>
  <c r="AR233" i="1"/>
  <c r="AO233" i="1"/>
  <c r="AJ233" i="1"/>
  <c r="AH233" i="1"/>
  <c r="AI233" i="1" s="1"/>
  <c r="AG233" i="1"/>
  <c r="AF233" i="1"/>
  <c r="AE233" i="1"/>
  <c r="AB233" i="1"/>
  <c r="Y233" i="1"/>
  <c r="CZ232" i="1"/>
  <c r="DA232" i="1" s="1"/>
  <c r="DB232" i="1" s="1"/>
  <c r="CY232" i="1"/>
  <c r="CT232" i="1"/>
  <c r="CN232" i="1"/>
  <c r="CO232" i="1" s="1"/>
  <c r="CP232" i="1" s="1"/>
  <c r="CM232" i="1"/>
  <c r="CH232" i="1"/>
  <c r="CI232" i="1" s="1"/>
  <c r="CJ232" i="1" s="1"/>
  <c r="CG232" i="1"/>
  <c r="CC232" i="1"/>
  <c r="CB232" i="1"/>
  <c r="CA232" i="1"/>
  <c r="BZ232" i="1"/>
  <c r="BW232" i="1"/>
  <c r="BT232" i="1"/>
  <c r="BN232" i="1"/>
  <c r="BO232" i="1" s="1"/>
  <c r="BM232" i="1"/>
  <c r="BL232" i="1"/>
  <c r="BK232" i="1"/>
  <c r="BH232" i="1"/>
  <c r="BE232" i="1"/>
  <c r="AZ232" i="1"/>
  <c r="BP232" i="1" s="1"/>
  <c r="CE232" i="1" s="1"/>
  <c r="AX232" i="1"/>
  <c r="AY232" i="1" s="1"/>
  <c r="AW232" i="1"/>
  <c r="AV232" i="1"/>
  <c r="AU232" i="1"/>
  <c r="AR232" i="1"/>
  <c r="AO232" i="1"/>
  <c r="AJ232" i="1"/>
  <c r="AH232" i="1"/>
  <c r="AI232" i="1" s="1"/>
  <c r="AG232" i="1"/>
  <c r="AF232" i="1"/>
  <c r="AE232" i="1"/>
  <c r="AB232" i="1"/>
  <c r="Y232" i="1"/>
  <c r="CZ231" i="1"/>
  <c r="DA231" i="1" s="1"/>
  <c r="DB231" i="1" s="1"/>
  <c r="CY231" i="1"/>
  <c r="CT231" i="1"/>
  <c r="CN231" i="1"/>
  <c r="CO231" i="1" s="1"/>
  <c r="CP231" i="1" s="1"/>
  <c r="CM231" i="1"/>
  <c r="CH231" i="1"/>
  <c r="CI231" i="1" s="1"/>
  <c r="CJ231" i="1" s="1"/>
  <c r="CG231" i="1"/>
  <c r="CC231" i="1"/>
  <c r="CB231" i="1"/>
  <c r="CA231" i="1"/>
  <c r="BZ231" i="1"/>
  <c r="BW231" i="1"/>
  <c r="BT231" i="1"/>
  <c r="BN231" i="1"/>
  <c r="BO231" i="1" s="1"/>
  <c r="BM231" i="1"/>
  <c r="BL231" i="1"/>
  <c r="BK231" i="1"/>
  <c r="BH231" i="1"/>
  <c r="BE231" i="1"/>
  <c r="AZ231" i="1"/>
  <c r="BP231" i="1" s="1"/>
  <c r="CE231" i="1" s="1"/>
  <c r="AX231" i="1"/>
  <c r="AY231" i="1" s="1"/>
  <c r="AW231" i="1"/>
  <c r="AV231" i="1"/>
  <c r="AU231" i="1"/>
  <c r="AR231" i="1"/>
  <c r="AO231" i="1"/>
  <c r="AJ231" i="1"/>
  <c r="AH231" i="1"/>
  <c r="AI231" i="1" s="1"/>
  <c r="CS231" i="1" s="1"/>
  <c r="CU231" i="1" s="1"/>
  <c r="CV231" i="1" s="1"/>
  <c r="AG231" i="1"/>
  <c r="AF231" i="1"/>
  <c r="AE231" i="1"/>
  <c r="AB231" i="1"/>
  <c r="Y231" i="1"/>
  <c r="CZ230" i="1"/>
  <c r="DA230" i="1" s="1"/>
  <c r="DB230" i="1" s="1"/>
  <c r="CY230" i="1"/>
  <c r="CT230" i="1"/>
  <c r="CN230" i="1"/>
  <c r="CO230" i="1" s="1"/>
  <c r="CP230" i="1" s="1"/>
  <c r="CM230" i="1"/>
  <c r="CH230" i="1"/>
  <c r="CI230" i="1" s="1"/>
  <c r="CJ230" i="1" s="1"/>
  <c r="CG230" i="1"/>
  <c r="CC230" i="1"/>
  <c r="CB230" i="1"/>
  <c r="CA230" i="1"/>
  <c r="BZ230" i="1"/>
  <c r="BW230" i="1"/>
  <c r="BT230" i="1"/>
  <c r="BN230" i="1"/>
  <c r="BM230" i="1"/>
  <c r="BL230" i="1"/>
  <c r="BK230" i="1"/>
  <c r="BH230" i="1"/>
  <c r="BE230" i="1"/>
  <c r="AZ230" i="1"/>
  <c r="BP230" i="1" s="1"/>
  <c r="CE230" i="1" s="1"/>
  <c r="AX230" i="1"/>
  <c r="AY230" i="1" s="1"/>
  <c r="AW230" i="1"/>
  <c r="AV230" i="1"/>
  <c r="AU230" i="1"/>
  <c r="AR230" i="1"/>
  <c r="AO230" i="1"/>
  <c r="AJ230" i="1"/>
  <c r="AH230" i="1"/>
  <c r="AI230" i="1" s="1"/>
  <c r="AG230" i="1"/>
  <c r="AF230" i="1"/>
  <c r="AE230" i="1"/>
  <c r="AB230" i="1"/>
  <c r="Y230" i="1"/>
  <c r="CZ229" i="1"/>
  <c r="DA229" i="1" s="1"/>
  <c r="DB229" i="1" s="1"/>
  <c r="CY229" i="1"/>
  <c r="CT229" i="1"/>
  <c r="CN229" i="1"/>
  <c r="CO229" i="1" s="1"/>
  <c r="CP229" i="1" s="1"/>
  <c r="CM229" i="1"/>
  <c r="CH229" i="1"/>
  <c r="CI229" i="1" s="1"/>
  <c r="CJ229" i="1" s="1"/>
  <c r="CG229" i="1"/>
  <c r="CC229" i="1"/>
  <c r="CB229" i="1"/>
  <c r="CA229" i="1"/>
  <c r="BZ229" i="1"/>
  <c r="BW229" i="1"/>
  <c r="BT229" i="1"/>
  <c r="BN229" i="1"/>
  <c r="BM229" i="1"/>
  <c r="BL229" i="1"/>
  <c r="BK229" i="1"/>
  <c r="BH229" i="1"/>
  <c r="BE229" i="1"/>
  <c r="AZ229" i="1"/>
  <c r="BP229" i="1" s="1"/>
  <c r="CE229" i="1" s="1"/>
  <c r="AX229" i="1"/>
  <c r="AY229" i="1" s="1"/>
  <c r="AW229" i="1"/>
  <c r="AV229" i="1"/>
  <c r="AU229" i="1"/>
  <c r="AR229" i="1"/>
  <c r="AO229" i="1"/>
  <c r="AJ229" i="1"/>
  <c r="AH229" i="1"/>
  <c r="AI229" i="1" s="1"/>
  <c r="CS229" i="1" s="1"/>
  <c r="CU229" i="1" s="1"/>
  <c r="CV229" i="1" s="1"/>
  <c r="AG229" i="1"/>
  <c r="AF229" i="1"/>
  <c r="AE229" i="1"/>
  <c r="AB229" i="1"/>
  <c r="Y229" i="1"/>
  <c r="CZ228" i="1"/>
  <c r="DA228" i="1" s="1"/>
  <c r="DB228" i="1" s="1"/>
  <c r="CY228" i="1"/>
  <c r="CT228" i="1"/>
  <c r="CN228" i="1"/>
  <c r="CO228" i="1" s="1"/>
  <c r="CP228" i="1" s="1"/>
  <c r="CM228" i="1"/>
  <c r="CH228" i="1"/>
  <c r="CI228" i="1" s="1"/>
  <c r="CJ228" i="1" s="1"/>
  <c r="CG228" i="1"/>
  <c r="CC228" i="1"/>
  <c r="CB228" i="1"/>
  <c r="CA228" i="1"/>
  <c r="BZ228" i="1"/>
  <c r="BW228" i="1"/>
  <c r="BT228" i="1"/>
  <c r="BN228" i="1"/>
  <c r="BO228" i="1" s="1"/>
  <c r="BM228" i="1"/>
  <c r="BL228" i="1"/>
  <c r="BK228" i="1"/>
  <c r="BH228" i="1"/>
  <c r="BE228" i="1"/>
  <c r="AZ228" i="1"/>
  <c r="BP228" i="1" s="1"/>
  <c r="CE228" i="1" s="1"/>
  <c r="AX228" i="1"/>
  <c r="AY228" i="1" s="1"/>
  <c r="AW228" i="1"/>
  <c r="AV228" i="1"/>
  <c r="AU228" i="1"/>
  <c r="AR228" i="1"/>
  <c r="AO228" i="1"/>
  <c r="AJ228" i="1"/>
  <c r="AH228" i="1"/>
  <c r="AI228" i="1" s="1"/>
  <c r="AG228" i="1"/>
  <c r="AF228" i="1"/>
  <c r="AE228" i="1"/>
  <c r="AB228" i="1"/>
  <c r="Y228" i="1"/>
  <c r="CZ227" i="1"/>
  <c r="DA227" i="1" s="1"/>
  <c r="DB227" i="1" s="1"/>
  <c r="CY227" i="1"/>
  <c r="CT227" i="1"/>
  <c r="CN227" i="1"/>
  <c r="CO227" i="1" s="1"/>
  <c r="CP227" i="1" s="1"/>
  <c r="CM227" i="1"/>
  <c r="CH227" i="1"/>
  <c r="CI227" i="1" s="1"/>
  <c r="CJ227" i="1" s="1"/>
  <c r="CG227" i="1"/>
  <c r="CC227" i="1"/>
  <c r="CB227" i="1"/>
  <c r="CA227" i="1"/>
  <c r="BZ227" i="1"/>
  <c r="BW227" i="1"/>
  <c r="BT227" i="1"/>
  <c r="BN227" i="1"/>
  <c r="BO227" i="1" s="1"/>
  <c r="BM227" i="1"/>
  <c r="BL227" i="1"/>
  <c r="BK227" i="1"/>
  <c r="BH227" i="1"/>
  <c r="BE227" i="1"/>
  <c r="AZ227" i="1"/>
  <c r="BP227" i="1" s="1"/>
  <c r="CE227" i="1" s="1"/>
  <c r="AX227" i="1"/>
  <c r="AY227" i="1" s="1"/>
  <c r="AW227" i="1"/>
  <c r="AV227" i="1"/>
  <c r="AU227" i="1"/>
  <c r="AR227" i="1"/>
  <c r="AO227" i="1"/>
  <c r="AJ227" i="1"/>
  <c r="AH227" i="1"/>
  <c r="AI227" i="1" s="1"/>
  <c r="CS227" i="1" s="1"/>
  <c r="CU227" i="1" s="1"/>
  <c r="CV227" i="1" s="1"/>
  <c r="AG227" i="1"/>
  <c r="AF227" i="1"/>
  <c r="AE227" i="1"/>
  <c r="AB227" i="1"/>
  <c r="Y227" i="1"/>
  <c r="CZ226" i="1"/>
  <c r="DA226" i="1" s="1"/>
  <c r="DB226" i="1" s="1"/>
  <c r="CY226" i="1"/>
  <c r="CT226" i="1"/>
  <c r="CN226" i="1"/>
  <c r="CO226" i="1" s="1"/>
  <c r="CP226" i="1" s="1"/>
  <c r="CM226" i="1"/>
  <c r="CH226" i="1"/>
  <c r="CI226" i="1" s="1"/>
  <c r="CJ226" i="1" s="1"/>
  <c r="CG226" i="1"/>
  <c r="CC226" i="1"/>
  <c r="CB226" i="1"/>
  <c r="CA226" i="1"/>
  <c r="BZ226" i="1"/>
  <c r="BW226" i="1"/>
  <c r="BT226" i="1"/>
  <c r="BN226" i="1"/>
  <c r="BM226" i="1"/>
  <c r="BL226" i="1"/>
  <c r="BK226" i="1"/>
  <c r="BH226" i="1"/>
  <c r="BE226" i="1"/>
  <c r="AZ226" i="1"/>
  <c r="BP226" i="1" s="1"/>
  <c r="CE226" i="1" s="1"/>
  <c r="AX226" i="1"/>
  <c r="AY226" i="1" s="1"/>
  <c r="AW226" i="1"/>
  <c r="AV226" i="1"/>
  <c r="AU226" i="1"/>
  <c r="AR226" i="1"/>
  <c r="AO226" i="1"/>
  <c r="AJ226" i="1"/>
  <c r="AH226" i="1"/>
  <c r="AI226" i="1" s="1"/>
  <c r="AG226" i="1"/>
  <c r="AF226" i="1"/>
  <c r="AE226" i="1"/>
  <c r="AB226" i="1"/>
  <c r="Y226" i="1"/>
  <c r="CZ225" i="1"/>
  <c r="DA225" i="1" s="1"/>
  <c r="DB225" i="1" s="1"/>
  <c r="CY225" i="1"/>
  <c r="CT225" i="1"/>
  <c r="CN225" i="1"/>
  <c r="CO225" i="1" s="1"/>
  <c r="CP225" i="1" s="1"/>
  <c r="CM225" i="1"/>
  <c r="CH225" i="1"/>
  <c r="CI225" i="1" s="1"/>
  <c r="CJ225" i="1" s="1"/>
  <c r="CG225" i="1"/>
  <c r="CC225" i="1"/>
  <c r="CB225" i="1"/>
  <c r="CA225" i="1"/>
  <c r="BZ225" i="1"/>
  <c r="BW225" i="1"/>
  <c r="BT225" i="1"/>
  <c r="BN225" i="1"/>
  <c r="BM225" i="1"/>
  <c r="BL225" i="1"/>
  <c r="BK225" i="1"/>
  <c r="BH225" i="1"/>
  <c r="BE225" i="1"/>
  <c r="AZ225" i="1"/>
  <c r="BP225" i="1" s="1"/>
  <c r="CE225" i="1" s="1"/>
  <c r="AX225" i="1"/>
  <c r="AY225" i="1" s="1"/>
  <c r="AW225" i="1"/>
  <c r="AV225" i="1"/>
  <c r="AU225" i="1"/>
  <c r="AR225" i="1"/>
  <c r="AO225" i="1"/>
  <c r="AJ225" i="1"/>
  <c r="AH225" i="1"/>
  <c r="AI225" i="1" s="1"/>
  <c r="CS225" i="1" s="1"/>
  <c r="CU225" i="1" s="1"/>
  <c r="CV225" i="1" s="1"/>
  <c r="AG225" i="1"/>
  <c r="AF225" i="1"/>
  <c r="AE225" i="1"/>
  <c r="AB225" i="1"/>
  <c r="Y225" i="1"/>
  <c r="CZ224" i="1"/>
  <c r="DA224" i="1" s="1"/>
  <c r="DB224" i="1" s="1"/>
  <c r="CY224" i="1"/>
  <c r="CT224" i="1"/>
  <c r="CN224" i="1"/>
  <c r="CO224" i="1" s="1"/>
  <c r="CP224" i="1" s="1"/>
  <c r="CM224" i="1"/>
  <c r="CH224" i="1"/>
  <c r="CI224" i="1" s="1"/>
  <c r="CJ224" i="1" s="1"/>
  <c r="CG224" i="1"/>
  <c r="CC224" i="1"/>
  <c r="CB224" i="1"/>
  <c r="CA224" i="1"/>
  <c r="BZ224" i="1"/>
  <c r="BW224" i="1"/>
  <c r="BT224" i="1"/>
  <c r="BN224" i="1"/>
  <c r="BO224" i="1" s="1"/>
  <c r="BM224" i="1"/>
  <c r="BL224" i="1"/>
  <c r="BK224" i="1"/>
  <c r="BH224" i="1"/>
  <c r="BE224" i="1"/>
  <c r="AZ224" i="1"/>
  <c r="BP224" i="1" s="1"/>
  <c r="CE224" i="1" s="1"/>
  <c r="AX224" i="1"/>
  <c r="AY224" i="1" s="1"/>
  <c r="AW224" i="1"/>
  <c r="AV224" i="1"/>
  <c r="AU224" i="1"/>
  <c r="AR224" i="1"/>
  <c r="AO224" i="1"/>
  <c r="AJ224" i="1"/>
  <c r="AH224" i="1"/>
  <c r="AI224" i="1" s="1"/>
  <c r="AG224" i="1"/>
  <c r="AF224" i="1"/>
  <c r="AE224" i="1"/>
  <c r="AB224" i="1"/>
  <c r="Y224" i="1"/>
  <c r="CZ223" i="1"/>
  <c r="DA223" i="1" s="1"/>
  <c r="DB223" i="1" s="1"/>
  <c r="CY223" i="1"/>
  <c r="CT223" i="1"/>
  <c r="CU223" i="1" s="1"/>
  <c r="CV223" i="1" s="1"/>
  <c r="CS223" i="1"/>
  <c r="CN223" i="1"/>
  <c r="CO223" i="1" s="1"/>
  <c r="CP223" i="1" s="1"/>
  <c r="CM223" i="1"/>
  <c r="CH223" i="1"/>
  <c r="CI223" i="1" s="1"/>
  <c r="CJ223" i="1" s="1"/>
  <c r="CG223" i="1"/>
  <c r="CC223" i="1"/>
  <c r="CB223" i="1"/>
  <c r="CA223" i="1"/>
  <c r="BZ223" i="1"/>
  <c r="BW223" i="1"/>
  <c r="BT223" i="1"/>
  <c r="BN223" i="1"/>
  <c r="BM223" i="1"/>
  <c r="BL223" i="1"/>
  <c r="BK223" i="1"/>
  <c r="BH223" i="1"/>
  <c r="BE223" i="1"/>
  <c r="AZ223" i="1"/>
  <c r="BP223" i="1" s="1"/>
  <c r="CE223" i="1" s="1"/>
  <c r="AX223" i="1"/>
  <c r="AY223" i="1" s="1"/>
  <c r="AW223" i="1"/>
  <c r="AV223" i="1"/>
  <c r="AU223" i="1"/>
  <c r="AR223" i="1"/>
  <c r="AO223" i="1"/>
  <c r="AJ223" i="1"/>
  <c r="AH223" i="1"/>
  <c r="AI223" i="1" s="1"/>
  <c r="AG223" i="1"/>
  <c r="AF223" i="1"/>
  <c r="AE223" i="1"/>
  <c r="AB223" i="1"/>
  <c r="Y223" i="1"/>
  <c r="CZ222" i="1"/>
  <c r="DA222" i="1" s="1"/>
  <c r="DB222" i="1" s="1"/>
  <c r="CY222" i="1"/>
  <c r="CT222" i="1"/>
  <c r="CU222" i="1" s="1"/>
  <c r="CV222" i="1" s="1"/>
  <c r="CS222" i="1"/>
  <c r="CN222" i="1"/>
  <c r="CO222" i="1" s="1"/>
  <c r="CP222" i="1" s="1"/>
  <c r="CM222" i="1"/>
  <c r="CH222" i="1"/>
  <c r="CI222" i="1" s="1"/>
  <c r="CJ222" i="1" s="1"/>
  <c r="CG222" i="1"/>
  <c r="CC222" i="1"/>
  <c r="CB222" i="1"/>
  <c r="CA222" i="1"/>
  <c r="BZ222" i="1"/>
  <c r="BW222" i="1"/>
  <c r="BT222" i="1"/>
  <c r="BN222" i="1"/>
  <c r="BO222" i="1" s="1"/>
  <c r="BM222" i="1"/>
  <c r="BL222" i="1"/>
  <c r="BK222" i="1"/>
  <c r="BH222" i="1"/>
  <c r="BE222" i="1"/>
  <c r="AZ222" i="1"/>
  <c r="BP222" i="1" s="1"/>
  <c r="CE222" i="1" s="1"/>
  <c r="AX222" i="1"/>
  <c r="AY222" i="1" s="1"/>
  <c r="AW222" i="1"/>
  <c r="AV222" i="1"/>
  <c r="AU222" i="1"/>
  <c r="AR222" i="1"/>
  <c r="AO222" i="1"/>
  <c r="AJ222" i="1"/>
  <c r="AH222" i="1"/>
  <c r="AI222" i="1" s="1"/>
  <c r="AG222" i="1"/>
  <c r="AF222" i="1"/>
  <c r="AE222" i="1"/>
  <c r="AB222" i="1"/>
  <c r="Y222" i="1"/>
  <c r="CZ221" i="1"/>
  <c r="DA221" i="1" s="1"/>
  <c r="DB221" i="1" s="1"/>
  <c r="CY221" i="1"/>
  <c r="CT221" i="1"/>
  <c r="CU221" i="1" s="1"/>
  <c r="CV221" i="1" s="1"/>
  <c r="CS221" i="1"/>
  <c r="CN221" i="1"/>
  <c r="CO221" i="1" s="1"/>
  <c r="CP221" i="1" s="1"/>
  <c r="CM221" i="1"/>
  <c r="CH221" i="1"/>
  <c r="CI221" i="1" s="1"/>
  <c r="CJ221" i="1" s="1"/>
  <c r="CG221" i="1"/>
  <c r="CC221" i="1"/>
  <c r="CB221" i="1"/>
  <c r="CA221" i="1"/>
  <c r="BZ221" i="1"/>
  <c r="BW221" i="1"/>
  <c r="BT221" i="1"/>
  <c r="BN221" i="1"/>
  <c r="BM221" i="1"/>
  <c r="BL221" i="1"/>
  <c r="BK221" i="1"/>
  <c r="BH221" i="1"/>
  <c r="BE221" i="1"/>
  <c r="AZ221" i="1"/>
  <c r="BP221" i="1" s="1"/>
  <c r="CE221" i="1" s="1"/>
  <c r="AX221" i="1"/>
  <c r="AY221" i="1" s="1"/>
  <c r="AW221" i="1"/>
  <c r="AV221" i="1"/>
  <c r="AU221" i="1"/>
  <c r="AR221" i="1"/>
  <c r="AO221" i="1"/>
  <c r="AG221" i="1"/>
  <c r="AH221" i="1" s="1"/>
  <c r="AI221" i="1" s="1"/>
  <c r="AF221" i="1"/>
  <c r="AE221" i="1"/>
  <c r="AB221" i="1"/>
  <c r="Y221" i="1"/>
  <c r="CZ220" i="1"/>
  <c r="CY220" i="1"/>
  <c r="DA220" i="1" s="1"/>
  <c r="DB220" i="1" s="1"/>
  <c r="CT220" i="1"/>
  <c r="CS220" i="1"/>
  <c r="CU220" i="1" s="1"/>
  <c r="CV220" i="1" s="1"/>
  <c r="CN220" i="1"/>
  <c r="CM220" i="1"/>
  <c r="CO220" i="1" s="1"/>
  <c r="CP220" i="1" s="1"/>
  <c r="CH220" i="1"/>
  <c r="CG220" i="1"/>
  <c r="CI220" i="1" s="1"/>
  <c r="CJ220" i="1" s="1"/>
  <c r="CB220" i="1"/>
  <c r="CC220" i="1" s="1"/>
  <c r="CD220" i="1" s="1"/>
  <c r="CA220" i="1"/>
  <c r="BZ220" i="1"/>
  <c r="BW220" i="1"/>
  <c r="BT220" i="1"/>
  <c r="BM220" i="1"/>
  <c r="BN220" i="1" s="1"/>
  <c r="BO220" i="1" s="1"/>
  <c r="BL220" i="1"/>
  <c r="BK220" i="1"/>
  <c r="BH220" i="1"/>
  <c r="BE220" i="1"/>
  <c r="AZ220" i="1"/>
  <c r="BP220" i="1" s="1"/>
  <c r="CE220" i="1" s="1"/>
  <c r="AW220" i="1"/>
  <c r="AX220" i="1" s="1"/>
  <c r="AY220" i="1" s="1"/>
  <c r="AV220" i="1"/>
  <c r="AU220" i="1"/>
  <c r="AR220" i="1"/>
  <c r="AO220" i="1"/>
  <c r="AG220" i="1"/>
  <c r="AF220" i="1"/>
  <c r="AH220" i="1" s="1"/>
  <c r="AI220" i="1" s="1"/>
  <c r="AE220" i="1"/>
  <c r="AB220" i="1"/>
  <c r="Y220" i="1"/>
  <c r="DB219" i="1"/>
  <c r="CZ219" i="1"/>
  <c r="CY219" i="1"/>
  <c r="DA219" i="1" s="1"/>
  <c r="CV219" i="1"/>
  <c r="CT219" i="1"/>
  <c r="CS219" i="1"/>
  <c r="CU219" i="1" s="1"/>
  <c r="CN219" i="1"/>
  <c r="CM219" i="1"/>
  <c r="CO219" i="1" s="1"/>
  <c r="CP219" i="1" s="1"/>
  <c r="CH219" i="1"/>
  <c r="CG219" i="1"/>
  <c r="CI219" i="1" s="1"/>
  <c r="CJ219" i="1" s="1"/>
  <c r="CB219" i="1"/>
  <c r="CA219" i="1"/>
  <c r="CC219" i="1" s="1"/>
  <c r="BZ219" i="1"/>
  <c r="BW219" i="1"/>
  <c r="BT219" i="1"/>
  <c r="BM219" i="1"/>
  <c r="BL219" i="1"/>
  <c r="BN219" i="1" s="1"/>
  <c r="BK219" i="1"/>
  <c r="BH219" i="1"/>
  <c r="BE219" i="1"/>
  <c r="AZ219" i="1"/>
  <c r="BP219" i="1" s="1"/>
  <c r="CE219" i="1" s="1"/>
  <c r="AW219" i="1"/>
  <c r="AV219" i="1"/>
  <c r="AX219" i="1" s="1"/>
  <c r="AU219" i="1"/>
  <c r="AR219" i="1"/>
  <c r="AO219" i="1"/>
  <c r="AG219" i="1"/>
  <c r="AF219" i="1"/>
  <c r="AH219" i="1" s="1"/>
  <c r="AI219" i="1" s="1"/>
  <c r="AE219" i="1"/>
  <c r="AB219" i="1"/>
  <c r="Y219" i="1"/>
  <c r="DA218" i="1"/>
  <c r="DB218" i="1" s="1"/>
  <c r="CZ218" i="1"/>
  <c r="CY218" i="1"/>
  <c r="CU218" i="1"/>
  <c r="CV218" i="1" s="1"/>
  <c r="CT218" i="1"/>
  <c r="CS218" i="1"/>
  <c r="CO218" i="1"/>
  <c r="CP218" i="1" s="1"/>
  <c r="CN218" i="1"/>
  <c r="CM218" i="1"/>
  <c r="CI218" i="1"/>
  <c r="CJ218" i="1" s="1"/>
  <c r="CH218" i="1"/>
  <c r="CG218" i="1"/>
  <c r="CB218" i="1"/>
  <c r="CA218" i="1"/>
  <c r="CC218" i="1" s="1"/>
  <c r="BZ218" i="1"/>
  <c r="BW218" i="1"/>
  <c r="BT218" i="1"/>
  <c r="BM218" i="1"/>
  <c r="BL218" i="1"/>
  <c r="BN218" i="1" s="1"/>
  <c r="BO218" i="1" s="1"/>
  <c r="BK218" i="1"/>
  <c r="BH218" i="1"/>
  <c r="BE218" i="1"/>
  <c r="AZ218" i="1"/>
  <c r="BP218" i="1" s="1"/>
  <c r="CE218" i="1" s="1"/>
  <c r="CD218" i="1" s="1"/>
  <c r="AW218" i="1"/>
  <c r="AV218" i="1"/>
  <c r="AX218" i="1" s="1"/>
  <c r="AY218" i="1" s="1"/>
  <c r="AU218" i="1"/>
  <c r="AR218" i="1"/>
  <c r="AO218" i="1"/>
  <c r="AH218" i="1"/>
  <c r="AI218" i="1" s="1"/>
  <c r="AG218" i="1"/>
  <c r="AF218" i="1"/>
  <c r="AE218" i="1"/>
  <c r="AB218" i="1"/>
  <c r="Y218" i="1"/>
  <c r="CZ217" i="1"/>
  <c r="DA217" i="1" s="1"/>
  <c r="DB217" i="1" s="1"/>
  <c r="CY217" i="1"/>
  <c r="CT217" i="1"/>
  <c r="CU217" i="1" s="1"/>
  <c r="CV217" i="1" s="1"/>
  <c r="CS217" i="1"/>
  <c r="CN217" i="1"/>
  <c r="CO217" i="1" s="1"/>
  <c r="CP217" i="1" s="1"/>
  <c r="CM217" i="1"/>
  <c r="CH217" i="1"/>
  <c r="CI217" i="1" s="1"/>
  <c r="CJ217" i="1" s="1"/>
  <c r="CG217" i="1"/>
  <c r="CC217" i="1"/>
  <c r="CB217" i="1"/>
  <c r="CA217" i="1"/>
  <c r="BZ217" i="1"/>
  <c r="BW217" i="1"/>
  <c r="BT217" i="1"/>
  <c r="BN217" i="1"/>
  <c r="BO217" i="1" s="1"/>
  <c r="BM217" i="1"/>
  <c r="BL217" i="1"/>
  <c r="BK217" i="1"/>
  <c r="BH217" i="1"/>
  <c r="BE217" i="1"/>
  <c r="AZ217" i="1"/>
  <c r="BP217" i="1" s="1"/>
  <c r="CE217" i="1" s="1"/>
  <c r="AX217" i="1"/>
  <c r="AY217" i="1" s="1"/>
  <c r="AW217" i="1"/>
  <c r="AV217" i="1"/>
  <c r="AU217" i="1"/>
  <c r="AR217" i="1"/>
  <c r="AO217" i="1"/>
  <c r="AG217" i="1"/>
  <c r="AH217" i="1" s="1"/>
  <c r="AI217" i="1" s="1"/>
  <c r="AF217" i="1"/>
  <c r="AE217" i="1"/>
  <c r="AB217" i="1"/>
  <c r="Y217" i="1"/>
  <c r="CZ216" i="1"/>
  <c r="CY216" i="1"/>
  <c r="DA216" i="1" s="1"/>
  <c r="DB216" i="1" s="1"/>
  <c r="CT216" i="1"/>
  <c r="CS216" i="1"/>
  <c r="CU216" i="1" s="1"/>
  <c r="CV216" i="1" s="1"/>
  <c r="CN216" i="1"/>
  <c r="CM216" i="1"/>
  <c r="CO216" i="1" s="1"/>
  <c r="CP216" i="1" s="1"/>
  <c r="CH216" i="1"/>
  <c r="CG216" i="1"/>
  <c r="CI216" i="1" s="1"/>
  <c r="CJ216" i="1" s="1"/>
  <c r="CB216" i="1"/>
  <c r="CC216" i="1" s="1"/>
  <c r="CA216" i="1"/>
  <c r="BZ216" i="1"/>
  <c r="BW216" i="1"/>
  <c r="BT216" i="1"/>
  <c r="BM216" i="1"/>
  <c r="BN216" i="1" s="1"/>
  <c r="BO216" i="1" s="1"/>
  <c r="BL216" i="1"/>
  <c r="BK216" i="1"/>
  <c r="BH216" i="1"/>
  <c r="BE216" i="1"/>
  <c r="AZ216" i="1"/>
  <c r="BP216" i="1" s="1"/>
  <c r="CE216" i="1" s="1"/>
  <c r="AW216" i="1"/>
  <c r="AX216" i="1" s="1"/>
  <c r="AY216" i="1" s="1"/>
  <c r="AV216" i="1"/>
  <c r="AU216" i="1"/>
  <c r="AR216" i="1"/>
  <c r="AO216" i="1"/>
  <c r="AG216" i="1"/>
  <c r="AF216" i="1"/>
  <c r="AH216" i="1" s="1"/>
  <c r="AI216" i="1" s="1"/>
  <c r="AE216" i="1"/>
  <c r="AB216" i="1"/>
  <c r="Y216" i="1"/>
  <c r="CZ215" i="1"/>
  <c r="CY215" i="1"/>
  <c r="DA215" i="1" s="1"/>
  <c r="DB215" i="1" s="1"/>
  <c r="CT215" i="1"/>
  <c r="CS215" i="1"/>
  <c r="CU215" i="1" s="1"/>
  <c r="CV215" i="1" s="1"/>
  <c r="CP215" i="1"/>
  <c r="CN215" i="1"/>
  <c r="CM215" i="1"/>
  <c r="CO215" i="1" s="1"/>
  <c r="CJ215" i="1"/>
  <c r="CH215" i="1"/>
  <c r="CG215" i="1"/>
  <c r="CI215" i="1" s="1"/>
  <c r="CB215" i="1"/>
  <c r="CA215" i="1"/>
  <c r="CC215" i="1" s="1"/>
  <c r="BZ215" i="1"/>
  <c r="BW215" i="1"/>
  <c r="BT215" i="1"/>
  <c r="BP215" i="1"/>
  <c r="CE215" i="1" s="1"/>
  <c r="BM215" i="1"/>
  <c r="BL215" i="1"/>
  <c r="BN215" i="1" s="1"/>
  <c r="BK215" i="1"/>
  <c r="BH215" i="1"/>
  <c r="BE215" i="1"/>
  <c r="AZ215" i="1"/>
  <c r="AW215" i="1"/>
  <c r="AV215" i="1"/>
  <c r="AX215" i="1" s="1"/>
  <c r="AY215" i="1" s="1"/>
  <c r="AU215" i="1"/>
  <c r="AR215" i="1"/>
  <c r="AO215" i="1"/>
  <c r="AI215" i="1"/>
  <c r="AG215" i="1"/>
  <c r="AF215" i="1"/>
  <c r="AH215" i="1" s="1"/>
  <c r="AE215" i="1"/>
  <c r="AB215" i="1"/>
  <c r="Y215" i="1"/>
  <c r="DA214" i="1"/>
  <c r="DB214" i="1" s="1"/>
  <c r="CZ214" i="1"/>
  <c r="CY214" i="1"/>
  <c r="CU214" i="1"/>
  <c r="CV214" i="1" s="1"/>
  <c r="CT214" i="1"/>
  <c r="CS214" i="1"/>
  <c r="CO214" i="1"/>
  <c r="CP214" i="1" s="1"/>
  <c r="CN214" i="1"/>
  <c r="CM214" i="1"/>
  <c r="CI214" i="1"/>
  <c r="CJ214" i="1" s="1"/>
  <c r="CH214" i="1"/>
  <c r="CG214" i="1"/>
  <c r="CB214" i="1"/>
  <c r="CA214" i="1"/>
  <c r="CC214" i="1" s="1"/>
  <c r="CD214" i="1" s="1"/>
  <c r="BZ214" i="1"/>
  <c r="BW214" i="1"/>
  <c r="BT214" i="1"/>
  <c r="BO214" i="1"/>
  <c r="BM214" i="1"/>
  <c r="BL214" i="1"/>
  <c r="BN214" i="1" s="1"/>
  <c r="BK214" i="1"/>
  <c r="BH214" i="1"/>
  <c r="BE214" i="1"/>
  <c r="AZ214" i="1"/>
  <c r="BP214" i="1" s="1"/>
  <c r="CE214" i="1" s="1"/>
  <c r="AY214" i="1"/>
  <c r="AW214" i="1"/>
  <c r="AV214" i="1"/>
  <c r="AX214" i="1" s="1"/>
  <c r="AU214" i="1"/>
  <c r="AR214" i="1"/>
  <c r="AO214" i="1"/>
  <c r="AH214" i="1"/>
  <c r="AI214" i="1" s="1"/>
  <c r="AG214" i="1"/>
  <c r="AF214" i="1"/>
  <c r="AE214" i="1"/>
  <c r="AB214" i="1"/>
  <c r="Y214" i="1"/>
  <c r="CZ213" i="1"/>
  <c r="DA213" i="1" s="1"/>
  <c r="DB213" i="1" s="1"/>
  <c r="CY213" i="1"/>
  <c r="CT213" i="1"/>
  <c r="CU213" i="1" s="1"/>
  <c r="CV213" i="1" s="1"/>
  <c r="CS213" i="1"/>
  <c r="CN213" i="1"/>
  <c r="CO213" i="1" s="1"/>
  <c r="CP213" i="1" s="1"/>
  <c r="CM213" i="1"/>
  <c r="CH213" i="1"/>
  <c r="CI213" i="1" s="1"/>
  <c r="CJ213" i="1" s="1"/>
  <c r="CG213" i="1"/>
  <c r="CC213" i="1"/>
  <c r="CB213" i="1"/>
  <c r="CA213" i="1"/>
  <c r="BZ213" i="1"/>
  <c r="BW213" i="1"/>
  <c r="BT213" i="1"/>
  <c r="BN213" i="1"/>
  <c r="BM213" i="1"/>
  <c r="BL213" i="1"/>
  <c r="BK213" i="1"/>
  <c r="BH213" i="1"/>
  <c r="BE213" i="1"/>
  <c r="AZ213" i="1"/>
  <c r="BP213" i="1" s="1"/>
  <c r="CE213" i="1" s="1"/>
  <c r="AX213" i="1"/>
  <c r="AY213" i="1" s="1"/>
  <c r="AW213" i="1"/>
  <c r="AV213" i="1"/>
  <c r="AU213" i="1"/>
  <c r="AR213" i="1"/>
  <c r="AO213" i="1"/>
  <c r="AG213" i="1"/>
  <c r="AH213" i="1" s="1"/>
  <c r="AI213" i="1" s="1"/>
  <c r="AF213" i="1"/>
  <c r="AE213" i="1"/>
  <c r="AB213" i="1"/>
  <c r="Y213" i="1"/>
  <c r="CZ212" i="1"/>
  <c r="CY212" i="1"/>
  <c r="DA212" i="1" s="1"/>
  <c r="DB212" i="1" s="1"/>
  <c r="CT212" i="1"/>
  <c r="CS212" i="1"/>
  <c r="CU212" i="1" s="1"/>
  <c r="CV212" i="1" s="1"/>
  <c r="CN212" i="1"/>
  <c r="CM212" i="1"/>
  <c r="CO212" i="1" s="1"/>
  <c r="CP212" i="1" s="1"/>
  <c r="CH212" i="1"/>
  <c r="CG212" i="1"/>
  <c r="CI212" i="1" s="1"/>
  <c r="CJ212" i="1" s="1"/>
  <c r="CB212" i="1"/>
  <c r="CC212" i="1" s="1"/>
  <c r="CD212" i="1" s="1"/>
  <c r="CA212" i="1"/>
  <c r="BZ212" i="1"/>
  <c r="BW212" i="1"/>
  <c r="BT212" i="1"/>
  <c r="BM212" i="1"/>
  <c r="BN212" i="1" s="1"/>
  <c r="BO212" i="1" s="1"/>
  <c r="BL212" i="1"/>
  <c r="BK212" i="1"/>
  <c r="BH212" i="1"/>
  <c r="BE212" i="1"/>
  <c r="AZ212" i="1"/>
  <c r="BP212" i="1" s="1"/>
  <c r="CE212" i="1" s="1"/>
  <c r="AW212" i="1"/>
  <c r="AX212" i="1" s="1"/>
  <c r="AY212" i="1" s="1"/>
  <c r="AV212" i="1"/>
  <c r="AU212" i="1"/>
  <c r="AR212" i="1"/>
  <c r="AO212" i="1"/>
  <c r="AG212" i="1"/>
  <c r="AF212" i="1"/>
  <c r="AH212" i="1" s="1"/>
  <c r="AI212" i="1" s="1"/>
  <c r="AE212" i="1"/>
  <c r="AB212" i="1"/>
  <c r="Y212" i="1"/>
  <c r="DB211" i="1"/>
  <c r="CZ211" i="1"/>
  <c r="CY211" i="1"/>
  <c r="DA211" i="1" s="1"/>
  <c r="CV211" i="1"/>
  <c r="CT211" i="1"/>
  <c r="CS211" i="1"/>
  <c r="CU211" i="1" s="1"/>
  <c r="CN211" i="1"/>
  <c r="CM211" i="1"/>
  <c r="CO211" i="1" s="1"/>
  <c r="CP211" i="1" s="1"/>
  <c r="CH211" i="1"/>
  <c r="CG211" i="1"/>
  <c r="CI211" i="1" s="1"/>
  <c r="CJ211" i="1" s="1"/>
  <c r="CB211" i="1"/>
  <c r="CA211" i="1"/>
  <c r="CC211" i="1" s="1"/>
  <c r="BZ211" i="1"/>
  <c r="BW211" i="1"/>
  <c r="BT211" i="1"/>
  <c r="BM211" i="1"/>
  <c r="BL211" i="1"/>
  <c r="BN211" i="1" s="1"/>
  <c r="BK211" i="1"/>
  <c r="BH211" i="1"/>
  <c r="BE211" i="1"/>
  <c r="AZ211" i="1"/>
  <c r="BP211" i="1" s="1"/>
  <c r="CE211" i="1" s="1"/>
  <c r="AW211" i="1"/>
  <c r="AV211" i="1"/>
  <c r="AX211" i="1" s="1"/>
  <c r="AU211" i="1"/>
  <c r="AR211" i="1"/>
  <c r="AO211" i="1"/>
  <c r="AG211" i="1"/>
  <c r="AF211" i="1"/>
  <c r="AH211" i="1" s="1"/>
  <c r="AI211" i="1" s="1"/>
  <c r="AE211" i="1"/>
  <c r="AB211" i="1"/>
  <c r="Y211" i="1"/>
  <c r="DA210" i="1"/>
  <c r="DB210" i="1" s="1"/>
  <c r="CZ210" i="1"/>
  <c r="CY210" i="1"/>
  <c r="CU210" i="1"/>
  <c r="CV210" i="1" s="1"/>
  <c r="CT210" i="1"/>
  <c r="CS210" i="1"/>
  <c r="CO210" i="1"/>
  <c r="CP210" i="1" s="1"/>
  <c r="CN210" i="1"/>
  <c r="CM210" i="1"/>
  <c r="CI210" i="1"/>
  <c r="CJ210" i="1" s="1"/>
  <c r="CH210" i="1"/>
  <c r="CG210" i="1"/>
  <c r="CB210" i="1"/>
  <c r="CA210" i="1"/>
  <c r="CC210" i="1" s="1"/>
  <c r="BZ210" i="1"/>
  <c r="BW210" i="1"/>
  <c r="BT210" i="1"/>
  <c r="BM210" i="1"/>
  <c r="BL210" i="1"/>
  <c r="BN210" i="1" s="1"/>
  <c r="BO210" i="1" s="1"/>
  <c r="BK210" i="1"/>
  <c r="BH210" i="1"/>
  <c r="BE210" i="1"/>
  <c r="AZ210" i="1"/>
  <c r="BP210" i="1" s="1"/>
  <c r="CE210" i="1" s="1"/>
  <c r="CD210" i="1" s="1"/>
  <c r="AW210" i="1"/>
  <c r="AV210" i="1"/>
  <c r="AX210" i="1" s="1"/>
  <c r="AY210" i="1" s="1"/>
  <c r="AU210" i="1"/>
  <c r="AR210" i="1"/>
  <c r="AO210" i="1"/>
  <c r="AH210" i="1"/>
  <c r="AI210" i="1" s="1"/>
  <c r="AG210" i="1"/>
  <c r="AF210" i="1"/>
  <c r="AE210" i="1"/>
  <c r="AB210" i="1"/>
  <c r="Y210" i="1"/>
  <c r="CZ209" i="1"/>
  <c r="DA209" i="1" s="1"/>
  <c r="DB209" i="1" s="1"/>
  <c r="CY209" i="1"/>
  <c r="CT209" i="1"/>
  <c r="CU209" i="1" s="1"/>
  <c r="CV209" i="1" s="1"/>
  <c r="CS209" i="1"/>
  <c r="CN209" i="1"/>
  <c r="CO209" i="1" s="1"/>
  <c r="CP209" i="1" s="1"/>
  <c r="CM209" i="1"/>
  <c r="CH209" i="1"/>
  <c r="CI209" i="1" s="1"/>
  <c r="CJ209" i="1" s="1"/>
  <c r="CG209" i="1"/>
  <c r="CC209" i="1"/>
  <c r="CB209" i="1"/>
  <c r="CA209" i="1"/>
  <c r="BZ209" i="1"/>
  <c r="BW209" i="1"/>
  <c r="BT209" i="1"/>
  <c r="BN209" i="1"/>
  <c r="BO209" i="1" s="1"/>
  <c r="BM209" i="1"/>
  <c r="BL209" i="1"/>
  <c r="BK209" i="1"/>
  <c r="BH209" i="1"/>
  <c r="BE209" i="1"/>
  <c r="AZ209" i="1"/>
  <c r="BP209" i="1" s="1"/>
  <c r="CE209" i="1" s="1"/>
  <c r="AX209" i="1"/>
  <c r="AY209" i="1" s="1"/>
  <c r="AW209" i="1"/>
  <c r="AV209" i="1"/>
  <c r="AU209" i="1"/>
  <c r="AR209" i="1"/>
  <c r="AO209" i="1"/>
  <c r="AH209" i="1"/>
  <c r="AI209" i="1" s="1"/>
  <c r="AG209" i="1"/>
  <c r="AF209" i="1"/>
  <c r="AE209" i="1"/>
  <c r="AB209" i="1"/>
  <c r="Y209" i="1"/>
  <c r="CZ208" i="1"/>
  <c r="CY208" i="1"/>
  <c r="CT208" i="1"/>
  <c r="CS208" i="1"/>
  <c r="CN208" i="1"/>
  <c r="CM208" i="1"/>
  <c r="CH208" i="1"/>
  <c r="CG208" i="1"/>
  <c r="CC208" i="1"/>
  <c r="CB208" i="1"/>
  <c r="CA208" i="1"/>
  <c r="BZ208" i="1"/>
  <c r="BW208" i="1"/>
  <c r="BT208" i="1"/>
  <c r="BN208" i="1"/>
  <c r="BO208" i="1" s="1"/>
  <c r="BM208" i="1"/>
  <c r="BL208" i="1"/>
  <c r="BK208" i="1"/>
  <c r="BH208" i="1"/>
  <c r="BE208" i="1"/>
  <c r="AZ208" i="1"/>
  <c r="BP208" i="1" s="1"/>
  <c r="CE208" i="1" s="1"/>
  <c r="AW208" i="1"/>
  <c r="AX208" i="1" s="1"/>
  <c r="AY208" i="1" s="1"/>
  <c r="AV208" i="1"/>
  <c r="AU208" i="1"/>
  <c r="AR208" i="1"/>
  <c r="AO208" i="1"/>
  <c r="AG208" i="1"/>
  <c r="AF208" i="1"/>
  <c r="AH208" i="1" s="1"/>
  <c r="AI208" i="1" s="1"/>
  <c r="AE208" i="1"/>
  <c r="AB208" i="1"/>
  <c r="Y208" i="1"/>
  <c r="CZ207" i="1"/>
  <c r="CY207" i="1"/>
  <c r="DA207" i="1" s="1"/>
  <c r="DB207" i="1" s="1"/>
  <c r="CT207" i="1"/>
  <c r="CS207" i="1"/>
  <c r="CU207" i="1" s="1"/>
  <c r="CV207" i="1" s="1"/>
  <c r="CP207" i="1"/>
  <c r="CN207" i="1"/>
  <c r="CM207" i="1"/>
  <c r="CO207" i="1" s="1"/>
  <c r="CJ207" i="1"/>
  <c r="CH207" i="1"/>
  <c r="CG207" i="1"/>
  <c r="CI207" i="1" s="1"/>
  <c r="CB207" i="1"/>
  <c r="CA207" i="1"/>
  <c r="CC207" i="1" s="1"/>
  <c r="BZ207" i="1"/>
  <c r="BW207" i="1"/>
  <c r="BT207" i="1"/>
  <c r="BP207" i="1"/>
  <c r="CE207" i="1" s="1"/>
  <c r="BM207" i="1"/>
  <c r="BL207" i="1"/>
  <c r="BN207" i="1" s="1"/>
  <c r="BK207" i="1"/>
  <c r="BH207" i="1"/>
  <c r="BE207" i="1"/>
  <c r="AZ207" i="1"/>
  <c r="AW207" i="1"/>
  <c r="AV207" i="1"/>
  <c r="AX207" i="1" s="1"/>
  <c r="AY207" i="1" s="1"/>
  <c r="AU207" i="1"/>
  <c r="AR207" i="1"/>
  <c r="AO207" i="1"/>
  <c r="AI207" i="1"/>
  <c r="AG207" i="1"/>
  <c r="AF207" i="1"/>
  <c r="AH207" i="1" s="1"/>
  <c r="AE207" i="1"/>
  <c r="AB207" i="1"/>
  <c r="Y207" i="1"/>
  <c r="DB206" i="1"/>
  <c r="DA206" i="1"/>
  <c r="CZ206" i="1"/>
  <c r="CY206" i="1"/>
  <c r="CV206" i="1"/>
  <c r="CU206" i="1"/>
  <c r="CT206" i="1"/>
  <c r="CS206" i="1"/>
  <c r="CP206" i="1"/>
  <c r="CO206" i="1"/>
  <c r="CN206" i="1"/>
  <c r="CM206" i="1"/>
  <c r="CJ206" i="1"/>
  <c r="CI206" i="1"/>
  <c r="CH206" i="1"/>
  <c r="CG206" i="1"/>
  <c r="CB206" i="1"/>
  <c r="CA206" i="1"/>
  <c r="CC206" i="1" s="1"/>
  <c r="BZ206" i="1"/>
  <c r="BW206" i="1"/>
  <c r="BT206" i="1"/>
  <c r="BM206" i="1"/>
  <c r="BL206" i="1"/>
  <c r="BN206" i="1" s="1"/>
  <c r="BK206" i="1"/>
  <c r="BH206" i="1"/>
  <c r="BE206" i="1"/>
  <c r="AZ206" i="1"/>
  <c r="BP206" i="1" s="1"/>
  <c r="CE206" i="1" s="1"/>
  <c r="CD206" i="1" s="1"/>
  <c r="AW206" i="1"/>
  <c r="AV206" i="1"/>
  <c r="AX206" i="1" s="1"/>
  <c r="AY206" i="1" s="1"/>
  <c r="AU206" i="1"/>
  <c r="AR206" i="1"/>
  <c r="AO206" i="1"/>
  <c r="AJ206" i="1"/>
  <c r="AI206" i="1"/>
  <c r="AG206" i="1"/>
  <c r="AF206" i="1"/>
  <c r="AH206" i="1" s="1"/>
  <c r="AE206" i="1"/>
  <c r="AB206" i="1"/>
  <c r="Y206" i="1"/>
  <c r="DB205" i="1"/>
  <c r="DA205" i="1"/>
  <c r="CZ205" i="1"/>
  <c r="CY205" i="1"/>
  <c r="CT205" i="1"/>
  <c r="CO205" i="1"/>
  <c r="CP205" i="1" s="1"/>
  <c r="CN205" i="1"/>
  <c r="CM205" i="1"/>
  <c r="CI205" i="1"/>
  <c r="CJ205" i="1" s="1"/>
  <c r="CH205" i="1"/>
  <c r="CG205" i="1"/>
  <c r="CB205" i="1"/>
  <c r="CA205" i="1"/>
  <c r="CC205" i="1" s="1"/>
  <c r="BZ205" i="1"/>
  <c r="BW205" i="1"/>
  <c r="BT205" i="1"/>
  <c r="BP205" i="1"/>
  <c r="CE205" i="1" s="1"/>
  <c r="BM205" i="1"/>
  <c r="BL205" i="1"/>
  <c r="BN205" i="1" s="1"/>
  <c r="BO205" i="1" s="1"/>
  <c r="BK205" i="1"/>
  <c r="BH205" i="1"/>
  <c r="BE205" i="1"/>
  <c r="AZ205" i="1"/>
  <c r="AY205" i="1"/>
  <c r="AW205" i="1"/>
  <c r="AV205" i="1"/>
  <c r="AX205" i="1" s="1"/>
  <c r="AU205" i="1"/>
  <c r="AR205" i="1"/>
  <c r="AO205" i="1"/>
  <c r="AJ205" i="1"/>
  <c r="AI205" i="1" s="1"/>
  <c r="CS205" i="1" s="1"/>
  <c r="CU205" i="1" s="1"/>
  <c r="CV205" i="1" s="1"/>
  <c r="AG205" i="1"/>
  <c r="AF205" i="1"/>
  <c r="AH205" i="1" s="1"/>
  <c r="AE205" i="1"/>
  <c r="AB205" i="1"/>
  <c r="Y205" i="1"/>
  <c r="DA204" i="1"/>
  <c r="DB204" i="1" s="1"/>
  <c r="CZ204" i="1"/>
  <c r="CY204" i="1"/>
  <c r="CT204" i="1"/>
  <c r="CP204" i="1"/>
  <c r="CO204" i="1"/>
  <c r="CN204" i="1"/>
  <c r="CM204" i="1"/>
  <c r="CJ204" i="1"/>
  <c r="CI204" i="1"/>
  <c r="CH204" i="1"/>
  <c r="CG204" i="1"/>
  <c r="CB204" i="1"/>
  <c r="CA204" i="1"/>
  <c r="CC204" i="1" s="1"/>
  <c r="BZ204" i="1"/>
  <c r="BW204" i="1"/>
  <c r="BT204" i="1"/>
  <c r="BM204" i="1"/>
  <c r="BL204" i="1"/>
  <c r="BN204" i="1" s="1"/>
  <c r="BK204" i="1"/>
  <c r="BH204" i="1"/>
  <c r="BE204" i="1"/>
  <c r="AZ204" i="1"/>
  <c r="BP204" i="1" s="1"/>
  <c r="AW204" i="1"/>
  <c r="AV204" i="1"/>
  <c r="AX204" i="1" s="1"/>
  <c r="AU204" i="1"/>
  <c r="AR204" i="1"/>
  <c r="AO204" i="1"/>
  <c r="AJ204" i="1"/>
  <c r="AG204" i="1"/>
  <c r="AF204" i="1"/>
  <c r="AH204" i="1" s="1"/>
  <c r="AI204" i="1" s="1"/>
  <c r="AE204" i="1"/>
  <c r="AB204" i="1"/>
  <c r="Y204" i="1"/>
  <c r="DB203" i="1"/>
  <c r="DA203" i="1"/>
  <c r="CZ203" i="1"/>
  <c r="CY203" i="1"/>
  <c r="CT203" i="1"/>
  <c r="CO203" i="1"/>
  <c r="CP203" i="1" s="1"/>
  <c r="CN203" i="1"/>
  <c r="CM203" i="1"/>
  <c r="CI203" i="1"/>
  <c r="CJ203" i="1" s="1"/>
  <c r="CH203" i="1"/>
  <c r="CG203" i="1"/>
  <c r="CB203" i="1"/>
  <c r="CA203" i="1"/>
  <c r="CC203" i="1" s="1"/>
  <c r="BZ203" i="1"/>
  <c r="BW203" i="1"/>
  <c r="BT203" i="1"/>
  <c r="BP203" i="1"/>
  <c r="CE203" i="1" s="1"/>
  <c r="CD203" i="1" s="1"/>
  <c r="BM203" i="1"/>
  <c r="BL203" i="1"/>
  <c r="BN203" i="1" s="1"/>
  <c r="BK203" i="1"/>
  <c r="BH203" i="1"/>
  <c r="BE203" i="1"/>
  <c r="AZ203" i="1"/>
  <c r="AW203" i="1"/>
  <c r="AV203" i="1"/>
  <c r="AX203" i="1" s="1"/>
  <c r="AY203" i="1" s="1"/>
  <c r="AU203" i="1"/>
  <c r="AR203" i="1"/>
  <c r="AO203" i="1"/>
  <c r="AJ203" i="1"/>
  <c r="AG203" i="1"/>
  <c r="AF203" i="1"/>
  <c r="AH203" i="1" s="1"/>
  <c r="AI203" i="1" s="1"/>
  <c r="CS203" i="1" s="1"/>
  <c r="CU203" i="1" s="1"/>
  <c r="CV203" i="1" s="1"/>
  <c r="AE203" i="1"/>
  <c r="AB203" i="1"/>
  <c r="Y203" i="1"/>
  <c r="DC202" i="1"/>
  <c r="DB202" i="1"/>
  <c r="CZ202" i="1"/>
  <c r="CY202" i="1"/>
  <c r="DA202" i="1" s="1"/>
  <c r="CW202" i="1"/>
  <c r="CT202" i="1"/>
  <c r="CS202" i="1"/>
  <c r="CQ202" i="1"/>
  <c r="CN202" i="1"/>
  <c r="CO202" i="1" s="1"/>
  <c r="CP202" i="1" s="1"/>
  <c r="CM202" i="1"/>
  <c r="CK202" i="1"/>
  <c r="CI202" i="1"/>
  <c r="CJ202" i="1" s="1"/>
  <c r="CH202" i="1"/>
  <c r="CG202" i="1"/>
  <c r="CB202" i="1"/>
  <c r="CA202" i="1"/>
  <c r="CC202" i="1" s="1"/>
  <c r="BZ202" i="1"/>
  <c r="BW202" i="1"/>
  <c r="BT202" i="1"/>
  <c r="BP202" i="1"/>
  <c r="CE202" i="1" s="1"/>
  <c r="CD202" i="1" s="1"/>
  <c r="BM202" i="1"/>
  <c r="BL202" i="1"/>
  <c r="BN202" i="1" s="1"/>
  <c r="BK202" i="1"/>
  <c r="BH202" i="1"/>
  <c r="BE202" i="1"/>
  <c r="AZ202" i="1"/>
  <c r="AW202" i="1"/>
  <c r="AV202" i="1"/>
  <c r="AX202" i="1" s="1"/>
  <c r="AY202" i="1" s="1"/>
  <c r="AU202" i="1"/>
  <c r="AR202" i="1"/>
  <c r="AO202" i="1"/>
  <c r="AJ202" i="1"/>
  <c r="AG202" i="1"/>
  <c r="AF202" i="1"/>
  <c r="AH202" i="1" s="1"/>
  <c r="AI202" i="1" s="1"/>
  <c r="AE202" i="1"/>
  <c r="AB202" i="1"/>
  <c r="Y202" i="1"/>
  <c r="DC201" i="1"/>
  <c r="DB201" i="1"/>
  <c r="CZ201" i="1"/>
  <c r="CY201" i="1"/>
  <c r="DA201" i="1" s="1"/>
  <c r="CW201" i="1"/>
  <c r="CT201" i="1"/>
  <c r="CS201" i="1"/>
  <c r="CQ201" i="1"/>
  <c r="CN201" i="1"/>
  <c r="CO201" i="1" s="1"/>
  <c r="CP201" i="1" s="1"/>
  <c r="CM201" i="1"/>
  <c r="CK201" i="1"/>
  <c r="CI201" i="1"/>
  <c r="CJ201" i="1" s="1"/>
  <c r="CH201" i="1"/>
  <c r="CG201" i="1"/>
  <c r="CB201" i="1"/>
  <c r="CA201" i="1"/>
  <c r="CC201" i="1" s="1"/>
  <c r="BZ201" i="1"/>
  <c r="BW201" i="1"/>
  <c r="BT201" i="1"/>
  <c r="BP201" i="1"/>
  <c r="CE201" i="1" s="1"/>
  <c r="CD201" i="1" s="1"/>
  <c r="BM201" i="1"/>
  <c r="BL201" i="1"/>
  <c r="BN201" i="1" s="1"/>
  <c r="BK201" i="1"/>
  <c r="BH201" i="1"/>
  <c r="BE201" i="1"/>
  <c r="AZ201" i="1"/>
  <c r="AW201" i="1"/>
  <c r="AV201" i="1"/>
  <c r="AX201" i="1" s="1"/>
  <c r="AY201" i="1" s="1"/>
  <c r="AU201" i="1"/>
  <c r="AR201" i="1"/>
  <c r="AO201" i="1"/>
  <c r="AJ201" i="1"/>
  <c r="AG201" i="1"/>
  <c r="AF201" i="1"/>
  <c r="AH201" i="1" s="1"/>
  <c r="AI201" i="1" s="1"/>
  <c r="AE201" i="1"/>
  <c r="AB201" i="1"/>
  <c r="Y201" i="1"/>
  <c r="DC200" i="1"/>
  <c r="CZ200" i="1"/>
  <c r="CY200" i="1"/>
  <c r="DA200" i="1" s="1"/>
  <c r="DB200" i="1" s="1"/>
  <c r="CT200" i="1"/>
  <c r="CQ200" i="1"/>
  <c r="CW200" i="1" s="1"/>
  <c r="CN200" i="1"/>
  <c r="CM200" i="1"/>
  <c r="CO200" i="1" s="1"/>
  <c r="CP200" i="1" s="1"/>
  <c r="CK200" i="1"/>
  <c r="CI200" i="1"/>
  <c r="CJ200" i="1" s="1"/>
  <c r="CH200" i="1"/>
  <c r="CG200" i="1"/>
  <c r="CC200" i="1"/>
  <c r="CB200" i="1"/>
  <c r="CA200" i="1"/>
  <c r="BZ200" i="1"/>
  <c r="BW200" i="1"/>
  <c r="BT200" i="1"/>
  <c r="BN200" i="1"/>
  <c r="BM200" i="1"/>
  <c r="BL200" i="1"/>
  <c r="BK200" i="1"/>
  <c r="BH200" i="1"/>
  <c r="BE200" i="1"/>
  <c r="AZ200" i="1"/>
  <c r="BP200" i="1" s="1"/>
  <c r="AY200" i="1"/>
  <c r="AX200" i="1"/>
  <c r="AW200" i="1"/>
  <c r="AV200" i="1"/>
  <c r="AU200" i="1"/>
  <c r="AR200" i="1"/>
  <c r="AO200" i="1"/>
  <c r="AJ200" i="1"/>
  <c r="AI200" i="1"/>
  <c r="CS200" i="1" s="1"/>
  <c r="CU200" i="1" s="1"/>
  <c r="CV200" i="1" s="1"/>
  <c r="AH200" i="1"/>
  <c r="AG200" i="1"/>
  <c r="AF200" i="1"/>
  <c r="AE200" i="1"/>
  <c r="AB200" i="1"/>
  <c r="Y200" i="1"/>
  <c r="DC199" i="1"/>
  <c r="DB199" i="1"/>
  <c r="DA199" i="1"/>
  <c r="CZ199" i="1"/>
  <c r="CY199" i="1"/>
  <c r="CV199" i="1"/>
  <c r="CU199" i="1"/>
  <c r="CT199" i="1"/>
  <c r="CS199" i="1"/>
  <c r="CN199" i="1"/>
  <c r="CM199" i="1"/>
  <c r="CK199" i="1"/>
  <c r="CQ199" i="1" s="1"/>
  <c r="CH199" i="1"/>
  <c r="CI199" i="1" s="1"/>
  <c r="CJ199" i="1" s="1"/>
  <c r="CG199" i="1"/>
  <c r="CB199" i="1"/>
  <c r="CC199" i="1" s="1"/>
  <c r="CD199" i="1" s="1"/>
  <c r="CA199" i="1"/>
  <c r="BZ199" i="1"/>
  <c r="BW199" i="1"/>
  <c r="BT199" i="1"/>
  <c r="BN199" i="1"/>
  <c r="BO199" i="1" s="1"/>
  <c r="BM199" i="1"/>
  <c r="BL199" i="1"/>
  <c r="BK199" i="1"/>
  <c r="BH199" i="1"/>
  <c r="BE199" i="1"/>
  <c r="AZ199" i="1"/>
  <c r="BP199" i="1" s="1"/>
  <c r="CE199" i="1" s="1"/>
  <c r="AX199" i="1"/>
  <c r="AY199" i="1" s="1"/>
  <c r="AW199" i="1"/>
  <c r="AV199" i="1"/>
  <c r="AU199" i="1"/>
  <c r="AR199" i="1"/>
  <c r="AO199" i="1"/>
  <c r="AJ199" i="1"/>
  <c r="AH199" i="1"/>
  <c r="AI199" i="1" s="1"/>
  <c r="AE199" i="1"/>
  <c r="AB199" i="1"/>
  <c r="Y199" i="1"/>
  <c r="DC198" i="1"/>
  <c r="CZ198" i="1"/>
  <c r="CY198" i="1"/>
  <c r="CT198" i="1"/>
  <c r="CS198" i="1"/>
  <c r="CU198" i="1" s="1"/>
  <c r="CV198" i="1" s="1"/>
  <c r="CN198" i="1"/>
  <c r="CM198" i="1"/>
  <c r="CK198" i="1"/>
  <c r="CH198" i="1"/>
  <c r="CG198" i="1"/>
  <c r="CI198" i="1" s="1"/>
  <c r="CJ198" i="1" s="1"/>
  <c r="CB198" i="1"/>
  <c r="CC198" i="1" s="1"/>
  <c r="CD198" i="1" s="1"/>
  <c r="CA198" i="1"/>
  <c r="BZ198" i="1"/>
  <c r="BW198" i="1"/>
  <c r="BT198" i="1"/>
  <c r="BN198" i="1"/>
  <c r="BO198" i="1" s="1"/>
  <c r="BM198" i="1"/>
  <c r="BL198" i="1"/>
  <c r="BK198" i="1"/>
  <c r="BH198" i="1"/>
  <c r="BE198" i="1"/>
  <c r="AZ198" i="1"/>
  <c r="BP198" i="1" s="1"/>
  <c r="CE198" i="1" s="1"/>
  <c r="AX198" i="1"/>
  <c r="AY198" i="1" s="1"/>
  <c r="AW198" i="1"/>
  <c r="AV198" i="1"/>
  <c r="AU198" i="1"/>
  <c r="AR198" i="1"/>
  <c r="AO198" i="1"/>
  <c r="AJ198" i="1"/>
  <c r="AH198" i="1"/>
  <c r="AI198" i="1" s="1"/>
  <c r="AG198" i="1"/>
  <c r="AF198" i="1"/>
  <c r="AE198" i="1"/>
  <c r="AB198" i="1"/>
  <c r="Y198" i="1"/>
  <c r="DC197" i="1"/>
  <c r="DA197" i="1"/>
  <c r="DB197" i="1" s="1"/>
  <c r="CZ197" i="1"/>
  <c r="CY197" i="1"/>
  <c r="CU197" i="1"/>
  <c r="CV197" i="1" s="1"/>
  <c r="CT197" i="1"/>
  <c r="CS197" i="1"/>
  <c r="CO197" i="1"/>
  <c r="CP197" i="1" s="1"/>
  <c r="CN197" i="1"/>
  <c r="CM197" i="1"/>
  <c r="CK197" i="1"/>
  <c r="CH197" i="1"/>
  <c r="CG197" i="1"/>
  <c r="CI197" i="1" s="1"/>
  <c r="CJ197" i="1" s="1"/>
  <c r="CB197" i="1"/>
  <c r="CA197" i="1"/>
  <c r="BZ197" i="1"/>
  <c r="BW197" i="1"/>
  <c r="BT197" i="1"/>
  <c r="BM197" i="1"/>
  <c r="BL197" i="1"/>
  <c r="BN197" i="1" s="1"/>
  <c r="BK197" i="1"/>
  <c r="BH197" i="1"/>
  <c r="BE197" i="1"/>
  <c r="AZ197" i="1"/>
  <c r="BP197" i="1" s="1"/>
  <c r="AW197" i="1"/>
  <c r="AV197" i="1"/>
  <c r="AU197" i="1"/>
  <c r="AR197" i="1"/>
  <c r="AO197" i="1"/>
  <c r="AJ197" i="1"/>
  <c r="AG197" i="1"/>
  <c r="AF197" i="1"/>
  <c r="AH197" i="1" s="1"/>
  <c r="AI197" i="1" s="1"/>
  <c r="AE197" i="1"/>
  <c r="AB197" i="1"/>
  <c r="Y197" i="1"/>
  <c r="DC196" i="1"/>
  <c r="CZ196" i="1"/>
  <c r="CY196" i="1"/>
  <c r="CV196" i="1"/>
  <c r="CT196" i="1"/>
  <c r="CS196" i="1"/>
  <c r="CU196" i="1" s="1"/>
  <c r="CO196" i="1"/>
  <c r="CP196" i="1" s="1"/>
  <c r="CN196" i="1"/>
  <c r="CM196" i="1"/>
  <c r="CK196" i="1"/>
  <c r="CH196" i="1"/>
  <c r="CG196" i="1"/>
  <c r="CI196" i="1" s="1"/>
  <c r="CJ196" i="1" s="1"/>
  <c r="CB196" i="1"/>
  <c r="CA196" i="1"/>
  <c r="CC196" i="1" s="1"/>
  <c r="BZ196" i="1"/>
  <c r="BW196" i="1"/>
  <c r="BT196" i="1"/>
  <c r="BM196" i="1"/>
  <c r="BL196" i="1"/>
  <c r="BN196" i="1" s="1"/>
  <c r="BK196" i="1"/>
  <c r="BH196" i="1"/>
  <c r="BE196" i="1"/>
  <c r="AZ196" i="1"/>
  <c r="BP196" i="1" s="1"/>
  <c r="CE196" i="1" s="1"/>
  <c r="AW196" i="1"/>
  <c r="AV196" i="1"/>
  <c r="AX196" i="1" s="1"/>
  <c r="AY196" i="1" s="1"/>
  <c r="AU196" i="1"/>
  <c r="AR196" i="1"/>
  <c r="AO196" i="1"/>
  <c r="AJ196" i="1"/>
  <c r="AG196" i="1"/>
  <c r="AF196" i="1"/>
  <c r="AH196" i="1" s="1"/>
  <c r="AI196" i="1" s="1"/>
  <c r="AE196" i="1"/>
  <c r="AB196" i="1"/>
  <c r="Y196" i="1"/>
  <c r="DC195" i="1"/>
  <c r="CZ195" i="1"/>
  <c r="CY195" i="1"/>
  <c r="DA195" i="1" s="1"/>
  <c r="DB195" i="1" s="1"/>
  <c r="CT195" i="1"/>
  <c r="CS195" i="1"/>
  <c r="CU195" i="1" s="1"/>
  <c r="CV195" i="1" s="1"/>
  <c r="CN195" i="1"/>
  <c r="CM195" i="1"/>
  <c r="CO195" i="1" s="1"/>
  <c r="CP195" i="1" s="1"/>
  <c r="CK195" i="1"/>
  <c r="CH195" i="1"/>
  <c r="CI195" i="1" s="1"/>
  <c r="CJ195" i="1" s="1"/>
  <c r="CG195" i="1"/>
  <c r="CC195" i="1"/>
  <c r="CB195" i="1"/>
  <c r="CA195" i="1"/>
  <c r="BZ195" i="1"/>
  <c r="BW195" i="1"/>
  <c r="BT195" i="1"/>
  <c r="BN195" i="1"/>
  <c r="BM195" i="1"/>
  <c r="BL195" i="1"/>
  <c r="BK195" i="1"/>
  <c r="BH195" i="1"/>
  <c r="BE195" i="1"/>
  <c r="AZ195" i="1"/>
  <c r="BP195" i="1" s="1"/>
  <c r="CE195" i="1" s="1"/>
  <c r="AX195" i="1"/>
  <c r="AY195" i="1" s="1"/>
  <c r="AW195" i="1"/>
  <c r="AV195" i="1"/>
  <c r="AU195" i="1"/>
  <c r="AR195" i="1"/>
  <c r="AO195" i="1"/>
  <c r="AJ195" i="1"/>
  <c r="AH195" i="1"/>
  <c r="AI195" i="1" s="1"/>
  <c r="AG195" i="1"/>
  <c r="AF195" i="1"/>
  <c r="AE195" i="1"/>
  <c r="AB195" i="1"/>
  <c r="Y195" i="1"/>
  <c r="DC194" i="1"/>
  <c r="DA194" i="1"/>
  <c r="DB194" i="1" s="1"/>
  <c r="CZ194" i="1"/>
  <c r="CY194" i="1"/>
  <c r="CU194" i="1"/>
  <c r="CV194" i="1" s="1"/>
  <c r="CT194" i="1"/>
  <c r="CS194" i="1"/>
  <c r="CO194" i="1"/>
  <c r="CP194" i="1" s="1"/>
  <c r="CN194" i="1"/>
  <c r="CM194" i="1"/>
  <c r="CK194" i="1"/>
  <c r="CH194" i="1"/>
  <c r="CG194" i="1"/>
  <c r="CI194" i="1" s="1"/>
  <c r="CJ194" i="1" s="1"/>
  <c r="CB194" i="1"/>
  <c r="CA194" i="1"/>
  <c r="CC194" i="1" s="1"/>
  <c r="CD194" i="1" s="1"/>
  <c r="BZ194" i="1"/>
  <c r="BW194" i="1"/>
  <c r="BT194" i="1"/>
  <c r="BM194" i="1"/>
  <c r="BL194" i="1"/>
  <c r="BN194" i="1" s="1"/>
  <c r="BK194" i="1"/>
  <c r="BH194" i="1"/>
  <c r="BE194" i="1"/>
  <c r="AZ194" i="1"/>
  <c r="BP194" i="1" s="1"/>
  <c r="CE194" i="1" s="1"/>
  <c r="AW194" i="1"/>
  <c r="AV194" i="1"/>
  <c r="AX194" i="1" s="1"/>
  <c r="AY194" i="1" s="1"/>
  <c r="AU194" i="1"/>
  <c r="AR194" i="1"/>
  <c r="AO194" i="1"/>
  <c r="AJ194" i="1"/>
  <c r="AG194" i="1"/>
  <c r="AF194" i="1"/>
  <c r="AH194" i="1" s="1"/>
  <c r="AI194" i="1" s="1"/>
  <c r="AE194" i="1"/>
  <c r="AB194" i="1"/>
  <c r="Y194" i="1"/>
  <c r="DC193" i="1"/>
  <c r="CZ193" i="1"/>
  <c r="CY193" i="1"/>
  <c r="DA193" i="1" s="1"/>
  <c r="DB193" i="1" s="1"/>
  <c r="CT193" i="1"/>
  <c r="CU193" i="1" s="1"/>
  <c r="CV193" i="1" s="1"/>
  <c r="CS193" i="1"/>
  <c r="CQ193" i="1"/>
  <c r="CW193" i="1" s="1"/>
  <c r="CO193" i="1"/>
  <c r="CP193" i="1" s="1"/>
  <c r="CN193" i="1"/>
  <c r="CM193" i="1"/>
  <c r="CK193" i="1"/>
  <c r="CH193" i="1"/>
  <c r="CG193" i="1"/>
  <c r="CI193" i="1" s="1"/>
  <c r="CJ193" i="1" s="1"/>
  <c r="CB193" i="1"/>
  <c r="CA193" i="1"/>
  <c r="CC193" i="1" s="1"/>
  <c r="CD193" i="1" s="1"/>
  <c r="BZ193" i="1"/>
  <c r="BW193" i="1"/>
  <c r="BT193" i="1"/>
  <c r="BM193" i="1"/>
  <c r="BL193" i="1"/>
  <c r="BN193" i="1" s="1"/>
  <c r="BK193" i="1"/>
  <c r="BH193" i="1"/>
  <c r="BE193" i="1"/>
  <c r="AZ193" i="1"/>
  <c r="BP193" i="1" s="1"/>
  <c r="CE193" i="1" s="1"/>
  <c r="AW193" i="1"/>
  <c r="AV193" i="1"/>
  <c r="AX193" i="1" s="1"/>
  <c r="AY193" i="1" s="1"/>
  <c r="AU193" i="1"/>
  <c r="AR193" i="1"/>
  <c r="AO193" i="1"/>
  <c r="AJ193" i="1"/>
  <c r="AG193" i="1"/>
  <c r="AF193" i="1"/>
  <c r="AH193" i="1" s="1"/>
  <c r="AI193" i="1" s="1"/>
  <c r="AE193" i="1"/>
  <c r="AB193" i="1"/>
  <c r="Y193" i="1"/>
  <c r="DC192" i="1"/>
  <c r="CZ192" i="1"/>
  <c r="CY192" i="1"/>
  <c r="DA192" i="1" s="1"/>
  <c r="DB192" i="1" s="1"/>
  <c r="CT192" i="1"/>
  <c r="CU192" i="1" s="1"/>
  <c r="CS192" i="1"/>
  <c r="CQ192" i="1"/>
  <c r="CW192" i="1" s="1"/>
  <c r="CO192" i="1"/>
  <c r="CP192" i="1" s="1"/>
  <c r="CN192" i="1"/>
  <c r="CM192" i="1"/>
  <c r="CK192" i="1"/>
  <c r="CH192" i="1"/>
  <c r="CG192" i="1"/>
  <c r="CI192" i="1" s="1"/>
  <c r="CJ192" i="1" s="1"/>
  <c r="CB192" i="1"/>
  <c r="CA192" i="1"/>
  <c r="CC192" i="1" s="1"/>
  <c r="CD192" i="1" s="1"/>
  <c r="BZ192" i="1"/>
  <c r="BW192" i="1"/>
  <c r="BT192" i="1"/>
  <c r="BM192" i="1"/>
  <c r="BL192" i="1"/>
  <c r="BN192" i="1" s="1"/>
  <c r="BK192" i="1"/>
  <c r="BH192" i="1"/>
  <c r="BE192" i="1"/>
  <c r="AZ192" i="1"/>
  <c r="BP192" i="1" s="1"/>
  <c r="CE192" i="1" s="1"/>
  <c r="AW192" i="1"/>
  <c r="AV192" i="1"/>
  <c r="AX192" i="1" s="1"/>
  <c r="AY192" i="1" s="1"/>
  <c r="AU192" i="1"/>
  <c r="AR192" i="1"/>
  <c r="AO192" i="1"/>
  <c r="AJ192" i="1"/>
  <c r="AG192" i="1"/>
  <c r="AF192" i="1"/>
  <c r="AH192" i="1" s="1"/>
  <c r="AI192" i="1" s="1"/>
  <c r="AE192" i="1"/>
  <c r="AB192" i="1"/>
  <c r="Y192" i="1"/>
  <c r="DC191" i="1"/>
  <c r="CZ191" i="1"/>
  <c r="CY191" i="1"/>
  <c r="DA191" i="1" s="1"/>
  <c r="DB191" i="1" s="1"/>
  <c r="CT191" i="1"/>
  <c r="CU191" i="1" s="1"/>
  <c r="CV191" i="1" s="1"/>
  <c r="CS191" i="1"/>
  <c r="CQ191" i="1"/>
  <c r="CW191" i="1" s="1"/>
  <c r="CO191" i="1"/>
  <c r="CP191" i="1" s="1"/>
  <c r="CN191" i="1"/>
  <c r="CM191" i="1"/>
  <c r="CK191" i="1"/>
  <c r="CH191" i="1"/>
  <c r="CG191" i="1"/>
  <c r="CI191" i="1" s="1"/>
  <c r="CJ191" i="1" s="1"/>
  <c r="CB191" i="1"/>
  <c r="CA191" i="1"/>
  <c r="CC191" i="1" s="1"/>
  <c r="CD191" i="1" s="1"/>
  <c r="BZ191" i="1"/>
  <c r="BW191" i="1"/>
  <c r="BT191" i="1"/>
  <c r="BM191" i="1"/>
  <c r="BL191" i="1"/>
  <c r="BN191" i="1" s="1"/>
  <c r="BK191" i="1"/>
  <c r="BH191" i="1"/>
  <c r="BE191" i="1"/>
  <c r="AZ191" i="1"/>
  <c r="BP191" i="1" s="1"/>
  <c r="CE191" i="1" s="1"/>
  <c r="AW191" i="1"/>
  <c r="AV191" i="1"/>
  <c r="AX191" i="1" s="1"/>
  <c r="AY191" i="1" s="1"/>
  <c r="AU191" i="1"/>
  <c r="AR191" i="1"/>
  <c r="AO191" i="1"/>
  <c r="AJ191" i="1"/>
  <c r="AI191" i="1" s="1"/>
  <c r="AF191" i="1"/>
  <c r="AE191" i="1"/>
  <c r="AB191" i="1"/>
  <c r="Y191" i="1"/>
  <c r="DC190" i="1"/>
  <c r="DA190" i="1"/>
  <c r="DB190" i="1" s="1"/>
  <c r="CZ190" i="1"/>
  <c r="CY190" i="1"/>
  <c r="CT190" i="1"/>
  <c r="CS190" i="1"/>
  <c r="CU190" i="1" s="1"/>
  <c r="CQ190" i="1"/>
  <c r="CW190" i="1" s="1"/>
  <c r="CN190" i="1"/>
  <c r="CM190" i="1"/>
  <c r="CO190" i="1" s="1"/>
  <c r="CP190" i="1" s="1"/>
  <c r="CK190" i="1"/>
  <c r="CH190" i="1"/>
  <c r="CI190" i="1" s="1"/>
  <c r="CJ190" i="1" s="1"/>
  <c r="CG190" i="1"/>
  <c r="CC190" i="1"/>
  <c r="CB190" i="1"/>
  <c r="CA190" i="1"/>
  <c r="BZ190" i="1"/>
  <c r="BW190" i="1"/>
  <c r="BT190" i="1"/>
  <c r="BN190" i="1"/>
  <c r="BO190" i="1" s="1"/>
  <c r="BM190" i="1"/>
  <c r="BL190" i="1"/>
  <c r="BK190" i="1"/>
  <c r="BH190" i="1"/>
  <c r="BE190" i="1"/>
  <c r="AZ190" i="1"/>
  <c r="BP190" i="1" s="1"/>
  <c r="CE190" i="1" s="1"/>
  <c r="AX190" i="1"/>
  <c r="AY190" i="1" s="1"/>
  <c r="AW190" i="1"/>
  <c r="AV190" i="1"/>
  <c r="AU190" i="1"/>
  <c r="AR190" i="1"/>
  <c r="AO190" i="1"/>
  <c r="AJ190" i="1"/>
  <c r="AH190" i="1"/>
  <c r="AI190" i="1" s="1"/>
  <c r="AG190" i="1"/>
  <c r="AF190" i="1"/>
  <c r="AE190" i="1"/>
  <c r="AB190" i="1"/>
  <c r="Y190" i="1"/>
  <c r="DC189" i="1"/>
  <c r="DA189" i="1"/>
  <c r="DB189" i="1" s="1"/>
  <c r="CZ189" i="1"/>
  <c r="CY189" i="1"/>
  <c r="CT189" i="1"/>
  <c r="CS189" i="1"/>
  <c r="CU189" i="1" s="1"/>
  <c r="CQ189" i="1"/>
  <c r="CW189" i="1" s="1"/>
  <c r="CN189" i="1"/>
  <c r="CM189" i="1"/>
  <c r="CO189" i="1" s="1"/>
  <c r="CP189" i="1" s="1"/>
  <c r="CK189" i="1"/>
  <c r="CH189" i="1"/>
  <c r="CI189" i="1" s="1"/>
  <c r="CJ189" i="1" s="1"/>
  <c r="CG189" i="1"/>
  <c r="CC189" i="1"/>
  <c r="CB189" i="1"/>
  <c r="CA189" i="1"/>
  <c r="BZ189" i="1"/>
  <c r="BW189" i="1"/>
  <c r="BT189" i="1"/>
  <c r="BN189" i="1"/>
  <c r="BM189" i="1"/>
  <c r="BL189" i="1"/>
  <c r="BK189" i="1"/>
  <c r="BH189" i="1"/>
  <c r="BE189" i="1"/>
  <c r="AZ189" i="1"/>
  <c r="BP189" i="1" s="1"/>
  <c r="CE189" i="1" s="1"/>
  <c r="AX189" i="1"/>
  <c r="AY189" i="1" s="1"/>
  <c r="AW189" i="1"/>
  <c r="AV189" i="1"/>
  <c r="AU189" i="1"/>
  <c r="AR189" i="1"/>
  <c r="AO189" i="1"/>
  <c r="AJ189" i="1"/>
  <c r="AH189" i="1"/>
  <c r="AI189" i="1" s="1"/>
  <c r="AG189" i="1"/>
  <c r="AF189" i="1"/>
  <c r="AE189" i="1"/>
  <c r="AB189" i="1"/>
  <c r="Y189" i="1"/>
  <c r="DC188" i="1"/>
  <c r="DA188" i="1"/>
  <c r="DB188" i="1" s="1"/>
  <c r="CZ188" i="1"/>
  <c r="CY188" i="1"/>
  <c r="CU188" i="1"/>
  <c r="CV188" i="1" s="1"/>
  <c r="CT188" i="1"/>
  <c r="CS188" i="1"/>
  <c r="CO188" i="1"/>
  <c r="CP188" i="1" s="1"/>
  <c r="CN188" i="1"/>
  <c r="CM188" i="1"/>
  <c r="CK188" i="1"/>
  <c r="CH188" i="1"/>
  <c r="CG188" i="1"/>
  <c r="CI188" i="1" s="1"/>
  <c r="CJ188" i="1" s="1"/>
  <c r="CB188" i="1"/>
  <c r="CA188" i="1"/>
  <c r="CC188" i="1" s="1"/>
  <c r="CD188" i="1" s="1"/>
  <c r="BZ188" i="1"/>
  <c r="BW188" i="1"/>
  <c r="BT188" i="1"/>
  <c r="BM188" i="1"/>
  <c r="BL188" i="1"/>
  <c r="BN188" i="1" s="1"/>
  <c r="BK188" i="1"/>
  <c r="BH188" i="1"/>
  <c r="BE188" i="1"/>
  <c r="AZ188" i="1"/>
  <c r="BP188" i="1" s="1"/>
  <c r="CE188" i="1" s="1"/>
  <c r="AW188" i="1"/>
  <c r="AV188" i="1"/>
  <c r="AX188" i="1" s="1"/>
  <c r="AY188" i="1" s="1"/>
  <c r="AU188" i="1"/>
  <c r="AR188" i="1"/>
  <c r="AO188" i="1"/>
  <c r="AJ188" i="1"/>
  <c r="AG188" i="1"/>
  <c r="AF188" i="1"/>
  <c r="AH188" i="1" s="1"/>
  <c r="AI188" i="1" s="1"/>
  <c r="AE188" i="1"/>
  <c r="AB188" i="1"/>
  <c r="Y188" i="1"/>
  <c r="DC187" i="1"/>
  <c r="CZ187" i="1"/>
  <c r="CY187" i="1"/>
  <c r="DA187" i="1" s="1"/>
  <c r="DB187" i="1" s="1"/>
  <c r="CT187" i="1"/>
  <c r="CS187" i="1"/>
  <c r="CU187" i="1" s="1"/>
  <c r="CV187" i="1" s="1"/>
  <c r="CN187" i="1"/>
  <c r="CM187" i="1"/>
  <c r="CO187" i="1" s="1"/>
  <c r="CP187" i="1" s="1"/>
  <c r="CK187" i="1"/>
  <c r="CH187" i="1"/>
  <c r="CI187" i="1" s="1"/>
  <c r="CJ187" i="1" s="1"/>
  <c r="CG187" i="1"/>
  <c r="CC187" i="1"/>
  <c r="CB187" i="1"/>
  <c r="CA187" i="1"/>
  <c r="BZ187" i="1"/>
  <c r="BW187" i="1"/>
  <c r="BT187" i="1"/>
  <c r="BN187" i="1"/>
  <c r="BM187" i="1"/>
  <c r="BL187" i="1"/>
  <c r="BK187" i="1"/>
  <c r="BH187" i="1"/>
  <c r="BE187" i="1"/>
  <c r="AZ187" i="1"/>
  <c r="BP187" i="1" s="1"/>
  <c r="CE187" i="1" s="1"/>
  <c r="AX187" i="1"/>
  <c r="AY187" i="1" s="1"/>
  <c r="AW187" i="1"/>
  <c r="AV187" i="1"/>
  <c r="AU187" i="1"/>
  <c r="AR187" i="1"/>
  <c r="AO187" i="1"/>
  <c r="AJ187" i="1"/>
  <c r="AH187" i="1"/>
  <c r="AI187" i="1" s="1"/>
  <c r="AG187" i="1"/>
  <c r="AF187" i="1"/>
  <c r="AE187" i="1"/>
  <c r="AB187" i="1"/>
  <c r="Y187" i="1"/>
  <c r="DC186" i="1"/>
  <c r="DA186" i="1"/>
  <c r="DB186" i="1" s="1"/>
  <c r="CZ186" i="1"/>
  <c r="CY186" i="1"/>
  <c r="CU186" i="1"/>
  <c r="CV186" i="1" s="1"/>
  <c r="CT186" i="1"/>
  <c r="CS186" i="1"/>
  <c r="CO186" i="1"/>
  <c r="CP186" i="1" s="1"/>
  <c r="CN186" i="1"/>
  <c r="CM186" i="1"/>
  <c r="CK186" i="1"/>
  <c r="CH186" i="1"/>
  <c r="CG186" i="1"/>
  <c r="CI186" i="1" s="1"/>
  <c r="CJ186" i="1" s="1"/>
  <c r="CB186" i="1"/>
  <c r="CA186" i="1"/>
  <c r="CC186" i="1" s="1"/>
  <c r="BZ186" i="1"/>
  <c r="BW186" i="1"/>
  <c r="BT186" i="1"/>
  <c r="BM186" i="1"/>
  <c r="BL186" i="1"/>
  <c r="BN186" i="1" s="1"/>
  <c r="BK186" i="1"/>
  <c r="BH186" i="1"/>
  <c r="BE186" i="1"/>
  <c r="AZ186" i="1"/>
  <c r="BP186" i="1" s="1"/>
  <c r="CE186" i="1" s="1"/>
  <c r="AW186" i="1"/>
  <c r="AV186" i="1"/>
  <c r="AX186" i="1" s="1"/>
  <c r="AY186" i="1" s="1"/>
  <c r="AU186" i="1"/>
  <c r="AR186" i="1"/>
  <c r="AO186" i="1"/>
  <c r="AJ186" i="1"/>
  <c r="AG186" i="1"/>
  <c r="AF186" i="1"/>
  <c r="AH186" i="1" s="1"/>
  <c r="AI186" i="1" s="1"/>
  <c r="AE186" i="1"/>
  <c r="AB186" i="1"/>
  <c r="Y186" i="1"/>
  <c r="DC185" i="1"/>
  <c r="CZ185" i="1"/>
  <c r="CY185" i="1"/>
  <c r="DA185" i="1" s="1"/>
  <c r="DB185" i="1" s="1"/>
  <c r="CT185" i="1"/>
  <c r="CS185" i="1"/>
  <c r="CU185" i="1" s="1"/>
  <c r="CV185" i="1" s="1"/>
  <c r="CN185" i="1"/>
  <c r="CM185" i="1"/>
  <c r="CO185" i="1" s="1"/>
  <c r="CP185" i="1" s="1"/>
  <c r="CK185" i="1"/>
  <c r="CH185" i="1"/>
  <c r="CI185" i="1" s="1"/>
  <c r="CJ185" i="1" s="1"/>
  <c r="CG185" i="1"/>
  <c r="CC185" i="1"/>
  <c r="CB185" i="1"/>
  <c r="CA185" i="1"/>
  <c r="BZ185" i="1"/>
  <c r="BW185" i="1"/>
  <c r="BT185" i="1"/>
  <c r="BN185" i="1"/>
  <c r="BO185" i="1" s="1"/>
  <c r="BM185" i="1"/>
  <c r="BL185" i="1"/>
  <c r="BK185" i="1"/>
  <c r="BH185" i="1"/>
  <c r="BE185" i="1"/>
  <c r="AZ185" i="1"/>
  <c r="BP185" i="1" s="1"/>
  <c r="CE185" i="1" s="1"/>
  <c r="AX185" i="1"/>
  <c r="AY185" i="1" s="1"/>
  <c r="AW185" i="1"/>
  <c r="AV185" i="1"/>
  <c r="AU185" i="1"/>
  <c r="AR185" i="1"/>
  <c r="AO185" i="1"/>
  <c r="AJ185" i="1"/>
  <c r="AH185" i="1"/>
  <c r="AI185" i="1" s="1"/>
  <c r="AG185" i="1"/>
  <c r="AF185" i="1"/>
  <c r="AE185" i="1"/>
  <c r="AB185" i="1"/>
  <c r="Y185" i="1"/>
  <c r="DC184" i="1"/>
  <c r="DA184" i="1"/>
  <c r="DB184" i="1" s="1"/>
  <c r="CZ184" i="1"/>
  <c r="CY184" i="1"/>
  <c r="CU184" i="1"/>
  <c r="CV184" i="1" s="1"/>
  <c r="CT184" i="1"/>
  <c r="CS184" i="1"/>
  <c r="CO184" i="1"/>
  <c r="CP184" i="1" s="1"/>
  <c r="CN184" i="1"/>
  <c r="CM184" i="1"/>
  <c r="CK184" i="1"/>
  <c r="CH184" i="1"/>
  <c r="CG184" i="1"/>
  <c r="CI184" i="1" s="1"/>
  <c r="CJ184" i="1" s="1"/>
  <c r="CB184" i="1"/>
  <c r="CA184" i="1"/>
  <c r="CC184" i="1" s="1"/>
  <c r="CD184" i="1" s="1"/>
  <c r="BZ184" i="1"/>
  <c r="BW184" i="1"/>
  <c r="BT184" i="1"/>
  <c r="BM184" i="1"/>
  <c r="BL184" i="1"/>
  <c r="BN184" i="1" s="1"/>
  <c r="BK184" i="1"/>
  <c r="BH184" i="1"/>
  <c r="BE184" i="1"/>
  <c r="AZ184" i="1"/>
  <c r="BP184" i="1" s="1"/>
  <c r="CE184" i="1" s="1"/>
  <c r="AW184" i="1"/>
  <c r="AV184" i="1"/>
  <c r="AX184" i="1" s="1"/>
  <c r="AY184" i="1" s="1"/>
  <c r="AU184" i="1"/>
  <c r="AR184" i="1"/>
  <c r="AO184" i="1"/>
  <c r="AJ184" i="1"/>
  <c r="AG184" i="1"/>
  <c r="AF184" i="1"/>
  <c r="AH184" i="1" s="1"/>
  <c r="AI184" i="1" s="1"/>
  <c r="AE184" i="1"/>
  <c r="AB184" i="1"/>
  <c r="Y184" i="1"/>
  <c r="DC183" i="1"/>
  <c r="CZ183" i="1"/>
  <c r="CY183" i="1"/>
  <c r="DA183" i="1" s="1"/>
  <c r="DB183" i="1" s="1"/>
  <c r="CT183" i="1"/>
  <c r="CS183" i="1"/>
  <c r="CU183" i="1" s="1"/>
  <c r="CV183" i="1" s="1"/>
  <c r="CN183" i="1"/>
  <c r="CM183" i="1"/>
  <c r="CO183" i="1" s="1"/>
  <c r="CP183" i="1" s="1"/>
  <c r="CK183" i="1"/>
  <c r="CH183" i="1"/>
  <c r="CI183" i="1" s="1"/>
  <c r="CJ183" i="1" s="1"/>
  <c r="CG183" i="1"/>
  <c r="CC183" i="1"/>
  <c r="CB183" i="1"/>
  <c r="CA183" i="1"/>
  <c r="BZ183" i="1"/>
  <c r="BW183" i="1"/>
  <c r="BT183" i="1"/>
  <c r="BN183" i="1"/>
  <c r="BO183" i="1" s="1"/>
  <c r="BM183" i="1"/>
  <c r="BL183" i="1"/>
  <c r="BK183" i="1"/>
  <c r="BH183" i="1"/>
  <c r="BE183" i="1"/>
  <c r="AZ183" i="1"/>
  <c r="BP183" i="1" s="1"/>
  <c r="CE183" i="1" s="1"/>
  <c r="AX183" i="1"/>
  <c r="AY183" i="1" s="1"/>
  <c r="AW183" i="1"/>
  <c r="AV183" i="1"/>
  <c r="AU183" i="1"/>
  <c r="AR183" i="1"/>
  <c r="AO183" i="1"/>
  <c r="AJ183" i="1"/>
  <c r="AH183" i="1"/>
  <c r="AI183" i="1" s="1"/>
  <c r="AG183" i="1"/>
  <c r="AF183" i="1"/>
  <c r="AE183" i="1"/>
  <c r="AB183" i="1"/>
  <c r="Y183" i="1"/>
  <c r="DC182" i="1"/>
  <c r="DA182" i="1"/>
  <c r="DB182" i="1" s="1"/>
  <c r="CZ182" i="1"/>
  <c r="CY182" i="1"/>
  <c r="CU182" i="1"/>
  <c r="CV182" i="1" s="1"/>
  <c r="CT182" i="1"/>
  <c r="CS182" i="1"/>
  <c r="CO182" i="1"/>
  <c r="CP182" i="1" s="1"/>
  <c r="CN182" i="1"/>
  <c r="CM182" i="1"/>
  <c r="CK182" i="1"/>
  <c r="CH182" i="1"/>
  <c r="CG182" i="1"/>
  <c r="CI182" i="1" s="1"/>
  <c r="CJ182" i="1" s="1"/>
  <c r="CB182" i="1"/>
  <c r="CA182" i="1"/>
  <c r="CC182" i="1" s="1"/>
  <c r="BZ182" i="1"/>
  <c r="BW182" i="1"/>
  <c r="BT182" i="1"/>
  <c r="BM182" i="1"/>
  <c r="BL182" i="1"/>
  <c r="BN182" i="1" s="1"/>
  <c r="BK182" i="1"/>
  <c r="BH182" i="1"/>
  <c r="BE182" i="1"/>
  <c r="AZ182" i="1"/>
  <c r="BP182" i="1" s="1"/>
  <c r="CE182" i="1" s="1"/>
  <c r="AW182" i="1"/>
  <c r="AV182" i="1"/>
  <c r="AX182" i="1" s="1"/>
  <c r="AY182" i="1" s="1"/>
  <c r="AU182" i="1"/>
  <c r="AR182" i="1"/>
  <c r="AO182" i="1"/>
  <c r="AJ182" i="1"/>
  <c r="AG182" i="1"/>
  <c r="AF182" i="1"/>
  <c r="AH182" i="1" s="1"/>
  <c r="AI182" i="1" s="1"/>
  <c r="AE182" i="1"/>
  <c r="AB182" i="1"/>
  <c r="Y182" i="1"/>
  <c r="CZ181" i="1"/>
  <c r="CY181" i="1"/>
  <c r="DA181" i="1" s="1"/>
  <c r="DB181" i="1" s="1"/>
  <c r="CT181" i="1"/>
  <c r="CS181" i="1"/>
  <c r="CU181" i="1" s="1"/>
  <c r="CV181" i="1" s="1"/>
  <c r="CN181" i="1"/>
  <c r="CM181" i="1"/>
  <c r="CO181" i="1" s="1"/>
  <c r="CP181" i="1" s="1"/>
  <c r="CH181" i="1"/>
  <c r="CG181" i="1"/>
  <c r="CI181" i="1" s="1"/>
  <c r="CJ181" i="1" s="1"/>
  <c r="CB181" i="1"/>
  <c r="CA181" i="1"/>
  <c r="CC181" i="1" s="1"/>
  <c r="BZ181" i="1"/>
  <c r="BW181" i="1"/>
  <c r="BT181" i="1"/>
  <c r="BM181" i="1"/>
  <c r="BL181" i="1"/>
  <c r="BN181" i="1" s="1"/>
  <c r="BK181" i="1"/>
  <c r="BH181" i="1"/>
  <c r="BE181" i="1"/>
  <c r="AZ181" i="1"/>
  <c r="BP181" i="1" s="1"/>
  <c r="CE181" i="1" s="1"/>
  <c r="AW181" i="1"/>
  <c r="AV181" i="1"/>
  <c r="AX181" i="1" s="1"/>
  <c r="AY181" i="1" s="1"/>
  <c r="AU181" i="1"/>
  <c r="AR181" i="1"/>
  <c r="AO181" i="1"/>
  <c r="AJ181" i="1"/>
  <c r="AG181" i="1"/>
  <c r="AF181" i="1"/>
  <c r="AH181" i="1" s="1"/>
  <c r="AI181" i="1" s="1"/>
  <c r="AE181" i="1"/>
  <c r="AB181" i="1"/>
  <c r="Y181" i="1"/>
  <c r="CZ180" i="1"/>
  <c r="CY180" i="1"/>
  <c r="DA180" i="1" s="1"/>
  <c r="DB180" i="1" s="1"/>
  <c r="CT180" i="1"/>
  <c r="CS180" i="1"/>
  <c r="CU180" i="1" s="1"/>
  <c r="CV180" i="1" s="1"/>
  <c r="CN180" i="1"/>
  <c r="CM180" i="1"/>
  <c r="CO180" i="1" s="1"/>
  <c r="CP180" i="1" s="1"/>
  <c r="CH180" i="1"/>
  <c r="CG180" i="1"/>
  <c r="CI180" i="1" s="1"/>
  <c r="CJ180" i="1" s="1"/>
  <c r="CB180" i="1"/>
  <c r="CA180" i="1"/>
  <c r="CC180" i="1" s="1"/>
  <c r="BZ180" i="1"/>
  <c r="BW180" i="1"/>
  <c r="BT180" i="1"/>
  <c r="BM180" i="1"/>
  <c r="BL180" i="1"/>
  <c r="BN180" i="1" s="1"/>
  <c r="BK180" i="1"/>
  <c r="BH180" i="1"/>
  <c r="BE180" i="1"/>
  <c r="AZ180" i="1"/>
  <c r="BP180" i="1" s="1"/>
  <c r="CE180" i="1" s="1"/>
  <c r="AW180" i="1"/>
  <c r="AV180" i="1"/>
  <c r="AX180" i="1" s="1"/>
  <c r="AY180" i="1" s="1"/>
  <c r="AU180" i="1"/>
  <c r="AR180" i="1"/>
  <c r="AO180" i="1"/>
  <c r="AJ180" i="1"/>
  <c r="AG180" i="1"/>
  <c r="AF180" i="1"/>
  <c r="AH180" i="1" s="1"/>
  <c r="AI180" i="1" s="1"/>
  <c r="AE180" i="1"/>
  <c r="AB180" i="1"/>
  <c r="Y180" i="1"/>
  <c r="CZ179" i="1"/>
  <c r="CY179" i="1"/>
  <c r="DA179" i="1" s="1"/>
  <c r="DB179" i="1" s="1"/>
  <c r="CT179" i="1"/>
  <c r="CS179" i="1"/>
  <c r="CU179" i="1" s="1"/>
  <c r="CV179" i="1" s="1"/>
  <c r="CN179" i="1"/>
  <c r="CM179" i="1"/>
  <c r="CO179" i="1" s="1"/>
  <c r="CP179" i="1" s="1"/>
  <c r="CH179" i="1"/>
  <c r="CG179" i="1"/>
  <c r="CI179" i="1" s="1"/>
  <c r="CJ179" i="1" s="1"/>
  <c r="CC179" i="1"/>
  <c r="CB179" i="1"/>
  <c r="CA179" i="1"/>
  <c r="BZ179" i="1"/>
  <c r="BW179" i="1"/>
  <c r="BT179" i="1"/>
  <c r="BN179" i="1"/>
  <c r="BO179" i="1" s="1"/>
  <c r="BM179" i="1"/>
  <c r="BL179" i="1"/>
  <c r="BK179" i="1"/>
  <c r="BH179" i="1"/>
  <c r="BE179" i="1"/>
  <c r="AZ179" i="1"/>
  <c r="BP179" i="1" s="1"/>
  <c r="CE179" i="1" s="1"/>
  <c r="AX179" i="1"/>
  <c r="AY179" i="1" s="1"/>
  <c r="AW179" i="1"/>
  <c r="AV179" i="1"/>
  <c r="AU179" i="1"/>
  <c r="AR179" i="1"/>
  <c r="AO179" i="1"/>
  <c r="AJ179" i="1"/>
  <c r="AH179" i="1"/>
  <c r="AI179" i="1" s="1"/>
  <c r="AG179" i="1"/>
  <c r="AF179" i="1"/>
  <c r="AE179" i="1"/>
  <c r="AB179" i="1"/>
  <c r="Y179" i="1"/>
  <c r="CZ178" i="1"/>
  <c r="CY178" i="1"/>
  <c r="DA178" i="1" s="1"/>
  <c r="DB178" i="1" s="1"/>
  <c r="CT178" i="1"/>
  <c r="CS178" i="1"/>
  <c r="CU178" i="1" s="1"/>
  <c r="CV178" i="1" s="1"/>
  <c r="CN178" i="1"/>
  <c r="CM178" i="1"/>
  <c r="CO178" i="1" s="1"/>
  <c r="CP178" i="1" s="1"/>
  <c r="CH178" i="1"/>
  <c r="CG178" i="1"/>
  <c r="CI178" i="1" s="1"/>
  <c r="CJ178" i="1" s="1"/>
  <c r="CC178" i="1"/>
  <c r="CB178" i="1"/>
  <c r="CA178" i="1"/>
  <c r="BZ178" i="1"/>
  <c r="BW178" i="1"/>
  <c r="BT178" i="1"/>
  <c r="BN178" i="1"/>
  <c r="BM178" i="1"/>
  <c r="BL178" i="1"/>
  <c r="BK178" i="1"/>
  <c r="BH178" i="1"/>
  <c r="BE178" i="1"/>
  <c r="AZ178" i="1"/>
  <c r="BP178" i="1" s="1"/>
  <c r="CE178" i="1" s="1"/>
  <c r="AX178" i="1"/>
  <c r="AY178" i="1" s="1"/>
  <c r="AW178" i="1"/>
  <c r="AV178" i="1"/>
  <c r="AU178" i="1"/>
  <c r="AR178" i="1"/>
  <c r="AO178" i="1"/>
  <c r="AJ178" i="1"/>
  <c r="AH178" i="1"/>
  <c r="AI178" i="1" s="1"/>
  <c r="AG178" i="1"/>
  <c r="AF178" i="1"/>
  <c r="AE178" i="1"/>
  <c r="AB178" i="1"/>
  <c r="Y178" i="1"/>
  <c r="CZ177" i="1"/>
  <c r="CY177" i="1"/>
  <c r="DA177" i="1" s="1"/>
  <c r="DB177" i="1" s="1"/>
  <c r="CT177" i="1"/>
  <c r="CS177" i="1"/>
  <c r="CU177" i="1" s="1"/>
  <c r="CV177" i="1" s="1"/>
  <c r="CN177" i="1"/>
  <c r="CM177" i="1"/>
  <c r="CO177" i="1" s="1"/>
  <c r="CP177" i="1" s="1"/>
  <c r="CH177" i="1"/>
  <c r="CG177" i="1"/>
  <c r="CI177" i="1" s="1"/>
  <c r="CJ177" i="1" s="1"/>
  <c r="CC177" i="1"/>
  <c r="CB177" i="1"/>
  <c r="CA177" i="1"/>
  <c r="BZ177" i="1"/>
  <c r="BW177" i="1"/>
  <c r="BT177" i="1"/>
  <c r="BN177" i="1"/>
  <c r="BO177" i="1" s="1"/>
  <c r="BM177" i="1"/>
  <c r="BL177" i="1"/>
  <c r="BK177" i="1"/>
  <c r="BH177" i="1"/>
  <c r="BE177" i="1"/>
  <c r="AZ177" i="1"/>
  <c r="BP177" i="1" s="1"/>
  <c r="CE177" i="1" s="1"/>
  <c r="AX177" i="1"/>
  <c r="AY177" i="1" s="1"/>
  <c r="AW177" i="1"/>
  <c r="AV177" i="1"/>
  <c r="AU177" i="1"/>
  <c r="AR177" i="1"/>
  <c r="AO177" i="1"/>
  <c r="AJ177" i="1"/>
  <c r="AH177" i="1"/>
  <c r="AI177" i="1" s="1"/>
  <c r="AG177" i="1"/>
  <c r="AF177" i="1"/>
  <c r="AE177" i="1"/>
  <c r="AB177" i="1"/>
  <c r="Y177" i="1"/>
  <c r="CZ176" i="1"/>
  <c r="CY176" i="1"/>
  <c r="DA176" i="1" s="1"/>
  <c r="DB176" i="1" s="1"/>
  <c r="CT176" i="1"/>
  <c r="CS176" i="1"/>
  <c r="CU176" i="1" s="1"/>
  <c r="CV176" i="1" s="1"/>
  <c r="CN176" i="1"/>
  <c r="CM176" i="1"/>
  <c r="CO176" i="1" s="1"/>
  <c r="CP176" i="1" s="1"/>
  <c r="CH176" i="1"/>
  <c r="CG176" i="1"/>
  <c r="CI176" i="1" s="1"/>
  <c r="CJ176" i="1" s="1"/>
  <c r="CC176" i="1"/>
  <c r="CB176" i="1"/>
  <c r="CA176" i="1"/>
  <c r="BZ176" i="1"/>
  <c r="BW176" i="1"/>
  <c r="BT176" i="1"/>
  <c r="BN176" i="1"/>
  <c r="BM176" i="1"/>
  <c r="BL176" i="1"/>
  <c r="BK176" i="1"/>
  <c r="BH176" i="1"/>
  <c r="BE176" i="1"/>
  <c r="AZ176" i="1"/>
  <c r="BP176" i="1" s="1"/>
  <c r="CE176" i="1" s="1"/>
  <c r="AX176" i="1"/>
  <c r="AY176" i="1" s="1"/>
  <c r="AW176" i="1"/>
  <c r="AV176" i="1"/>
  <c r="AU176" i="1"/>
  <c r="AR176" i="1"/>
  <c r="AO176" i="1"/>
  <c r="AJ176" i="1"/>
  <c r="AH176" i="1"/>
  <c r="AI176" i="1" s="1"/>
  <c r="AG176" i="1"/>
  <c r="AF176" i="1"/>
  <c r="AE176" i="1"/>
  <c r="AB176" i="1"/>
  <c r="Y176" i="1"/>
  <c r="CS175" i="1"/>
  <c r="CC175" i="1"/>
  <c r="CB175" i="1"/>
  <c r="CA175" i="1"/>
  <c r="BZ175" i="1"/>
  <c r="BW175" i="1"/>
  <c r="BT175" i="1"/>
  <c r="BN175" i="1"/>
  <c r="BM175" i="1"/>
  <c r="BL175" i="1"/>
  <c r="BK175" i="1"/>
  <c r="BH175" i="1"/>
  <c r="BE175" i="1"/>
  <c r="AZ175" i="1"/>
  <c r="BP175" i="1" s="1"/>
  <c r="CE175" i="1" s="1"/>
  <c r="AT175" i="1"/>
  <c r="CZ175" i="1" s="1"/>
  <c r="AQ175" i="1"/>
  <c r="AP175" i="1"/>
  <c r="AO175" i="1"/>
  <c r="AJ175" i="1"/>
  <c r="AH175" i="1"/>
  <c r="AI175" i="1" s="1"/>
  <c r="AG175" i="1"/>
  <c r="AF175" i="1"/>
  <c r="AE175" i="1"/>
  <c r="AB175" i="1"/>
  <c r="Y175" i="1"/>
  <c r="CZ174" i="1"/>
  <c r="CY174" i="1"/>
  <c r="DA174" i="1" s="1"/>
  <c r="DB174" i="1" s="1"/>
  <c r="CT174" i="1"/>
  <c r="CS174" i="1"/>
  <c r="CU174" i="1" s="1"/>
  <c r="CV174" i="1" s="1"/>
  <c r="CN174" i="1"/>
  <c r="CM174" i="1"/>
  <c r="CO174" i="1" s="1"/>
  <c r="CP174" i="1" s="1"/>
  <c r="CH174" i="1"/>
  <c r="CG174" i="1"/>
  <c r="CI174" i="1" s="1"/>
  <c r="CJ174" i="1" s="1"/>
  <c r="CC174" i="1"/>
  <c r="CB174" i="1"/>
  <c r="CA174" i="1"/>
  <c r="BZ174" i="1"/>
  <c r="BW174" i="1"/>
  <c r="BT174" i="1"/>
  <c r="BN174" i="1"/>
  <c r="BM174" i="1"/>
  <c r="BL174" i="1"/>
  <c r="BK174" i="1"/>
  <c r="BH174" i="1"/>
  <c r="BE174" i="1"/>
  <c r="AZ174" i="1"/>
  <c r="BP174" i="1" s="1"/>
  <c r="CE174" i="1" s="1"/>
  <c r="AX174" i="1"/>
  <c r="AY174" i="1" s="1"/>
  <c r="AW174" i="1"/>
  <c r="AV174" i="1"/>
  <c r="AU174" i="1"/>
  <c r="AR174" i="1"/>
  <c r="AO174" i="1"/>
  <c r="AJ174" i="1"/>
  <c r="AH174" i="1"/>
  <c r="AI174" i="1" s="1"/>
  <c r="AG174" i="1"/>
  <c r="AF174" i="1"/>
  <c r="AE174" i="1"/>
  <c r="AB174" i="1"/>
  <c r="Y174" i="1"/>
  <c r="CZ173" i="1"/>
  <c r="CY173" i="1"/>
  <c r="DA173" i="1" s="1"/>
  <c r="DB173" i="1" s="1"/>
  <c r="CT173" i="1"/>
  <c r="CS173" i="1"/>
  <c r="CU173" i="1" s="1"/>
  <c r="CV173" i="1" s="1"/>
  <c r="CN173" i="1"/>
  <c r="CM173" i="1"/>
  <c r="CO173" i="1" s="1"/>
  <c r="CP173" i="1" s="1"/>
  <c r="CH173" i="1"/>
  <c r="CG173" i="1"/>
  <c r="CI173" i="1" s="1"/>
  <c r="CJ173" i="1" s="1"/>
  <c r="CC173" i="1"/>
  <c r="CB173" i="1"/>
  <c r="CA173" i="1"/>
  <c r="BZ173" i="1"/>
  <c r="BW173" i="1"/>
  <c r="BT173" i="1"/>
  <c r="BN173" i="1"/>
  <c r="BO173" i="1" s="1"/>
  <c r="BM173" i="1"/>
  <c r="BL173" i="1"/>
  <c r="BK173" i="1"/>
  <c r="BH173" i="1"/>
  <c r="BE173" i="1"/>
  <c r="AZ173" i="1"/>
  <c r="BP173" i="1" s="1"/>
  <c r="CE173" i="1" s="1"/>
  <c r="AX173" i="1"/>
  <c r="AY173" i="1" s="1"/>
  <c r="AW173" i="1"/>
  <c r="AV173" i="1"/>
  <c r="AU173" i="1"/>
  <c r="AR173" i="1"/>
  <c r="AO173" i="1"/>
  <c r="AJ173" i="1"/>
  <c r="AH173" i="1"/>
  <c r="AI173" i="1" s="1"/>
  <c r="AG173" i="1"/>
  <c r="AF173" i="1"/>
  <c r="AE173" i="1"/>
  <c r="AB173" i="1"/>
  <c r="Y173" i="1"/>
  <c r="CZ172" i="1"/>
  <c r="CY172" i="1"/>
  <c r="DA172" i="1" s="1"/>
  <c r="DB172" i="1" s="1"/>
  <c r="CT172" i="1"/>
  <c r="CS172" i="1"/>
  <c r="CU172" i="1" s="1"/>
  <c r="CV172" i="1" s="1"/>
  <c r="CN172" i="1"/>
  <c r="CM172" i="1"/>
  <c r="CO172" i="1" s="1"/>
  <c r="CP172" i="1" s="1"/>
  <c r="CH172" i="1"/>
  <c r="CG172" i="1"/>
  <c r="CI172" i="1" s="1"/>
  <c r="CJ172" i="1" s="1"/>
  <c r="CC172" i="1"/>
  <c r="CB172" i="1"/>
  <c r="CA172" i="1"/>
  <c r="BZ172" i="1"/>
  <c r="BW172" i="1"/>
  <c r="BT172" i="1"/>
  <c r="BN172" i="1"/>
  <c r="BM172" i="1"/>
  <c r="BL172" i="1"/>
  <c r="BK172" i="1"/>
  <c r="BH172" i="1"/>
  <c r="BE172" i="1"/>
  <c r="AZ172" i="1"/>
  <c r="BP172" i="1" s="1"/>
  <c r="CE172" i="1" s="1"/>
  <c r="AX172" i="1"/>
  <c r="AY172" i="1" s="1"/>
  <c r="AW172" i="1"/>
  <c r="AV172" i="1"/>
  <c r="AU172" i="1"/>
  <c r="AR172" i="1"/>
  <c r="AO172" i="1"/>
  <c r="AJ172" i="1"/>
  <c r="AH172" i="1"/>
  <c r="AI172" i="1" s="1"/>
  <c r="AG172" i="1"/>
  <c r="AE172" i="1"/>
  <c r="AB172" i="1"/>
  <c r="Y172" i="1"/>
  <c r="CZ171" i="1"/>
  <c r="CY171" i="1"/>
  <c r="DA171" i="1" s="1"/>
  <c r="DB171" i="1" s="1"/>
  <c r="CT171" i="1"/>
  <c r="CS171" i="1"/>
  <c r="CU171" i="1" s="1"/>
  <c r="CV171" i="1" s="1"/>
  <c r="CN171" i="1"/>
  <c r="CM171" i="1"/>
  <c r="CO171" i="1" s="1"/>
  <c r="CP171" i="1" s="1"/>
  <c r="CH171" i="1"/>
  <c r="CG171" i="1"/>
  <c r="CI171" i="1" s="1"/>
  <c r="CJ171" i="1" s="1"/>
  <c r="CB171" i="1"/>
  <c r="CA171" i="1"/>
  <c r="CC171" i="1" s="1"/>
  <c r="BZ171" i="1"/>
  <c r="BW171" i="1"/>
  <c r="BT171" i="1"/>
  <c r="BM171" i="1"/>
  <c r="BL171" i="1"/>
  <c r="BN171" i="1" s="1"/>
  <c r="BK171" i="1"/>
  <c r="BH171" i="1"/>
  <c r="BE171" i="1"/>
  <c r="AZ171" i="1"/>
  <c r="BP171" i="1" s="1"/>
  <c r="CE171" i="1" s="1"/>
  <c r="AW171" i="1"/>
  <c r="AV171" i="1"/>
  <c r="AX171" i="1" s="1"/>
  <c r="AY171" i="1" s="1"/>
  <c r="AU171" i="1"/>
  <c r="AR171" i="1"/>
  <c r="AO171" i="1"/>
  <c r="AJ171" i="1"/>
  <c r="AG171" i="1"/>
  <c r="AF171" i="1"/>
  <c r="AH171" i="1" s="1"/>
  <c r="AI171" i="1" s="1"/>
  <c r="AE171" i="1"/>
  <c r="AB171" i="1"/>
  <c r="Y171" i="1"/>
  <c r="CZ170" i="1"/>
  <c r="CY170" i="1"/>
  <c r="DA170" i="1" s="1"/>
  <c r="DB170" i="1" s="1"/>
  <c r="CT170" i="1"/>
  <c r="CS170" i="1"/>
  <c r="CU170" i="1" s="1"/>
  <c r="CV170" i="1" s="1"/>
  <c r="CN170" i="1"/>
  <c r="CM170" i="1"/>
  <c r="CO170" i="1" s="1"/>
  <c r="CP170" i="1" s="1"/>
  <c r="CH170" i="1"/>
  <c r="CG170" i="1"/>
  <c r="CI170" i="1" s="1"/>
  <c r="CJ170" i="1" s="1"/>
  <c r="CB170" i="1"/>
  <c r="CA170" i="1"/>
  <c r="CC170" i="1" s="1"/>
  <c r="BZ170" i="1"/>
  <c r="BW170" i="1"/>
  <c r="BT170" i="1"/>
  <c r="BM170" i="1"/>
  <c r="BL170" i="1"/>
  <c r="BN170" i="1" s="1"/>
  <c r="BK170" i="1"/>
  <c r="BH170" i="1"/>
  <c r="BE170" i="1"/>
  <c r="AZ170" i="1"/>
  <c r="BP170" i="1" s="1"/>
  <c r="CE170" i="1" s="1"/>
  <c r="AW170" i="1"/>
  <c r="AV170" i="1"/>
  <c r="AX170" i="1" s="1"/>
  <c r="AY170" i="1" s="1"/>
  <c r="AU170" i="1"/>
  <c r="AR170" i="1"/>
  <c r="AO170" i="1"/>
  <c r="AJ170" i="1"/>
  <c r="AG170" i="1"/>
  <c r="AF170" i="1"/>
  <c r="AH170" i="1" s="1"/>
  <c r="AI170" i="1" s="1"/>
  <c r="AE170" i="1"/>
  <c r="AB170" i="1"/>
  <c r="Y170" i="1"/>
  <c r="CZ169" i="1"/>
  <c r="CY169" i="1"/>
  <c r="DA169" i="1" s="1"/>
  <c r="DB169" i="1" s="1"/>
  <c r="CT169" i="1"/>
  <c r="CS169" i="1"/>
  <c r="CU169" i="1" s="1"/>
  <c r="CV169" i="1" s="1"/>
  <c r="CN169" i="1"/>
  <c r="CM169" i="1"/>
  <c r="CO169" i="1" s="1"/>
  <c r="CP169" i="1" s="1"/>
  <c r="CH169" i="1"/>
  <c r="CG169" i="1"/>
  <c r="CI169" i="1" s="1"/>
  <c r="CJ169" i="1" s="1"/>
  <c r="CB169" i="1"/>
  <c r="CA169" i="1"/>
  <c r="CC169" i="1" s="1"/>
  <c r="BZ169" i="1"/>
  <c r="BW169" i="1"/>
  <c r="BT169" i="1"/>
  <c r="BM169" i="1"/>
  <c r="BL169" i="1"/>
  <c r="BN169" i="1" s="1"/>
  <c r="BK169" i="1"/>
  <c r="BH169" i="1"/>
  <c r="BE169" i="1"/>
  <c r="AZ169" i="1"/>
  <c r="BP169" i="1" s="1"/>
  <c r="CE169" i="1" s="1"/>
  <c r="AW169" i="1"/>
  <c r="AV169" i="1"/>
  <c r="AX169" i="1" s="1"/>
  <c r="AY169" i="1" s="1"/>
  <c r="AU169" i="1"/>
  <c r="AR169" i="1"/>
  <c r="AO169" i="1"/>
  <c r="AJ169" i="1"/>
  <c r="AG169" i="1"/>
  <c r="AF169" i="1"/>
  <c r="AH169" i="1" s="1"/>
  <c r="AI169" i="1" s="1"/>
  <c r="AE169" i="1"/>
  <c r="AB169" i="1"/>
  <c r="Y169" i="1"/>
  <c r="CZ168" i="1"/>
  <c r="CY168" i="1"/>
  <c r="DA168" i="1" s="1"/>
  <c r="DB168" i="1" s="1"/>
  <c r="CT168" i="1"/>
  <c r="CS168" i="1"/>
  <c r="CU168" i="1" s="1"/>
  <c r="CV168" i="1" s="1"/>
  <c r="CN168" i="1"/>
  <c r="CM168" i="1"/>
  <c r="CO168" i="1" s="1"/>
  <c r="CP168" i="1" s="1"/>
  <c r="CH168" i="1"/>
  <c r="CG168" i="1"/>
  <c r="CI168" i="1" s="1"/>
  <c r="CJ168" i="1" s="1"/>
  <c r="CB168" i="1"/>
  <c r="CA168" i="1"/>
  <c r="CC168" i="1" s="1"/>
  <c r="BZ168" i="1"/>
  <c r="BW168" i="1"/>
  <c r="BT168" i="1"/>
  <c r="BM168" i="1"/>
  <c r="BL168" i="1"/>
  <c r="BN168" i="1" s="1"/>
  <c r="BK168" i="1"/>
  <c r="BH168" i="1"/>
  <c r="BE168" i="1"/>
  <c r="AZ168" i="1"/>
  <c r="BP168" i="1" s="1"/>
  <c r="CE168" i="1" s="1"/>
  <c r="AW168" i="1"/>
  <c r="AV168" i="1"/>
  <c r="AX168" i="1" s="1"/>
  <c r="AY168" i="1" s="1"/>
  <c r="AU168" i="1"/>
  <c r="AR168" i="1"/>
  <c r="AJ168" i="1"/>
  <c r="AG168" i="1"/>
  <c r="AF168" i="1"/>
  <c r="AH168" i="1" s="1"/>
  <c r="AI168" i="1" s="1"/>
  <c r="AE168" i="1"/>
  <c r="AB168" i="1"/>
  <c r="Y168" i="1"/>
  <c r="DB167" i="1"/>
  <c r="DA167" i="1"/>
  <c r="CZ167" i="1"/>
  <c r="CY167" i="1"/>
  <c r="CV167" i="1"/>
  <c r="CU167" i="1"/>
  <c r="CT167" i="1"/>
  <c r="CS167" i="1"/>
  <c r="CP167" i="1"/>
  <c r="CO167" i="1"/>
  <c r="CN167" i="1"/>
  <c r="CM167" i="1"/>
  <c r="CJ167" i="1"/>
  <c r="CI167" i="1"/>
  <c r="CH167" i="1"/>
  <c r="CG167" i="1"/>
  <c r="CB167" i="1"/>
  <c r="CA167" i="1"/>
  <c r="CC167" i="1" s="1"/>
  <c r="CD167" i="1" s="1"/>
  <c r="BZ167" i="1"/>
  <c r="BW167" i="1"/>
  <c r="BT167" i="1"/>
  <c r="BM167" i="1"/>
  <c r="BL167" i="1"/>
  <c r="BN167" i="1" s="1"/>
  <c r="BK167" i="1"/>
  <c r="BH167" i="1"/>
  <c r="BE167" i="1"/>
  <c r="AZ167" i="1"/>
  <c r="BP167" i="1" s="1"/>
  <c r="CE167" i="1" s="1"/>
  <c r="AW167" i="1"/>
  <c r="AV167" i="1"/>
  <c r="AX167" i="1" s="1"/>
  <c r="AY167" i="1" s="1"/>
  <c r="AU167" i="1"/>
  <c r="AR167" i="1"/>
  <c r="AO167" i="1"/>
  <c r="AJ167" i="1"/>
  <c r="AG167" i="1"/>
  <c r="AF167" i="1"/>
  <c r="AH167" i="1" s="1"/>
  <c r="AI167" i="1" s="1"/>
  <c r="AE167" i="1"/>
  <c r="AB167" i="1"/>
  <c r="Y167" i="1"/>
  <c r="DB166" i="1"/>
  <c r="DA166" i="1"/>
  <c r="CZ166" i="1"/>
  <c r="CY166" i="1"/>
  <c r="CV166" i="1"/>
  <c r="CU166" i="1"/>
  <c r="CT166" i="1"/>
  <c r="CS166" i="1"/>
  <c r="CP166" i="1"/>
  <c r="CO166" i="1"/>
  <c r="CN166" i="1"/>
  <c r="CM166" i="1"/>
  <c r="CJ166" i="1"/>
  <c r="CI166" i="1"/>
  <c r="CH166" i="1"/>
  <c r="CG166" i="1"/>
  <c r="CB166" i="1"/>
  <c r="CA166" i="1"/>
  <c r="CC166" i="1" s="1"/>
  <c r="CD166" i="1" s="1"/>
  <c r="BZ166" i="1"/>
  <c r="BW166" i="1"/>
  <c r="BT166" i="1"/>
  <c r="BM166" i="1"/>
  <c r="BL166" i="1"/>
  <c r="BN166" i="1" s="1"/>
  <c r="BK166" i="1"/>
  <c r="BH166" i="1"/>
  <c r="BE166" i="1"/>
  <c r="AZ166" i="1"/>
  <c r="BP166" i="1" s="1"/>
  <c r="CE166" i="1" s="1"/>
  <c r="AW166" i="1"/>
  <c r="AV166" i="1"/>
  <c r="AX166" i="1" s="1"/>
  <c r="AY166" i="1" s="1"/>
  <c r="AU166" i="1"/>
  <c r="AR166" i="1"/>
  <c r="AO166" i="1"/>
  <c r="AJ166" i="1"/>
  <c r="AG166" i="1"/>
  <c r="AF166" i="1"/>
  <c r="AH166" i="1" s="1"/>
  <c r="AI166" i="1" s="1"/>
  <c r="AE166" i="1"/>
  <c r="AB166" i="1"/>
  <c r="Y166" i="1"/>
  <c r="DC165" i="1"/>
  <c r="CZ165" i="1"/>
  <c r="CY165" i="1"/>
  <c r="DA165" i="1" s="1"/>
  <c r="DB165" i="1" s="1"/>
  <c r="CT165" i="1"/>
  <c r="CS165" i="1"/>
  <c r="CU165" i="1" s="1"/>
  <c r="CV165" i="1" s="1"/>
  <c r="CN165" i="1"/>
  <c r="CM165" i="1"/>
  <c r="CO165" i="1" s="1"/>
  <c r="CP165" i="1" s="1"/>
  <c r="CK165" i="1"/>
  <c r="CH165" i="1"/>
  <c r="CG165" i="1"/>
  <c r="CI165" i="1" s="1"/>
  <c r="CJ165" i="1" s="1"/>
  <c r="CC165" i="1"/>
  <c r="CB165" i="1"/>
  <c r="CA165" i="1"/>
  <c r="BZ165" i="1"/>
  <c r="BW165" i="1"/>
  <c r="BT165" i="1"/>
  <c r="BN165" i="1"/>
  <c r="BO165" i="1" s="1"/>
  <c r="BM165" i="1"/>
  <c r="BL165" i="1"/>
  <c r="BK165" i="1"/>
  <c r="BH165" i="1"/>
  <c r="BE165" i="1"/>
  <c r="AZ165" i="1"/>
  <c r="BP165" i="1" s="1"/>
  <c r="CE165" i="1" s="1"/>
  <c r="AX165" i="1"/>
  <c r="AY165" i="1" s="1"/>
  <c r="AW165" i="1"/>
  <c r="AV165" i="1"/>
  <c r="AU165" i="1"/>
  <c r="AR165" i="1"/>
  <c r="AO165" i="1"/>
  <c r="AJ165" i="1"/>
  <c r="AH165" i="1"/>
  <c r="AI165" i="1" s="1"/>
  <c r="AG165" i="1"/>
  <c r="AF165" i="1"/>
  <c r="AE165" i="1"/>
  <c r="AB165" i="1"/>
  <c r="Y165" i="1"/>
  <c r="DC164" i="1"/>
  <c r="DA164" i="1"/>
  <c r="DB164" i="1" s="1"/>
  <c r="CZ164" i="1"/>
  <c r="CY164" i="1"/>
  <c r="CU164" i="1"/>
  <c r="CV164" i="1" s="1"/>
  <c r="CT164" i="1"/>
  <c r="CS164" i="1"/>
  <c r="CO164" i="1"/>
  <c r="CP164" i="1" s="1"/>
  <c r="CN164" i="1"/>
  <c r="CM164" i="1"/>
  <c r="CK164" i="1"/>
  <c r="CJ164" i="1"/>
  <c r="CI164" i="1"/>
  <c r="CH164" i="1"/>
  <c r="CG164" i="1"/>
  <c r="CB164" i="1"/>
  <c r="CA164" i="1"/>
  <c r="CC164" i="1" s="1"/>
  <c r="BZ164" i="1"/>
  <c r="BW164" i="1"/>
  <c r="BT164" i="1"/>
  <c r="BP164" i="1"/>
  <c r="CE164" i="1" s="1"/>
  <c r="BM164" i="1"/>
  <c r="BL164" i="1"/>
  <c r="BN164" i="1" s="1"/>
  <c r="BK164" i="1"/>
  <c r="BH164" i="1"/>
  <c r="BE164" i="1"/>
  <c r="AZ164" i="1"/>
  <c r="AW164" i="1"/>
  <c r="AV164" i="1"/>
  <c r="AX164" i="1" s="1"/>
  <c r="AY164" i="1" s="1"/>
  <c r="AU164" i="1"/>
  <c r="AR164" i="1"/>
  <c r="AO164" i="1"/>
  <c r="AJ164" i="1"/>
  <c r="AG164" i="1"/>
  <c r="AF164" i="1"/>
  <c r="AH164" i="1" s="1"/>
  <c r="AE164" i="1"/>
  <c r="AB164" i="1"/>
  <c r="Y164" i="1"/>
  <c r="DC163" i="1"/>
  <c r="CZ163" i="1"/>
  <c r="CY163" i="1"/>
  <c r="DA163" i="1" s="1"/>
  <c r="DB163" i="1" s="1"/>
  <c r="CT163" i="1"/>
  <c r="CS163" i="1"/>
  <c r="CU163" i="1" s="1"/>
  <c r="CV163" i="1" s="1"/>
  <c r="CN163" i="1"/>
  <c r="CM163" i="1"/>
  <c r="CO163" i="1" s="1"/>
  <c r="CP163" i="1" s="1"/>
  <c r="CK163" i="1"/>
  <c r="CH163" i="1"/>
  <c r="CG163" i="1"/>
  <c r="CC163" i="1"/>
  <c r="CB163" i="1"/>
  <c r="CA163" i="1"/>
  <c r="BZ163" i="1"/>
  <c r="BW163" i="1"/>
  <c r="BT163" i="1"/>
  <c r="BN163" i="1"/>
  <c r="BM163" i="1"/>
  <c r="BL163" i="1"/>
  <c r="BK163" i="1"/>
  <c r="BH163" i="1"/>
  <c r="BE163" i="1"/>
  <c r="AZ163" i="1"/>
  <c r="BP163" i="1" s="1"/>
  <c r="CE163" i="1" s="1"/>
  <c r="AX163" i="1"/>
  <c r="AY163" i="1" s="1"/>
  <c r="AW163" i="1"/>
  <c r="AV163" i="1"/>
  <c r="AU163" i="1"/>
  <c r="AR163" i="1"/>
  <c r="AO163" i="1"/>
  <c r="AJ163" i="1"/>
  <c r="AH163" i="1"/>
  <c r="AI163" i="1" s="1"/>
  <c r="AG163" i="1"/>
  <c r="AF163" i="1"/>
  <c r="AE163" i="1"/>
  <c r="AB163" i="1"/>
  <c r="Y163" i="1"/>
  <c r="DC162" i="1"/>
  <c r="DA162" i="1"/>
  <c r="DB162" i="1" s="1"/>
  <c r="CZ162" i="1"/>
  <c r="CY162" i="1"/>
  <c r="CU162" i="1"/>
  <c r="CV162" i="1" s="1"/>
  <c r="CT162" i="1"/>
  <c r="CS162" i="1"/>
  <c r="CO162" i="1"/>
  <c r="CP162" i="1" s="1"/>
  <c r="CN162" i="1"/>
  <c r="CM162" i="1"/>
  <c r="CK162" i="1"/>
  <c r="CJ162" i="1"/>
  <c r="CI162" i="1"/>
  <c r="CH162" i="1"/>
  <c r="CG162" i="1"/>
  <c r="CB162" i="1"/>
  <c r="CA162" i="1"/>
  <c r="CC162" i="1" s="1"/>
  <c r="BZ162" i="1"/>
  <c r="BW162" i="1"/>
  <c r="BT162" i="1"/>
  <c r="BP162" i="1"/>
  <c r="CE162" i="1" s="1"/>
  <c r="BM162" i="1"/>
  <c r="BL162" i="1"/>
  <c r="BN162" i="1" s="1"/>
  <c r="BK162" i="1"/>
  <c r="BH162" i="1"/>
  <c r="BE162" i="1"/>
  <c r="AZ162" i="1"/>
  <c r="AW162" i="1"/>
  <c r="AV162" i="1"/>
  <c r="AX162" i="1" s="1"/>
  <c r="AY162" i="1" s="1"/>
  <c r="AU162" i="1"/>
  <c r="AR162" i="1"/>
  <c r="AO162" i="1"/>
  <c r="AJ162" i="1"/>
  <c r="AG162" i="1"/>
  <c r="AF162" i="1"/>
  <c r="AH162" i="1" s="1"/>
  <c r="AE162" i="1"/>
  <c r="AB162" i="1"/>
  <c r="Y162" i="1"/>
  <c r="DC161" i="1"/>
  <c r="CZ161" i="1"/>
  <c r="CY161" i="1"/>
  <c r="DA161" i="1" s="1"/>
  <c r="DB161" i="1" s="1"/>
  <c r="CT161" i="1"/>
  <c r="CS161" i="1"/>
  <c r="CU161" i="1" s="1"/>
  <c r="CV161" i="1" s="1"/>
  <c r="CN161" i="1"/>
  <c r="CM161" i="1"/>
  <c r="CO161" i="1" s="1"/>
  <c r="CP161" i="1" s="1"/>
  <c r="CK161" i="1"/>
  <c r="CH161" i="1"/>
  <c r="CG161" i="1"/>
  <c r="CI161" i="1" s="1"/>
  <c r="CJ161" i="1" s="1"/>
  <c r="CC161" i="1"/>
  <c r="CB161" i="1"/>
  <c r="CA161" i="1"/>
  <c r="BZ161" i="1"/>
  <c r="BW161" i="1"/>
  <c r="BT161" i="1"/>
  <c r="BN161" i="1"/>
  <c r="BM161" i="1"/>
  <c r="BL161" i="1"/>
  <c r="BK161" i="1"/>
  <c r="BH161" i="1"/>
  <c r="BE161" i="1"/>
  <c r="AZ161" i="1"/>
  <c r="BP161" i="1" s="1"/>
  <c r="CE161" i="1" s="1"/>
  <c r="AX161" i="1"/>
  <c r="AY161" i="1" s="1"/>
  <c r="AW161" i="1"/>
  <c r="AV161" i="1"/>
  <c r="AU161" i="1"/>
  <c r="AR161" i="1"/>
  <c r="AO161" i="1"/>
  <c r="AJ161" i="1"/>
  <c r="AH161" i="1"/>
  <c r="AI161" i="1" s="1"/>
  <c r="AG161" i="1"/>
  <c r="AF161" i="1"/>
  <c r="AE161" i="1"/>
  <c r="AB161" i="1"/>
  <c r="Y161" i="1"/>
  <c r="DC160" i="1"/>
  <c r="DA160" i="1"/>
  <c r="DB160" i="1" s="1"/>
  <c r="CZ160" i="1"/>
  <c r="CY160" i="1"/>
  <c r="CU160" i="1"/>
  <c r="CV160" i="1" s="1"/>
  <c r="CT160" i="1"/>
  <c r="CS160" i="1"/>
  <c r="CO160" i="1"/>
  <c r="CP160" i="1" s="1"/>
  <c r="CN160" i="1"/>
  <c r="CM160" i="1"/>
  <c r="CK160" i="1"/>
  <c r="CJ160" i="1"/>
  <c r="CI160" i="1"/>
  <c r="CH160" i="1"/>
  <c r="CG160" i="1"/>
  <c r="CB160" i="1"/>
  <c r="CA160" i="1"/>
  <c r="CC160" i="1" s="1"/>
  <c r="BZ160" i="1"/>
  <c r="BW160" i="1"/>
  <c r="BT160" i="1"/>
  <c r="BM160" i="1"/>
  <c r="BL160" i="1"/>
  <c r="BN160" i="1" s="1"/>
  <c r="BK160" i="1"/>
  <c r="BH160" i="1"/>
  <c r="BE160" i="1"/>
  <c r="AZ160" i="1"/>
  <c r="BP160" i="1" s="1"/>
  <c r="CE160" i="1" s="1"/>
  <c r="AW160" i="1"/>
  <c r="AV160" i="1"/>
  <c r="AX160" i="1" s="1"/>
  <c r="AU160" i="1"/>
  <c r="AR160" i="1"/>
  <c r="AO160" i="1"/>
  <c r="AJ160" i="1"/>
  <c r="AG160" i="1"/>
  <c r="AF160" i="1"/>
  <c r="AH160" i="1" s="1"/>
  <c r="AI160" i="1" s="1"/>
  <c r="AE160" i="1"/>
  <c r="AB160" i="1"/>
  <c r="Y160" i="1"/>
  <c r="DC159" i="1"/>
  <c r="CZ159" i="1"/>
  <c r="CY159" i="1"/>
  <c r="DA159" i="1" s="1"/>
  <c r="CT159" i="1"/>
  <c r="CS159" i="1"/>
  <c r="CU159" i="1" s="1"/>
  <c r="CV159" i="1" s="1"/>
  <c r="CN159" i="1"/>
  <c r="CM159" i="1"/>
  <c r="CO159" i="1" s="1"/>
  <c r="CP159" i="1" s="1"/>
  <c r="CK159" i="1"/>
  <c r="CH159" i="1"/>
  <c r="CG159" i="1"/>
  <c r="CC159" i="1"/>
  <c r="CB159" i="1"/>
  <c r="CA159" i="1"/>
  <c r="BZ159" i="1"/>
  <c r="BW159" i="1"/>
  <c r="BT159" i="1"/>
  <c r="BN159" i="1"/>
  <c r="BO159" i="1" s="1"/>
  <c r="BM159" i="1"/>
  <c r="BL159" i="1"/>
  <c r="BK159" i="1"/>
  <c r="BH159" i="1"/>
  <c r="BE159" i="1"/>
  <c r="AZ159" i="1"/>
  <c r="BP159" i="1" s="1"/>
  <c r="CE159" i="1" s="1"/>
  <c r="AX159" i="1"/>
  <c r="AY159" i="1" s="1"/>
  <c r="AW159" i="1"/>
  <c r="AV159" i="1"/>
  <c r="AU159" i="1"/>
  <c r="AR159" i="1"/>
  <c r="AO159" i="1"/>
  <c r="AJ159" i="1"/>
  <c r="AH159" i="1"/>
  <c r="AI159" i="1" s="1"/>
  <c r="AG159" i="1"/>
  <c r="AF159" i="1"/>
  <c r="AE159" i="1"/>
  <c r="AB159" i="1"/>
  <c r="Y159" i="1"/>
  <c r="DC158" i="1"/>
  <c r="DA158" i="1"/>
  <c r="DB158" i="1" s="1"/>
  <c r="CZ158" i="1"/>
  <c r="CY158" i="1"/>
  <c r="CU158" i="1"/>
  <c r="CV158" i="1" s="1"/>
  <c r="CT158" i="1"/>
  <c r="CS158" i="1"/>
  <c r="CO158" i="1"/>
  <c r="CP158" i="1" s="1"/>
  <c r="CN158" i="1"/>
  <c r="CM158" i="1"/>
  <c r="CK158" i="1"/>
  <c r="CJ158" i="1"/>
  <c r="CI158" i="1"/>
  <c r="CH158" i="1"/>
  <c r="CG158" i="1"/>
  <c r="CB158" i="1"/>
  <c r="CA158" i="1"/>
  <c r="CC158" i="1" s="1"/>
  <c r="BZ158" i="1"/>
  <c r="BW158" i="1"/>
  <c r="BT158" i="1"/>
  <c r="BM158" i="1"/>
  <c r="BL158" i="1"/>
  <c r="BN158" i="1" s="1"/>
  <c r="BK158" i="1"/>
  <c r="BH158" i="1"/>
  <c r="BE158" i="1"/>
  <c r="AZ158" i="1"/>
  <c r="BP158" i="1" s="1"/>
  <c r="CE158" i="1" s="1"/>
  <c r="AW158" i="1"/>
  <c r="AV158" i="1"/>
  <c r="AX158" i="1" s="1"/>
  <c r="AU158" i="1"/>
  <c r="AR158" i="1"/>
  <c r="AO158" i="1"/>
  <c r="AJ158" i="1"/>
  <c r="AG158" i="1"/>
  <c r="AF158" i="1"/>
  <c r="AH158" i="1" s="1"/>
  <c r="AI158" i="1" s="1"/>
  <c r="AE158" i="1"/>
  <c r="AB158" i="1"/>
  <c r="Y158" i="1"/>
  <c r="DC157" i="1"/>
  <c r="CZ157" i="1"/>
  <c r="CY157" i="1"/>
  <c r="DA157" i="1" s="1"/>
  <c r="CT157" i="1"/>
  <c r="CS157" i="1"/>
  <c r="CU157" i="1" s="1"/>
  <c r="CV157" i="1" s="1"/>
  <c r="CN157" i="1"/>
  <c r="CM157" i="1"/>
  <c r="CO157" i="1" s="1"/>
  <c r="CP157" i="1" s="1"/>
  <c r="CK157" i="1"/>
  <c r="CH157" i="1"/>
  <c r="CG157" i="1"/>
  <c r="CI157" i="1" s="1"/>
  <c r="CJ157" i="1" s="1"/>
  <c r="CB157" i="1"/>
  <c r="CC157" i="1" s="1"/>
  <c r="CD157" i="1" s="1"/>
  <c r="CA157" i="1"/>
  <c r="BZ157" i="1"/>
  <c r="BW157" i="1"/>
  <c r="BT157" i="1"/>
  <c r="BM157" i="1"/>
  <c r="BN157" i="1" s="1"/>
  <c r="BO157" i="1" s="1"/>
  <c r="BL157" i="1"/>
  <c r="BK157" i="1"/>
  <c r="BH157" i="1"/>
  <c r="BE157" i="1"/>
  <c r="AZ157" i="1"/>
  <c r="BP157" i="1" s="1"/>
  <c r="CE157" i="1" s="1"/>
  <c r="AW157" i="1"/>
  <c r="AX157" i="1" s="1"/>
  <c r="AY157" i="1" s="1"/>
  <c r="AV157" i="1"/>
  <c r="AU157" i="1"/>
  <c r="AR157" i="1"/>
  <c r="AO157" i="1"/>
  <c r="AJ157" i="1"/>
  <c r="AG157" i="1"/>
  <c r="AH157" i="1" s="1"/>
  <c r="AI157" i="1" s="1"/>
  <c r="AF157" i="1"/>
  <c r="AE157" i="1"/>
  <c r="AB157" i="1"/>
  <c r="Y157" i="1"/>
  <c r="DC156" i="1"/>
  <c r="DA156" i="1"/>
  <c r="DB156" i="1" s="1"/>
  <c r="CZ156" i="1"/>
  <c r="CY156" i="1"/>
  <c r="CT156" i="1"/>
  <c r="CU156" i="1" s="1"/>
  <c r="CV156" i="1" s="1"/>
  <c r="CS156" i="1"/>
  <c r="CN156" i="1"/>
  <c r="CO156" i="1" s="1"/>
  <c r="CP156" i="1" s="1"/>
  <c r="CM156" i="1"/>
  <c r="CK156" i="1"/>
  <c r="CI156" i="1"/>
  <c r="CJ156" i="1" s="1"/>
  <c r="CH156" i="1"/>
  <c r="CG156" i="1"/>
  <c r="CB156" i="1"/>
  <c r="CA156" i="1"/>
  <c r="CC156" i="1" s="1"/>
  <c r="BZ156" i="1"/>
  <c r="BW156" i="1"/>
  <c r="BT156" i="1"/>
  <c r="BM156" i="1"/>
  <c r="BL156" i="1"/>
  <c r="BN156" i="1" s="1"/>
  <c r="BK156" i="1"/>
  <c r="BH156" i="1"/>
  <c r="BE156" i="1"/>
  <c r="AZ156" i="1"/>
  <c r="BP156" i="1" s="1"/>
  <c r="CE156" i="1" s="1"/>
  <c r="CD156" i="1" s="1"/>
  <c r="AW156" i="1"/>
  <c r="AV156" i="1"/>
  <c r="AX156" i="1" s="1"/>
  <c r="AY156" i="1" s="1"/>
  <c r="AJ156" i="1"/>
  <c r="AG156" i="1"/>
  <c r="AF156" i="1"/>
  <c r="AH156" i="1" s="1"/>
  <c r="AE156" i="1"/>
  <c r="AB156" i="1"/>
  <c r="Y156" i="1"/>
  <c r="DC155" i="1"/>
  <c r="CZ155" i="1"/>
  <c r="CY155" i="1"/>
  <c r="DA155" i="1" s="1"/>
  <c r="DB155" i="1" s="1"/>
  <c r="CT155" i="1"/>
  <c r="CS155" i="1"/>
  <c r="CU155" i="1" s="1"/>
  <c r="CV155" i="1" s="1"/>
  <c r="CN155" i="1"/>
  <c r="CM155" i="1"/>
  <c r="CO155" i="1" s="1"/>
  <c r="CP155" i="1" s="1"/>
  <c r="CK155" i="1"/>
  <c r="CH155" i="1"/>
  <c r="CI155" i="1" s="1"/>
  <c r="CJ155" i="1" s="1"/>
  <c r="CG155" i="1"/>
  <c r="CC155" i="1"/>
  <c r="CD155" i="1" s="1"/>
  <c r="CB155" i="1"/>
  <c r="CA155" i="1"/>
  <c r="BZ155" i="1"/>
  <c r="BW155" i="1"/>
  <c r="BT155" i="1"/>
  <c r="BO155" i="1"/>
  <c r="BN155" i="1"/>
  <c r="BM155" i="1"/>
  <c r="BL155" i="1"/>
  <c r="BK155" i="1"/>
  <c r="BH155" i="1"/>
  <c r="BE155" i="1"/>
  <c r="AZ155" i="1"/>
  <c r="BP155" i="1" s="1"/>
  <c r="CE155" i="1" s="1"/>
  <c r="AY155" i="1"/>
  <c r="AX155" i="1"/>
  <c r="AW155" i="1"/>
  <c r="AV155" i="1"/>
  <c r="AU155" i="1"/>
  <c r="AR155" i="1"/>
  <c r="AO155" i="1"/>
  <c r="AJ155" i="1"/>
  <c r="AI155" i="1"/>
  <c r="AH155" i="1"/>
  <c r="AG155" i="1"/>
  <c r="AF155" i="1"/>
  <c r="AE155" i="1"/>
  <c r="AB155" i="1"/>
  <c r="Y155" i="1"/>
  <c r="DC154" i="1"/>
  <c r="DB154" i="1"/>
  <c r="DA154" i="1"/>
  <c r="CZ154" i="1"/>
  <c r="CY154" i="1"/>
  <c r="CV154" i="1"/>
  <c r="CU154" i="1"/>
  <c r="CT154" i="1"/>
  <c r="CS154" i="1"/>
  <c r="CP154" i="1"/>
  <c r="CO154" i="1"/>
  <c r="CN154" i="1"/>
  <c r="CM154" i="1"/>
  <c r="CK154" i="1"/>
  <c r="CH154" i="1"/>
  <c r="CG154" i="1"/>
  <c r="CI154" i="1" s="1"/>
  <c r="CJ154" i="1" s="1"/>
  <c r="CB154" i="1"/>
  <c r="CA154" i="1"/>
  <c r="CC154" i="1" s="1"/>
  <c r="BZ154" i="1"/>
  <c r="BW154" i="1"/>
  <c r="BT154" i="1"/>
  <c r="BM154" i="1"/>
  <c r="BL154" i="1"/>
  <c r="BN154" i="1" s="1"/>
  <c r="BK154" i="1"/>
  <c r="BH154" i="1"/>
  <c r="BE154" i="1"/>
  <c r="AZ154" i="1"/>
  <c r="BP154" i="1" s="1"/>
  <c r="CE154" i="1" s="1"/>
  <c r="AW154" i="1"/>
  <c r="AV154" i="1"/>
  <c r="AX154" i="1" s="1"/>
  <c r="AU154" i="1"/>
  <c r="AR154" i="1"/>
  <c r="AO154" i="1"/>
  <c r="AJ154" i="1"/>
  <c r="AG154" i="1"/>
  <c r="AF154" i="1"/>
  <c r="AE154" i="1"/>
  <c r="AB154" i="1"/>
  <c r="Y154" i="1"/>
  <c r="DC153" i="1"/>
  <c r="CZ153" i="1"/>
  <c r="CY153" i="1"/>
  <c r="DA153" i="1" s="1"/>
  <c r="DB153" i="1" s="1"/>
  <c r="CT153" i="1"/>
  <c r="CS153" i="1"/>
  <c r="CU153" i="1" s="1"/>
  <c r="CV153" i="1" s="1"/>
  <c r="CP153" i="1"/>
  <c r="CN153" i="1"/>
  <c r="CM153" i="1"/>
  <c r="CO153" i="1" s="1"/>
  <c r="CK153" i="1"/>
  <c r="CI153" i="1"/>
  <c r="CJ153" i="1" s="1"/>
  <c r="CH153" i="1"/>
  <c r="CG153" i="1"/>
  <c r="CC153" i="1"/>
  <c r="CD153" i="1" s="1"/>
  <c r="CB153" i="1"/>
  <c r="CA153" i="1"/>
  <c r="BZ153" i="1"/>
  <c r="BW153" i="1"/>
  <c r="BT153" i="1"/>
  <c r="BM153" i="1"/>
  <c r="BN153" i="1" s="1"/>
  <c r="BO153" i="1" s="1"/>
  <c r="BL153" i="1"/>
  <c r="BK153" i="1"/>
  <c r="BH153" i="1"/>
  <c r="BE153" i="1"/>
  <c r="AZ153" i="1"/>
  <c r="BP153" i="1" s="1"/>
  <c r="CE153" i="1" s="1"/>
  <c r="AW153" i="1"/>
  <c r="AX153" i="1" s="1"/>
  <c r="AY153" i="1" s="1"/>
  <c r="AV153" i="1"/>
  <c r="AU153" i="1"/>
  <c r="AR153" i="1"/>
  <c r="AO153" i="1"/>
  <c r="AJ153" i="1"/>
  <c r="AG153" i="1"/>
  <c r="AH153" i="1" s="1"/>
  <c r="AI153" i="1" s="1"/>
  <c r="AF153" i="1"/>
  <c r="AE153" i="1"/>
  <c r="AB153" i="1"/>
  <c r="Y153" i="1"/>
  <c r="DC152" i="1"/>
  <c r="CZ152" i="1"/>
  <c r="DA152" i="1" s="1"/>
  <c r="DB152" i="1" s="1"/>
  <c r="CY152" i="1"/>
  <c r="CT152" i="1"/>
  <c r="CU152" i="1" s="1"/>
  <c r="CV152" i="1" s="1"/>
  <c r="CS152" i="1"/>
  <c r="CN152" i="1"/>
  <c r="CO152" i="1" s="1"/>
  <c r="CP152" i="1" s="1"/>
  <c r="CM152" i="1"/>
  <c r="CK152" i="1"/>
  <c r="CI152" i="1"/>
  <c r="CJ152" i="1" s="1"/>
  <c r="CH152" i="1"/>
  <c r="CG152" i="1"/>
  <c r="CE152" i="1"/>
  <c r="CD152" i="1"/>
  <c r="CB152" i="1"/>
  <c r="CA152" i="1"/>
  <c r="CC152" i="1" s="1"/>
  <c r="BZ152" i="1"/>
  <c r="BW152" i="1"/>
  <c r="BT152" i="1"/>
  <c r="BP152" i="1"/>
  <c r="BM152" i="1"/>
  <c r="BL152" i="1"/>
  <c r="BK152" i="1"/>
  <c r="BH152" i="1"/>
  <c r="BE152" i="1"/>
  <c r="AZ152" i="1"/>
  <c r="AW152" i="1"/>
  <c r="AV152" i="1"/>
  <c r="AX152" i="1" s="1"/>
  <c r="AY152" i="1" s="1"/>
  <c r="AU152" i="1"/>
  <c r="AR152" i="1"/>
  <c r="AO152" i="1"/>
  <c r="AJ152" i="1"/>
  <c r="AG152" i="1"/>
  <c r="AF152" i="1"/>
  <c r="AH152" i="1" s="1"/>
  <c r="AI152" i="1" s="1"/>
  <c r="AE152" i="1"/>
  <c r="AB152" i="1"/>
  <c r="Y152" i="1"/>
  <c r="DC151" i="1"/>
  <c r="DB151" i="1"/>
  <c r="CZ151" i="1"/>
  <c r="CY151" i="1"/>
  <c r="DA151" i="1" s="1"/>
  <c r="CT151" i="1"/>
  <c r="CS151" i="1"/>
  <c r="CN151" i="1"/>
  <c r="CM151" i="1"/>
  <c r="CO151" i="1" s="1"/>
  <c r="CP151" i="1" s="1"/>
  <c r="CK151" i="1"/>
  <c r="CH151" i="1"/>
  <c r="CG151" i="1"/>
  <c r="CI151" i="1" s="1"/>
  <c r="CJ151" i="1" s="1"/>
  <c r="CB151" i="1"/>
  <c r="CC151" i="1" s="1"/>
  <c r="CD151" i="1" s="1"/>
  <c r="CA151" i="1"/>
  <c r="BZ151" i="1"/>
  <c r="BW151" i="1"/>
  <c r="BT151" i="1"/>
  <c r="BM151" i="1"/>
  <c r="BN151" i="1" s="1"/>
  <c r="BO151" i="1" s="1"/>
  <c r="BL151" i="1"/>
  <c r="BK151" i="1"/>
  <c r="BH151" i="1"/>
  <c r="BE151" i="1"/>
  <c r="AZ151" i="1"/>
  <c r="BP151" i="1" s="1"/>
  <c r="CE151" i="1" s="1"/>
  <c r="AW151" i="1"/>
  <c r="AX151" i="1" s="1"/>
  <c r="AY151" i="1" s="1"/>
  <c r="AV151" i="1"/>
  <c r="AU151" i="1"/>
  <c r="AR151" i="1"/>
  <c r="AO151" i="1"/>
  <c r="AJ151" i="1"/>
  <c r="AG151" i="1"/>
  <c r="AH151" i="1" s="1"/>
  <c r="AI151" i="1" s="1"/>
  <c r="AF151" i="1"/>
  <c r="AE151" i="1"/>
  <c r="AB151" i="1"/>
  <c r="Y151" i="1"/>
  <c r="DC150" i="1"/>
  <c r="CZ150" i="1"/>
  <c r="DA150" i="1" s="1"/>
  <c r="DB150" i="1" s="1"/>
  <c r="CY150" i="1"/>
  <c r="CT150" i="1"/>
  <c r="CU150" i="1" s="1"/>
  <c r="CV150" i="1" s="1"/>
  <c r="CS150" i="1"/>
  <c r="CN150" i="1"/>
  <c r="CO150" i="1" s="1"/>
  <c r="CP150" i="1" s="1"/>
  <c r="CM150" i="1"/>
  <c r="CK150" i="1"/>
  <c r="CH150" i="1"/>
  <c r="CG150" i="1"/>
  <c r="CI150" i="1" s="1"/>
  <c r="CJ150" i="1" s="1"/>
  <c r="CB150" i="1"/>
  <c r="CA150" i="1"/>
  <c r="CC150" i="1" s="1"/>
  <c r="BZ150" i="1"/>
  <c r="BW150" i="1"/>
  <c r="BT150" i="1"/>
  <c r="BP150" i="1"/>
  <c r="CE150" i="1" s="1"/>
  <c r="BM150" i="1"/>
  <c r="BL150" i="1"/>
  <c r="BK150" i="1"/>
  <c r="BH150" i="1"/>
  <c r="BE150" i="1"/>
  <c r="AZ150" i="1"/>
  <c r="AY150" i="1"/>
  <c r="AW150" i="1"/>
  <c r="AV150" i="1"/>
  <c r="AX150" i="1" s="1"/>
  <c r="AU150" i="1"/>
  <c r="AR150" i="1"/>
  <c r="AO150" i="1"/>
  <c r="AJ150" i="1"/>
  <c r="AG150" i="1"/>
  <c r="AF150" i="1"/>
  <c r="AE150" i="1"/>
  <c r="AB150" i="1"/>
  <c r="Y150" i="1"/>
  <c r="DC149" i="1"/>
  <c r="CZ149" i="1"/>
  <c r="CY149" i="1"/>
  <c r="DA149" i="1" s="1"/>
  <c r="DB149" i="1" s="1"/>
  <c r="CT149" i="1"/>
  <c r="CS149" i="1"/>
  <c r="CU149" i="1" s="1"/>
  <c r="CV149" i="1" s="1"/>
  <c r="CP149" i="1"/>
  <c r="CN149" i="1"/>
  <c r="CM149" i="1"/>
  <c r="CO149" i="1" s="1"/>
  <c r="CK149" i="1"/>
  <c r="CI149" i="1"/>
  <c r="CJ149" i="1" s="1"/>
  <c r="CH149" i="1"/>
  <c r="CG149" i="1"/>
  <c r="CC149" i="1"/>
  <c r="CD149" i="1" s="1"/>
  <c r="CB149" i="1"/>
  <c r="CA149" i="1"/>
  <c r="BZ149" i="1"/>
  <c r="BW149" i="1"/>
  <c r="BT149" i="1"/>
  <c r="BM149" i="1"/>
  <c r="BN149" i="1" s="1"/>
  <c r="BO149" i="1" s="1"/>
  <c r="BL149" i="1"/>
  <c r="BK149" i="1"/>
  <c r="BH149" i="1"/>
  <c r="BE149" i="1"/>
  <c r="AZ149" i="1"/>
  <c r="BP149" i="1" s="1"/>
  <c r="CE149" i="1" s="1"/>
  <c r="AW149" i="1"/>
  <c r="AX149" i="1" s="1"/>
  <c r="AY149" i="1" s="1"/>
  <c r="AV149" i="1"/>
  <c r="AU149" i="1"/>
  <c r="AR149" i="1"/>
  <c r="AO149" i="1"/>
  <c r="AJ149" i="1"/>
  <c r="AG149" i="1"/>
  <c r="AH149" i="1" s="1"/>
  <c r="AI149" i="1" s="1"/>
  <c r="AF149" i="1"/>
  <c r="AE149" i="1"/>
  <c r="AB149" i="1"/>
  <c r="Y149" i="1"/>
  <c r="DC148" i="1"/>
  <c r="CZ148" i="1"/>
  <c r="DA148" i="1" s="1"/>
  <c r="DB148" i="1" s="1"/>
  <c r="CY148" i="1"/>
  <c r="CT148" i="1"/>
  <c r="CU148" i="1" s="1"/>
  <c r="CV148" i="1" s="1"/>
  <c r="CS148" i="1"/>
  <c r="CN148" i="1"/>
  <c r="CO148" i="1" s="1"/>
  <c r="CP148" i="1" s="1"/>
  <c r="CM148" i="1"/>
  <c r="CK148" i="1"/>
  <c r="CI148" i="1"/>
  <c r="CJ148" i="1" s="1"/>
  <c r="CH148" i="1"/>
  <c r="CG148" i="1"/>
  <c r="CB148" i="1"/>
  <c r="CA148" i="1"/>
  <c r="CC148" i="1" s="1"/>
  <c r="BZ148" i="1"/>
  <c r="BW148" i="1"/>
  <c r="BT148" i="1"/>
  <c r="BP148" i="1"/>
  <c r="CE148" i="1" s="1"/>
  <c r="CD148" i="1" s="1"/>
  <c r="BM148" i="1"/>
  <c r="BL148" i="1"/>
  <c r="BK148" i="1"/>
  <c r="BH148" i="1"/>
  <c r="BE148" i="1"/>
  <c r="AZ148" i="1"/>
  <c r="AW148" i="1"/>
  <c r="AV148" i="1"/>
  <c r="AX148" i="1" s="1"/>
  <c r="AY148" i="1" s="1"/>
  <c r="AU148" i="1"/>
  <c r="AR148" i="1"/>
  <c r="AO148" i="1"/>
  <c r="AJ148" i="1"/>
  <c r="AG148" i="1"/>
  <c r="AF148" i="1"/>
  <c r="AE148" i="1"/>
  <c r="AB148" i="1"/>
  <c r="Y148" i="1"/>
  <c r="DC147" i="1"/>
  <c r="DB147" i="1"/>
  <c r="CZ147" i="1"/>
  <c r="CY147" i="1"/>
  <c r="DA147" i="1" s="1"/>
  <c r="CT147" i="1"/>
  <c r="CS147" i="1"/>
  <c r="CN147" i="1"/>
  <c r="CM147" i="1"/>
  <c r="CO147" i="1" s="1"/>
  <c r="CP147" i="1" s="1"/>
  <c r="CK147" i="1"/>
  <c r="CH147" i="1"/>
  <c r="CG147" i="1"/>
  <c r="CI147" i="1" s="1"/>
  <c r="CJ147" i="1" s="1"/>
  <c r="CC147" i="1"/>
  <c r="CD147" i="1" s="1"/>
  <c r="CB147" i="1"/>
  <c r="CA147" i="1"/>
  <c r="BZ147" i="1"/>
  <c r="BW147" i="1"/>
  <c r="BT147" i="1"/>
  <c r="BM147" i="1"/>
  <c r="BN147" i="1" s="1"/>
  <c r="BO147" i="1" s="1"/>
  <c r="BL147" i="1"/>
  <c r="BK147" i="1"/>
  <c r="BH147" i="1"/>
  <c r="BE147" i="1"/>
  <c r="AZ147" i="1"/>
  <c r="BP147" i="1" s="1"/>
  <c r="CE147" i="1" s="1"/>
  <c r="AW147" i="1"/>
  <c r="AX147" i="1" s="1"/>
  <c r="AY147" i="1" s="1"/>
  <c r="AV147" i="1"/>
  <c r="AU147" i="1"/>
  <c r="AR147" i="1"/>
  <c r="AO147" i="1"/>
  <c r="AJ147" i="1"/>
  <c r="AG147" i="1"/>
  <c r="AH147" i="1" s="1"/>
  <c r="AI147" i="1" s="1"/>
  <c r="AF147" i="1"/>
  <c r="AE147" i="1"/>
  <c r="AB147" i="1"/>
  <c r="Y147" i="1"/>
  <c r="DC146" i="1"/>
  <c r="CZ146" i="1"/>
  <c r="DA146" i="1" s="1"/>
  <c r="DB146" i="1" s="1"/>
  <c r="CY146" i="1"/>
  <c r="CT146" i="1"/>
  <c r="CU146" i="1" s="1"/>
  <c r="CV146" i="1" s="1"/>
  <c r="CS146" i="1"/>
  <c r="CN146" i="1"/>
  <c r="CO146" i="1" s="1"/>
  <c r="CP146" i="1" s="1"/>
  <c r="CM146" i="1"/>
  <c r="CK146" i="1"/>
  <c r="CH146" i="1"/>
  <c r="CG146" i="1"/>
  <c r="CI146" i="1" s="1"/>
  <c r="CJ146" i="1" s="1"/>
  <c r="CB146" i="1"/>
  <c r="CA146" i="1"/>
  <c r="CC146" i="1" s="1"/>
  <c r="BZ146" i="1"/>
  <c r="BW146" i="1"/>
  <c r="BT146" i="1"/>
  <c r="BP146" i="1"/>
  <c r="CE146" i="1" s="1"/>
  <c r="BM146" i="1"/>
  <c r="BL146" i="1"/>
  <c r="BK146" i="1"/>
  <c r="BH146" i="1"/>
  <c r="BE146" i="1"/>
  <c r="AZ146" i="1"/>
  <c r="AY146" i="1"/>
  <c r="AW146" i="1"/>
  <c r="AV146" i="1"/>
  <c r="AX146" i="1" s="1"/>
  <c r="AU146" i="1"/>
  <c r="AR146" i="1"/>
  <c r="AO146" i="1"/>
  <c r="AJ146" i="1"/>
  <c r="AG146" i="1"/>
  <c r="AF146" i="1"/>
  <c r="AE146" i="1"/>
  <c r="AB146" i="1"/>
  <c r="Y146" i="1"/>
  <c r="DC145" i="1"/>
  <c r="CZ145" i="1"/>
  <c r="CY145" i="1"/>
  <c r="DA145" i="1" s="1"/>
  <c r="DB145" i="1" s="1"/>
  <c r="CT145" i="1"/>
  <c r="CS145" i="1"/>
  <c r="CP145" i="1"/>
  <c r="CN145" i="1"/>
  <c r="CM145" i="1"/>
  <c r="CO145" i="1" s="1"/>
  <c r="CK145" i="1"/>
  <c r="CI145" i="1"/>
  <c r="CJ145" i="1" s="1"/>
  <c r="CH145" i="1"/>
  <c r="CG145" i="1"/>
  <c r="CC145" i="1"/>
  <c r="CD145" i="1" s="1"/>
  <c r="CB145" i="1"/>
  <c r="CA145" i="1"/>
  <c r="BZ145" i="1"/>
  <c r="BW145" i="1"/>
  <c r="BT145" i="1"/>
  <c r="BM145" i="1"/>
  <c r="BN145" i="1" s="1"/>
  <c r="BO145" i="1" s="1"/>
  <c r="BL145" i="1"/>
  <c r="BK145" i="1"/>
  <c r="BH145" i="1"/>
  <c r="BE145" i="1"/>
  <c r="AZ145" i="1"/>
  <c r="BP145" i="1" s="1"/>
  <c r="CE145" i="1" s="1"/>
  <c r="AW145" i="1"/>
  <c r="AX145" i="1" s="1"/>
  <c r="AY145" i="1" s="1"/>
  <c r="AV145" i="1"/>
  <c r="AU145" i="1"/>
  <c r="AR145" i="1"/>
  <c r="AO145" i="1"/>
  <c r="AJ145" i="1"/>
  <c r="AG145" i="1"/>
  <c r="AH145" i="1" s="1"/>
  <c r="AI145" i="1" s="1"/>
  <c r="AF145" i="1"/>
  <c r="AE145" i="1"/>
  <c r="AB145" i="1"/>
  <c r="Y145" i="1"/>
  <c r="DC144" i="1"/>
  <c r="CZ144" i="1"/>
  <c r="DA144" i="1" s="1"/>
  <c r="DB144" i="1" s="1"/>
  <c r="CY144" i="1"/>
  <c r="CT144" i="1"/>
  <c r="CU144" i="1" s="1"/>
  <c r="CV144" i="1" s="1"/>
  <c r="CS144" i="1"/>
  <c r="CN144" i="1"/>
  <c r="CO144" i="1" s="1"/>
  <c r="CP144" i="1" s="1"/>
  <c r="CM144" i="1"/>
  <c r="CK144" i="1"/>
  <c r="CI144" i="1"/>
  <c r="CJ144" i="1" s="1"/>
  <c r="CH144" i="1"/>
  <c r="CG144" i="1"/>
  <c r="CB144" i="1"/>
  <c r="CA144" i="1"/>
  <c r="CC144" i="1" s="1"/>
  <c r="BZ144" i="1"/>
  <c r="BW144" i="1"/>
  <c r="BT144" i="1"/>
  <c r="BP144" i="1"/>
  <c r="CE144" i="1" s="1"/>
  <c r="CD144" i="1" s="1"/>
  <c r="BM144" i="1"/>
  <c r="BL144" i="1"/>
  <c r="BK144" i="1"/>
  <c r="BH144" i="1"/>
  <c r="BE144" i="1"/>
  <c r="AZ144" i="1"/>
  <c r="AW144" i="1"/>
  <c r="AV144" i="1"/>
  <c r="AX144" i="1" s="1"/>
  <c r="AY144" i="1" s="1"/>
  <c r="AU144" i="1"/>
  <c r="AR144" i="1"/>
  <c r="AO144" i="1"/>
  <c r="AJ144" i="1"/>
  <c r="AG144" i="1"/>
  <c r="AF144" i="1"/>
  <c r="AE144" i="1"/>
  <c r="AB144" i="1"/>
  <c r="Y144" i="1"/>
  <c r="DC143" i="1"/>
  <c r="DB143" i="1"/>
  <c r="CZ143" i="1"/>
  <c r="CY143" i="1"/>
  <c r="DA143" i="1" s="1"/>
  <c r="CT143" i="1"/>
  <c r="CS143" i="1"/>
  <c r="CN143" i="1"/>
  <c r="CM143" i="1"/>
  <c r="CO143" i="1" s="1"/>
  <c r="CP143" i="1" s="1"/>
  <c r="CK143" i="1"/>
  <c r="CH143" i="1"/>
  <c r="CG143" i="1"/>
  <c r="CI143" i="1" s="1"/>
  <c r="CJ143" i="1" s="1"/>
  <c r="CC143" i="1"/>
  <c r="CD143" i="1" s="1"/>
  <c r="CB143" i="1"/>
  <c r="CA143" i="1"/>
  <c r="BZ143" i="1"/>
  <c r="BW143" i="1"/>
  <c r="BT143" i="1"/>
  <c r="BM143" i="1"/>
  <c r="BN143" i="1" s="1"/>
  <c r="BO143" i="1" s="1"/>
  <c r="BL143" i="1"/>
  <c r="BK143" i="1"/>
  <c r="BH143" i="1"/>
  <c r="BE143" i="1"/>
  <c r="AZ143" i="1"/>
  <c r="BP143" i="1" s="1"/>
  <c r="CE143" i="1" s="1"/>
  <c r="AW143" i="1"/>
  <c r="AX143" i="1" s="1"/>
  <c r="AY143" i="1" s="1"/>
  <c r="AV143" i="1"/>
  <c r="AU143" i="1"/>
  <c r="AR143" i="1"/>
  <c r="AO143" i="1"/>
  <c r="AJ143" i="1"/>
  <c r="AG143" i="1"/>
  <c r="AH143" i="1" s="1"/>
  <c r="AI143" i="1" s="1"/>
  <c r="AF143" i="1"/>
  <c r="AE143" i="1"/>
  <c r="AB143" i="1"/>
  <c r="Y143" i="1"/>
  <c r="DC142" i="1"/>
  <c r="CZ142" i="1"/>
  <c r="DA142" i="1" s="1"/>
  <c r="DB142" i="1" s="1"/>
  <c r="CY142" i="1"/>
  <c r="CT142" i="1"/>
  <c r="CU142" i="1" s="1"/>
  <c r="CV142" i="1" s="1"/>
  <c r="CS142" i="1"/>
  <c r="CN142" i="1"/>
  <c r="CO142" i="1" s="1"/>
  <c r="CP142" i="1" s="1"/>
  <c r="CM142" i="1"/>
  <c r="CK142" i="1"/>
  <c r="CH142" i="1"/>
  <c r="CG142" i="1"/>
  <c r="CI142" i="1" s="1"/>
  <c r="CJ142" i="1" s="1"/>
  <c r="CB142" i="1"/>
  <c r="CA142" i="1"/>
  <c r="CC142" i="1" s="1"/>
  <c r="BZ142" i="1"/>
  <c r="BW142" i="1"/>
  <c r="BT142" i="1"/>
  <c r="BP142" i="1"/>
  <c r="CE142" i="1" s="1"/>
  <c r="BM142" i="1"/>
  <c r="BL142" i="1"/>
  <c r="BK142" i="1"/>
  <c r="BH142" i="1"/>
  <c r="BE142" i="1"/>
  <c r="AZ142" i="1"/>
  <c r="AY142" i="1"/>
  <c r="AW142" i="1"/>
  <c r="AV142" i="1"/>
  <c r="AX142" i="1" s="1"/>
  <c r="AU142" i="1"/>
  <c r="AR142" i="1"/>
  <c r="AO142" i="1"/>
  <c r="AJ142" i="1"/>
  <c r="AG142" i="1"/>
  <c r="AF142" i="1"/>
  <c r="AE142" i="1"/>
  <c r="AB142" i="1"/>
  <c r="Y142" i="1"/>
  <c r="DC141" i="1"/>
  <c r="CZ141" i="1"/>
  <c r="CY141" i="1"/>
  <c r="DA141" i="1" s="1"/>
  <c r="DB141" i="1" s="1"/>
  <c r="CT141" i="1"/>
  <c r="CS141" i="1"/>
  <c r="CP141" i="1"/>
  <c r="CN141" i="1"/>
  <c r="CM141" i="1"/>
  <c r="CO141" i="1" s="1"/>
  <c r="CK141" i="1"/>
  <c r="CI141" i="1"/>
  <c r="CJ141" i="1" s="1"/>
  <c r="CH141" i="1"/>
  <c r="CG141" i="1"/>
  <c r="CB141" i="1"/>
  <c r="CA141" i="1"/>
  <c r="CC141" i="1" s="1"/>
  <c r="BZ141" i="1"/>
  <c r="BW141" i="1"/>
  <c r="BT141" i="1"/>
  <c r="BM141" i="1"/>
  <c r="BL141" i="1"/>
  <c r="BN141" i="1" s="1"/>
  <c r="BK141" i="1"/>
  <c r="BH141" i="1"/>
  <c r="BE141" i="1"/>
  <c r="AZ141" i="1"/>
  <c r="BP141" i="1" s="1"/>
  <c r="CE141" i="1" s="1"/>
  <c r="AW141" i="1"/>
  <c r="AV141" i="1"/>
  <c r="AX141" i="1" s="1"/>
  <c r="AY141" i="1" s="1"/>
  <c r="AU141" i="1"/>
  <c r="AR141" i="1"/>
  <c r="AO141" i="1"/>
  <c r="AJ141" i="1"/>
  <c r="AG141" i="1"/>
  <c r="AF141" i="1"/>
  <c r="AH141" i="1" s="1"/>
  <c r="AI141" i="1" s="1"/>
  <c r="AE141" i="1"/>
  <c r="AB141" i="1"/>
  <c r="Y141" i="1"/>
  <c r="DC140" i="1"/>
  <c r="CZ140" i="1"/>
  <c r="CY140" i="1"/>
  <c r="DA140" i="1" s="1"/>
  <c r="DB140" i="1" s="1"/>
  <c r="CT140" i="1"/>
  <c r="CS140" i="1"/>
  <c r="CU140" i="1" s="1"/>
  <c r="CV140" i="1" s="1"/>
  <c r="CN140" i="1"/>
  <c r="CM140" i="1"/>
  <c r="CO140" i="1" s="1"/>
  <c r="CP140" i="1" s="1"/>
  <c r="CK140" i="1"/>
  <c r="CH140" i="1"/>
  <c r="CG140" i="1"/>
  <c r="CI140" i="1" s="1"/>
  <c r="CJ140" i="1" s="1"/>
  <c r="CB140" i="1"/>
  <c r="CC140" i="1" s="1"/>
  <c r="CA140" i="1"/>
  <c r="BZ140" i="1"/>
  <c r="BW140" i="1"/>
  <c r="BT140" i="1"/>
  <c r="BM140" i="1"/>
  <c r="BN140" i="1" s="1"/>
  <c r="BL140" i="1"/>
  <c r="BK140" i="1"/>
  <c r="BH140" i="1"/>
  <c r="BE140" i="1"/>
  <c r="AZ140" i="1"/>
  <c r="BP140" i="1" s="1"/>
  <c r="CE140" i="1" s="1"/>
  <c r="AW140" i="1"/>
  <c r="AX140" i="1" s="1"/>
  <c r="AY140" i="1" s="1"/>
  <c r="AV140" i="1"/>
  <c r="AU140" i="1"/>
  <c r="AR140" i="1"/>
  <c r="AO140" i="1"/>
  <c r="AJ140" i="1"/>
  <c r="AG140" i="1"/>
  <c r="AH140" i="1" s="1"/>
  <c r="AI140" i="1" s="1"/>
  <c r="AF140" i="1"/>
  <c r="AE140" i="1"/>
  <c r="AB140" i="1"/>
  <c r="Y140" i="1"/>
  <c r="DC139" i="1"/>
  <c r="CZ139" i="1"/>
  <c r="DA139" i="1" s="1"/>
  <c r="DB139" i="1" s="1"/>
  <c r="CY139" i="1"/>
  <c r="CT139" i="1"/>
  <c r="CU139" i="1" s="1"/>
  <c r="CV139" i="1" s="1"/>
  <c r="CS139" i="1"/>
  <c r="CN139" i="1"/>
  <c r="CO139" i="1" s="1"/>
  <c r="CP139" i="1" s="1"/>
  <c r="CM139" i="1"/>
  <c r="CK139" i="1"/>
  <c r="CI139" i="1"/>
  <c r="CJ139" i="1" s="1"/>
  <c r="CH139" i="1"/>
  <c r="CG139" i="1"/>
  <c r="CB139" i="1"/>
  <c r="CA139" i="1"/>
  <c r="CC139" i="1" s="1"/>
  <c r="CD139" i="1" s="1"/>
  <c r="BZ139" i="1"/>
  <c r="BW139" i="1"/>
  <c r="BT139" i="1"/>
  <c r="BM139" i="1"/>
  <c r="BL139" i="1"/>
  <c r="BN139" i="1" s="1"/>
  <c r="BK139" i="1"/>
  <c r="BH139" i="1"/>
  <c r="BE139" i="1"/>
  <c r="AZ139" i="1"/>
  <c r="BP139" i="1" s="1"/>
  <c r="CE139" i="1" s="1"/>
  <c r="AW139" i="1"/>
  <c r="AV139" i="1"/>
  <c r="AX139" i="1" s="1"/>
  <c r="AY139" i="1" s="1"/>
  <c r="AU139" i="1"/>
  <c r="AR139" i="1"/>
  <c r="AO139" i="1"/>
  <c r="AJ139" i="1"/>
  <c r="AG139" i="1"/>
  <c r="AF139" i="1"/>
  <c r="AH139" i="1" s="1"/>
  <c r="AI139" i="1" s="1"/>
  <c r="AE139" i="1"/>
  <c r="AB139" i="1"/>
  <c r="Y139" i="1"/>
  <c r="DC138" i="1"/>
  <c r="CZ138" i="1"/>
  <c r="CY138" i="1"/>
  <c r="DA138" i="1" s="1"/>
  <c r="DB138" i="1" s="1"/>
  <c r="CT138" i="1"/>
  <c r="CS138" i="1"/>
  <c r="CU138" i="1" s="1"/>
  <c r="CV138" i="1" s="1"/>
  <c r="CN138" i="1"/>
  <c r="CM138" i="1"/>
  <c r="CO138" i="1" s="1"/>
  <c r="CP138" i="1" s="1"/>
  <c r="CK138" i="1"/>
  <c r="CH138" i="1"/>
  <c r="CG138" i="1"/>
  <c r="CI138" i="1" s="1"/>
  <c r="CJ138" i="1" s="1"/>
  <c r="CB138" i="1"/>
  <c r="CC138" i="1" s="1"/>
  <c r="CA138" i="1"/>
  <c r="BZ138" i="1"/>
  <c r="BW138" i="1"/>
  <c r="BT138" i="1"/>
  <c r="BM138" i="1"/>
  <c r="BN138" i="1" s="1"/>
  <c r="BO138" i="1" s="1"/>
  <c r="BL138" i="1"/>
  <c r="BK138" i="1"/>
  <c r="BH138" i="1"/>
  <c r="BE138" i="1"/>
  <c r="AZ138" i="1"/>
  <c r="BP138" i="1" s="1"/>
  <c r="CE138" i="1" s="1"/>
  <c r="AW138" i="1"/>
  <c r="AX138" i="1" s="1"/>
  <c r="AY138" i="1" s="1"/>
  <c r="AV138" i="1"/>
  <c r="AU138" i="1"/>
  <c r="AR138" i="1"/>
  <c r="AO138" i="1"/>
  <c r="AJ138" i="1"/>
  <c r="AG138" i="1"/>
  <c r="AH138" i="1" s="1"/>
  <c r="AI138" i="1" s="1"/>
  <c r="AF138" i="1"/>
  <c r="AE138" i="1"/>
  <c r="AB138" i="1"/>
  <c r="Y138" i="1"/>
  <c r="DC137" i="1"/>
  <c r="CZ137" i="1"/>
  <c r="DA137" i="1" s="1"/>
  <c r="DB137" i="1" s="1"/>
  <c r="CY137" i="1"/>
  <c r="CT137" i="1"/>
  <c r="CU137" i="1" s="1"/>
  <c r="CV137" i="1" s="1"/>
  <c r="CS137" i="1"/>
  <c r="CN137" i="1"/>
  <c r="CO137" i="1" s="1"/>
  <c r="CP137" i="1" s="1"/>
  <c r="CM137" i="1"/>
  <c r="CK137" i="1"/>
  <c r="CI137" i="1"/>
  <c r="CJ137" i="1" s="1"/>
  <c r="CH137" i="1"/>
  <c r="CG137" i="1"/>
  <c r="CB137" i="1"/>
  <c r="CA137" i="1"/>
  <c r="CC137" i="1" s="1"/>
  <c r="CD137" i="1" s="1"/>
  <c r="BZ137" i="1"/>
  <c r="BW137" i="1"/>
  <c r="BT137" i="1"/>
  <c r="BM137" i="1"/>
  <c r="BL137" i="1"/>
  <c r="BN137" i="1" s="1"/>
  <c r="BK137" i="1"/>
  <c r="BH137" i="1"/>
  <c r="BE137" i="1"/>
  <c r="AZ137" i="1"/>
  <c r="BP137" i="1" s="1"/>
  <c r="CE137" i="1" s="1"/>
  <c r="AW137" i="1"/>
  <c r="AV137" i="1"/>
  <c r="AX137" i="1" s="1"/>
  <c r="AY137" i="1" s="1"/>
  <c r="AU137" i="1"/>
  <c r="AR137" i="1"/>
  <c r="AO137" i="1"/>
  <c r="AJ137" i="1"/>
  <c r="AG137" i="1"/>
  <c r="AF137" i="1"/>
  <c r="AH137" i="1" s="1"/>
  <c r="AI137" i="1" s="1"/>
  <c r="AE137" i="1"/>
  <c r="AB137" i="1"/>
  <c r="Y137" i="1"/>
  <c r="DC136" i="1"/>
  <c r="CZ136" i="1"/>
  <c r="CY136" i="1"/>
  <c r="DA136" i="1" s="1"/>
  <c r="DB136" i="1" s="1"/>
  <c r="CT136" i="1"/>
  <c r="CS136" i="1"/>
  <c r="CU136" i="1" s="1"/>
  <c r="CV136" i="1" s="1"/>
  <c r="CN136" i="1"/>
  <c r="CM136" i="1"/>
  <c r="CO136" i="1" s="1"/>
  <c r="CP136" i="1" s="1"/>
  <c r="CK136" i="1"/>
  <c r="CH136" i="1"/>
  <c r="CG136" i="1"/>
  <c r="CI136" i="1" s="1"/>
  <c r="CJ136" i="1" s="1"/>
  <c r="CB136" i="1"/>
  <c r="CC136" i="1" s="1"/>
  <c r="CD136" i="1" s="1"/>
  <c r="CA136" i="1"/>
  <c r="BZ136" i="1"/>
  <c r="BW136" i="1"/>
  <c r="BT136" i="1"/>
  <c r="BM136" i="1"/>
  <c r="BN136" i="1" s="1"/>
  <c r="BO136" i="1" s="1"/>
  <c r="BL136" i="1"/>
  <c r="BK136" i="1"/>
  <c r="BH136" i="1"/>
  <c r="BE136" i="1"/>
  <c r="AZ136" i="1"/>
  <c r="BP136" i="1" s="1"/>
  <c r="CE136" i="1" s="1"/>
  <c r="AW136" i="1"/>
  <c r="AX136" i="1" s="1"/>
  <c r="AY136" i="1" s="1"/>
  <c r="AV136" i="1"/>
  <c r="AU136" i="1"/>
  <c r="AR136" i="1"/>
  <c r="AO136" i="1"/>
  <c r="AJ136" i="1"/>
  <c r="AG136" i="1"/>
  <c r="AH136" i="1" s="1"/>
  <c r="AI136" i="1" s="1"/>
  <c r="AF136" i="1"/>
  <c r="AE136" i="1"/>
  <c r="AB136" i="1"/>
  <c r="Y136" i="1"/>
  <c r="DC135" i="1"/>
  <c r="CZ135" i="1"/>
  <c r="DA135" i="1" s="1"/>
  <c r="DB135" i="1" s="1"/>
  <c r="CY135" i="1"/>
  <c r="CT135" i="1"/>
  <c r="CU135" i="1" s="1"/>
  <c r="CV135" i="1" s="1"/>
  <c r="CS135" i="1"/>
  <c r="CN135" i="1"/>
  <c r="CO135" i="1" s="1"/>
  <c r="CP135" i="1" s="1"/>
  <c r="CM135" i="1"/>
  <c r="CK135" i="1"/>
  <c r="CI135" i="1"/>
  <c r="CJ135" i="1" s="1"/>
  <c r="CH135" i="1"/>
  <c r="CG135" i="1"/>
  <c r="CB135" i="1"/>
  <c r="CA135" i="1"/>
  <c r="CC135" i="1" s="1"/>
  <c r="BZ135" i="1"/>
  <c r="BW135" i="1"/>
  <c r="BT135" i="1"/>
  <c r="BM135" i="1"/>
  <c r="BL135" i="1"/>
  <c r="BN135" i="1" s="1"/>
  <c r="BK135" i="1"/>
  <c r="BH135" i="1"/>
  <c r="BE135" i="1"/>
  <c r="AZ135" i="1"/>
  <c r="BP135" i="1" s="1"/>
  <c r="CE135" i="1" s="1"/>
  <c r="AW135" i="1"/>
  <c r="AV135" i="1"/>
  <c r="AX135" i="1" s="1"/>
  <c r="AY135" i="1" s="1"/>
  <c r="AU135" i="1"/>
  <c r="AR135" i="1"/>
  <c r="AO135" i="1"/>
  <c r="AJ135" i="1"/>
  <c r="AG135" i="1"/>
  <c r="AF135" i="1"/>
  <c r="AH135" i="1" s="1"/>
  <c r="AI135" i="1" s="1"/>
  <c r="AE135" i="1"/>
  <c r="AB135" i="1"/>
  <c r="Y135" i="1"/>
  <c r="DC134" i="1"/>
  <c r="CZ134" i="1"/>
  <c r="CY134" i="1"/>
  <c r="DA134" i="1" s="1"/>
  <c r="DB134" i="1" s="1"/>
  <c r="CT134" i="1"/>
  <c r="CS134" i="1"/>
  <c r="CU134" i="1" s="1"/>
  <c r="CV134" i="1" s="1"/>
  <c r="CN134" i="1"/>
  <c r="CM134" i="1"/>
  <c r="CO134" i="1" s="1"/>
  <c r="CP134" i="1" s="1"/>
  <c r="CK134" i="1"/>
  <c r="CH134" i="1"/>
  <c r="CG134" i="1"/>
  <c r="CI134" i="1" s="1"/>
  <c r="CJ134" i="1" s="1"/>
  <c r="CB134" i="1"/>
  <c r="CC134" i="1" s="1"/>
  <c r="CD134" i="1" s="1"/>
  <c r="CA134" i="1"/>
  <c r="BZ134" i="1"/>
  <c r="BW134" i="1"/>
  <c r="BT134" i="1"/>
  <c r="BM134" i="1"/>
  <c r="BN134" i="1" s="1"/>
  <c r="BL134" i="1"/>
  <c r="BK134" i="1"/>
  <c r="BH134" i="1"/>
  <c r="BE134" i="1"/>
  <c r="AZ134" i="1"/>
  <c r="BP134" i="1" s="1"/>
  <c r="CE134" i="1" s="1"/>
  <c r="AW134" i="1"/>
  <c r="AX134" i="1" s="1"/>
  <c r="AY134" i="1" s="1"/>
  <c r="AV134" i="1"/>
  <c r="AU134" i="1"/>
  <c r="AR134" i="1"/>
  <c r="AO134" i="1"/>
  <c r="AJ134" i="1"/>
  <c r="AG134" i="1"/>
  <c r="AH134" i="1" s="1"/>
  <c r="AI134" i="1" s="1"/>
  <c r="AF134" i="1"/>
  <c r="AE134" i="1"/>
  <c r="AB134" i="1"/>
  <c r="Y134" i="1"/>
  <c r="DC133" i="1"/>
  <c r="CZ133" i="1"/>
  <c r="DA133" i="1" s="1"/>
  <c r="DB133" i="1" s="1"/>
  <c r="CY133" i="1"/>
  <c r="CT133" i="1"/>
  <c r="CU133" i="1" s="1"/>
  <c r="CV133" i="1" s="1"/>
  <c r="CS133" i="1"/>
  <c r="CN133" i="1"/>
  <c r="CO133" i="1" s="1"/>
  <c r="CP133" i="1" s="1"/>
  <c r="CM133" i="1"/>
  <c r="CK133" i="1"/>
  <c r="CI133" i="1"/>
  <c r="CJ133" i="1" s="1"/>
  <c r="CH133" i="1"/>
  <c r="CG133" i="1"/>
  <c r="CB133" i="1"/>
  <c r="CA133" i="1"/>
  <c r="CC133" i="1" s="1"/>
  <c r="BZ133" i="1"/>
  <c r="BW133" i="1"/>
  <c r="BT133" i="1"/>
  <c r="BM133" i="1"/>
  <c r="BL133" i="1"/>
  <c r="BN133" i="1" s="1"/>
  <c r="BK133" i="1"/>
  <c r="BH133" i="1"/>
  <c r="BE133" i="1"/>
  <c r="AZ133" i="1"/>
  <c r="BP133" i="1" s="1"/>
  <c r="CE133" i="1" s="1"/>
  <c r="AW133" i="1"/>
  <c r="AV133" i="1"/>
  <c r="AX133" i="1" s="1"/>
  <c r="AY133" i="1" s="1"/>
  <c r="AU133" i="1"/>
  <c r="AR133" i="1"/>
  <c r="AO133" i="1"/>
  <c r="AJ133" i="1"/>
  <c r="AG133" i="1"/>
  <c r="AF133" i="1"/>
  <c r="AH133" i="1" s="1"/>
  <c r="AI133" i="1" s="1"/>
  <c r="AE133" i="1"/>
  <c r="AB133" i="1"/>
  <c r="Y133" i="1"/>
  <c r="DC132" i="1"/>
  <c r="CZ132" i="1"/>
  <c r="CY132" i="1"/>
  <c r="DA132" i="1" s="1"/>
  <c r="DB132" i="1" s="1"/>
  <c r="CT132" i="1"/>
  <c r="CN132" i="1"/>
  <c r="CM132" i="1"/>
  <c r="CO132" i="1" s="1"/>
  <c r="CP132" i="1" s="1"/>
  <c r="CK132" i="1"/>
  <c r="CH132" i="1"/>
  <c r="CG132" i="1"/>
  <c r="CI132" i="1" s="1"/>
  <c r="CJ132" i="1" s="1"/>
  <c r="CB132" i="1"/>
  <c r="CC132" i="1" s="1"/>
  <c r="CD132" i="1" s="1"/>
  <c r="CA132" i="1"/>
  <c r="BZ132" i="1"/>
  <c r="BW132" i="1"/>
  <c r="BT132" i="1"/>
  <c r="BM132" i="1"/>
  <c r="BN132" i="1" s="1"/>
  <c r="BL132" i="1"/>
  <c r="BK132" i="1"/>
  <c r="BH132" i="1"/>
  <c r="BE132" i="1"/>
  <c r="AZ132" i="1"/>
  <c r="BP132" i="1" s="1"/>
  <c r="CE132" i="1" s="1"/>
  <c r="AW132" i="1"/>
  <c r="AX132" i="1" s="1"/>
  <c r="AY132" i="1" s="1"/>
  <c r="AV132" i="1"/>
  <c r="AU132" i="1"/>
  <c r="AR132" i="1"/>
  <c r="AO132" i="1"/>
  <c r="AJ132" i="1"/>
  <c r="AG132" i="1"/>
  <c r="AH132" i="1" s="1"/>
  <c r="AI132" i="1" s="1"/>
  <c r="AF132" i="1"/>
  <c r="AE132" i="1"/>
  <c r="AB132" i="1"/>
  <c r="Y132" i="1"/>
  <c r="DC131" i="1"/>
  <c r="CZ131" i="1"/>
  <c r="DA131" i="1" s="1"/>
  <c r="DB131" i="1" s="1"/>
  <c r="CY131" i="1"/>
  <c r="CT131" i="1"/>
  <c r="CN131" i="1"/>
  <c r="CO131" i="1" s="1"/>
  <c r="CP131" i="1" s="1"/>
  <c r="CM131" i="1"/>
  <c r="CK131" i="1"/>
  <c r="CI131" i="1"/>
  <c r="CJ131" i="1" s="1"/>
  <c r="CH131" i="1"/>
  <c r="CG131" i="1"/>
  <c r="CB131" i="1"/>
  <c r="CA131" i="1"/>
  <c r="CC131" i="1" s="1"/>
  <c r="BZ131" i="1"/>
  <c r="BW131" i="1"/>
  <c r="BT131" i="1"/>
  <c r="BM131" i="1"/>
  <c r="BL131" i="1"/>
  <c r="BN131" i="1" s="1"/>
  <c r="BK131" i="1"/>
  <c r="BH131" i="1"/>
  <c r="BE131" i="1"/>
  <c r="AZ131" i="1"/>
  <c r="BP131" i="1" s="1"/>
  <c r="CE131" i="1" s="1"/>
  <c r="AW131" i="1"/>
  <c r="AV131" i="1"/>
  <c r="AX131" i="1" s="1"/>
  <c r="AY131" i="1" s="1"/>
  <c r="AU131" i="1"/>
  <c r="AR131" i="1"/>
  <c r="AO131" i="1"/>
  <c r="AJ131" i="1"/>
  <c r="AG131" i="1"/>
  <c r="AF131" i="1"/>
  <c r="AH131" i="1" s="1"/>
  <c r="AI131" i="1" s="1"/>
  <c r="CS131" i="1" s="1"/>
  <c r="CU131" i="1" s="1"/>
  <c r="CV131" i="1" s="1"/>
  <c r="AE131" i="1"/>
  <c r="AB131" i="1"/>
  <c r="Y131" i="1"/>
  <c r="DC130" i="1"/>
  <c r="CZ130" i="1"/>
  <c r="CY130" i="1"/>
  <c r="DA130" i="1" s="1"/>
  <c r="DB130" i="1" s="1"/>
  <c r="CT130" i="1"/>
  <c r="CS130" i="1"/>
  <c r="CU130" i="1" s="1"/>
  <c r="CV130" i="1" s="1"/>
  <c r="CN130" i="1"/>
  <c r="CM130" i="1"/>
  <c r="CO130" i="1" s="1"/>
  <c r="CP130" i="1" s="1"/>
  <c r="CK130" i="1"/>
  <c r="CH130" i="1"/>
  <c r="CG130" i="1"/>
  <c r="CI130" i="1" s="1"/>
  <c r="CJ130" i="1" s="1"/>
  <c r="CB130" i="1"/>
  <c r="CC130" i="1" s="1"/>
  <c r="CA130" i="1"/>
  <c r="BZ130" i="1"/>
  <c r="BW130" i="1"/>
  <c r="BT130" i="1"/>
  <c r="BM130" i="1"/>
  <c r="BN130" i="1" s="1"/>
  <c r="BL130" i="1"/>
  <c r="BK130" i="1"/>
  <c r="BH130" i="1"/>
  <c r="BE130" i="1"/>
  <c r="AZ130" i="1"/>
  <c r="BP130" i="1" s="1"/>
  <c r="CE130" i="1" s="1"/>
  <c r="AW130" i="1"/>
  <c r="AX130" i="1" s="1"/>
  <c r="AY130" i="1" s="1"/>
  <c r="AV130" i="1"/>
  <c r="AU130" i="1"/>
  <c r="AR130" i="1"/>
  <c r="AO130" i="1"/>
  <c r="AJ130" i="1"/>
  <c r="AG130" i="1"/>
  <c r="AH130" i="1" s="1"/>
  <c r="AI130" i="1" s="1"/>
  <c r="AF130" i="1"/>
  <c r="AE130" i="1"/>
  <c r="AB130" i="1"/>
  <c r="Y130" i="1"/>
  <c r="DC129" i="1"/>
  <c r="CZ129" i="1"/>
  <c r="DA129" i="1" s="1"/>
  <c r="DB129" i="1" s="1"/>
  <c r="CY129" i="1"/>
  <c r="CT129" i="1"/>
  <c r="CN129" i="1"/>
  <c r="CO129" i="1" s="1"/>
  <c r="CP129" i="1" s="1"/>
  <c r="CM129" i="1"/>
  <c r="CK129" i="1"/>
  <c r="CI129" i="1"/>
  <c r="CJ129" i="1" s="1"/>
  <c r="CH129" i="1"/>
  <c r="CG129" i="1"/>
  <c r="CB129" i="1"/>
  <c r="CA129" i="1"/>
  <c r="CC129" i="1" s="1"/>
  <c r="BZ129" i="1"/>
  <c r="BW129" i="1"/>
  <c r="BT129" i="1"/>
  <c r="BM129" i="1"/>
  <c r="BL129" i="1"/>
  <c r="BN129" i="1" s="1"/>
  <c r="BK129" i="1"/>
  <c r="BH129" i="1"/>
  <c r="BE129" i="1"/>
  <c r="AZ129" i="1"/>
  <c r="BP129" i="1" s="1"/>
  <c r="CE129" i="1" s="1"/>
  <c r="AW129" i="1"/>
  <c r="AV129" i="1"/>
  <c r="AX129" i="1" s="1"/>
  <c r="AY129" i="1" s="1"/>
  <c r="AU129" i="1"/>
  <c r="AR129" i="1"/>
  <c r="AO129" i="1"/>
  <c r="AJ129" i="1"/>
  <c r="AG129" i="1"/>
  <c r="AF129" i="1"/>
  <c r="AH129" i="1" s="1"/>
  <c r="AI129" i="1" s="1"/>
  <c r="CS129" i="1" s="1"/>
  <c r="CU129" i="1" s="1"/>
  <c r="CV129" i="1" s="1"/>
  <c r="AE129" i="1"/>
  <c r="AB129" i="1"/>
  <c r="Y129" i="1"/>
  <c r="DC128" i="1"/>
  <c r="CZ128" i="1"/>
  <c r="CY128" i="1"/>
  <c r="DA128" i="1" s="1"/>
  <c r="DB128" i="1" s="1"/>
  <c r="CT128" i="1"/>
  <c r="CN128" i="1"/>
  <c r="CM128" i="1"/>
  <c r="CO128" i="1" s="1"/>
  <c r="CP128" i="1" s="1"/>
  <c r="CK128" i="1"/>
  <c r="CH128" i="1"/>
  <c r="CG128" i="1"/>
  <c r="CI128" i="1" s="1"/>
  <c r="CJ128" i="1" s="1"/>
  <c r="CB128" i="1"/>
  <c r="CC128" i="1" s="1"/>
  <c r="CD128" i="1" s="1"/>
  <c r="CA128" i="1"/>
  <c r="BZ128" i="1"/>
  <c r="BW128" i="1"/>
  <c r="BT128" i="1"/>
  <c r="BM128" i="1"/>
  <c r="BN128" i="1" s="1"/>
  <c r="BO128" i="1" s="1"/>
  <c r="BL128" i="1"/>
  <c r="BK128" i="1"/>
  <c r="BH128" i="1"/>
  <c r="BE128" i="1"/>
  <c r="AZ128" i="1"/>
  <c r="BP128" i="1" s="1"/>
  <c r="CE128" i="1" s="1"/>
  <c r="AW128" i="1"/>
  <c r="AX128" i="1" s="1"/>
  <c r="AY128" i="1" s="1"/>
  <c r="AV128" i="1"/>
  <c r="AU128" i="1"/>
  <c r="AR128" i="1"/>
  <c r="AO128" i="1"/>
  <c r="AJ128" i="1"/>
  <c r="AG128" i="1"/>
  <c r="AH128" i="1" s="1"/>
  <c r="AI128" i="1" s="1"/>
  <c r="AF128" i="1"/>
  <c r="AE128" i="1"/>
  <c r="AB128" i="1"/>
  <c r="Y128" i="1"/>
  <c r="DC127" i="1"/>
  <c r="CZ127" i="1"/>
  <c r="DA127" i="1" s="1"/>
  <c r="DB127" i="1" s="1"/>
  <c r="CY127" i="1"/>
  <c r="CT127" i="1"/>
  <c r="CU127" i="1" s="1"/>
  <c r="CV127" i="1" s="1"/>
  <c r="CS127" i="1"/>
  <c r="CN127" i="1"/>
  <c r="CO127" i="1" s="1"/>
  <c r="CP127" i="1" s="1"/>
  <c r="CM127" i="1"/>
  <c r="CK127" i="1"/>
  <c r="CI127" i="1"/>
  <c r="CJ127" i="1" s="1"/>
  <c r="CH127" i="1"/>
  <c r="CG127" i="1"/>
  <c r="CB127" i="1"/>
  <c r="CA127" i="1"/>
  <c r="CC127" i="1" s="1"/>
  <c r="BZ127" i="1"/>
  <c r="BW127" i="1"/>
  <c r="BT127" i="1"/>
  <c r="BM127" i="1"/>
  <c r="BL127" i="1"/>
  <c r="BN127" i="1" s="1"/>
  <c r="BK127" i="1"/>
  <c r="BH127" i="1"/>
  <c r="BE127" i="1"/>
  <c r="AZ127" i="1"/>
  <c r="BP127" i="1" s="1"/>
  <c r="CE127" i="1" s="1"/>
  <c r="AW127" i="1"/>
  <c r="AV127" i="1"/>
  <c r="AX127" i="1" s="1"/>
  <c r="AY127" i="1" s="1"/>
  <c r="AU127" i="1"/>
  <c r="AR127" i="1"/>
  <c r="AO127" i="1"/>
  <c r="AJ127" i="1"/>
  <c r="AG127" i="1"/>
  <c r="AF127" i="1"/>
  <c r="AH127" i="1" s="1"/>
  <c r="AI127" i="1" s="1"/>
  <c r="AE127" i="1"/>
  <c r="AB127" i="1"/>
  <c r="Y127" i="1"/>
  <c r="DC126" i="1"/>
  <c r="CZ126" i="1"/>
  <c r="CY126" i="1"/>
  <c r="DA126" i="1" s="1"/>
  <c r="DB126" i="1" s="1"/>
  <c r="CT126" i="1"/>
  <c r="CN126" i="1"/>
  <c r="CM126" i="1"/>
  <c r="CO126" i="1" s="1"/>
  <c r="CP126" i="1" s="1"/>
  <c r="CK126" i="1"/>
  <c r="CH126" i="1"/>
  <c r="CG126" i="1"/>
  <c r="CI126" i="1" s="1"/>
  <c r="CJ126" i="1" s="1"/>
  <c r="CB126" i="1"/>
  <c r="CC126" i="1" s="1"/>
  <c r="CD126" i="1" s="1"/>
  <c r="CA126" i="1"/>
  <c r="BZ126" i="1"/>
  <c r="BW126" i="1"/>
  <c r="BT126" i="1"/>
  <c r="BM126" i="1"/>
  <c r="BN126" i="1" s="1"/>
  <c r="BO126" i="1" s="1"/>
  <c r="BL126" i="1"/>
  <c r="BK126" i="1"/>
  <c r="BH126" i="1"/>
  <c r="BE126" i="1"/>
  <c r="AZ126" i="1"/>
  <c r="BP126" i="1" s="1"/>
  <c r="CE126" i="1" s="1"/>
  <c r="AW126" i="1"/>
  <c r="AX126" i="1" s="1"/>
  <c r="AY126" i="1" s="1"/>
  <c r="AV126" i="1"/>
  <c r="AU126" i="1"/>
  <c r="AR126" i="1"/>
  <c r="AO126" i="1"/>
  <c r="AJ126" i="1"/>
  <c r="AG126" i="1"/>
  <c r="AH126" i="1" s="1"/>
  <c r="AI126" i="1" s="1"/>
  <c r="AF126" i="1"/>
  <c r="AE126" i="1"/>
  <c r="AB126" i="1"/>
  <c r="Y126" i="1"/>
  <c r="DC125" i="1"/>
  <c r="CZ125" i="1"/>
  <c r="DA125" i="1" s="1"/>
  <c r="DB125" i="1" s="1"/>
  <c r="CY125" i="1"/>
  <c r="CT125" i="1"/>
  <c r="CN125" i="1"/>
  <c r="CO125" i="1" s="1"/>
  <c r="CP125" i="1" s="1"/>
  <c r="CM125" i="1"/>
  <c r="CK125" i="1"/>
  <c r="CI125" i="1"/>
  <c r="CJ125" i="1" s="1"/>
  <c r="CH125" i="1"/>
  <c r="CG125" i="1"/>
  <c r="CB125" i="1"/>
  <c r="CA125" i="1"/>
  <c r="CC125" i="1" s="1"/>
  <c r="CD125" i="1" s="1"/>
  <c r="BZ125" i="1"/>
  <c r="BW125" i="1"/>
  <c r="BT125" i="1"/>
  <c r="BM125" i="1"/>
  <c r="BL125" i="1"/>
  <c r="BN125" i="1" s="1"/>
  <c r="BK125" i="1"/>
  <c r="BH125" i="1"/>
  <c r="BE125" i="1"/>
  <c r="AZ125" i="1"/>
  <c r="BP125" i="1" s="1"/>
  <c r="CE125" i="1" s="1"/>
  <c r="AW125" i="1"/>
  <c r="AV125" i="1"/>
  <c r="AX125" i="1" s="1"/>
  <c r="AY125" i="1" s="1"/>
  <c r="AU125" i="1"/>
  <c r="AR125" i="1"/>
  <c r="AO125" i="1"/>
  <c r="AJ125" i="1"/>
  <c r="AI125" i="1"/>
  <c r="CS125" i="1" s="1"/>
  <c r="CU125" i="1" s="1"/>
  <c r="CV125" i="1" s="1"/>
  <c r="AG125" i="1"/>
  <c r="AF125" i="1"/>
  <c r="DC124" i="1"/>
  <c r="CZ124" i="1"/>
  <c r="CY124" i="1"/>
  <c r="DA124" i="1" s="1"/>
  <c r="DB124" i="1" s="1"/>
  <c r="CT124" i="1"/>
  <c r="CN124" i="1"/>
  <c r="CM124" i="1"/>
  <c r="CO124" i="1" s="1"/>
  <c r="CP124" i="1" s="1"/>
  <c r="CK124" i="1"/>
  <c r="CH124" i="1"/>
  <c r="CG124" i="1"/>
  <c r="CI124" i="1" s="1"/>
  <c r="CJ124" i="1" s="1"/>
  <c r="CB124" i="1"/>
  <c r="CC124" i="1" s="1"/>
  <c r="CD124" i="1" s="1"/>
  <c r="CA124" i="1"/>
  <c r="BZ124" i="1"/>
  <c r="BW124" i="1"/>
  <c r="BT124" i="1"/>
  <c r="BM124" i="1"/>
  <c r="BN124" i="1" s="1"/>
  <c r="BL124" i="1"/>
  <c r="BK124" i="1"/>
  <c r="BH124" i="1"/>
  <c r="BE124" i="1"/>
  <c r="AZ124" i="1"/>
  <c r="BP124" i="1" s="1"/>
  <c r="CE124" i="1" s="1"/>
  <c r="AW124" i="1"/>
  <c r="AX124" i="1" s="1"/>
  <c r="AY124" i="1" s="1"/>
  <c r="AV124" i="1"/>
  <c r="AU124" i="1"/>
  <c r="AR124" i="1"/>
  <c r="AO124" i="1"/>
  <c r="AJ124" i="1"/>
  <c r="AG124" i="1"/>
  <c r="AH124" i="1" s="1"/>
  <c r="AI124" i="1" s="1"/>
  <c r="AF124" i="1"/>
  <c r="AE124" i="1"/>
  <c r="AB124" i="1"/>
  <c r="Y124" i="1"/>
  <c r="DC123" i="1"/>
  <c r="CZ123" i="1"/>
  <c r="DA123" i="1" s="1"/>
  <c r="DB123" i="1" s="1"/>
  <c r="CY123" i="1"/>
  <c r="CT123" i="1"/>
  <c r="CN123" i="1"/>
  <c r="CO123" i="1" s="1"/>
  <c r="CP123" i="1" s="1"/>
  <c r="CM123" i="1"/>
  <c r="CK123" i="1"/>
  <c r="CI123" i="1"/>
  <c r="CJ123" i="1" s="1"/>
  <c r="CH123" i="1"/>
  <c r="CG123" i="1"/>
  <c r="CB123" i="1"/>
  <c r="CA123" i="1"/>
  <c r="CC123" i="1" s="1"/>
  <c r="BZ123" i="1"/>
  <c r="BW123" i="1"/>
  <c r="BT123" i="1"/>
  <c r="BM123" i="1"/>
  <c r="BL123" i="1"/>
  <c r="BN123" i="1" s="1"/>
  <c r="BK123" i="1"/>
  <c r="BH123" i="1"/>
  <c r="BE123" i="1"/>
  <c r="AZ123" i="1"/>
  <c r="BP123" i="1" s="1"/>
  <c r="CE123" i="1" s="1"/>
  <c r="AW123" i="1"/>
  <c r="AV123" i="1"/>
  <c r="AX123" i="1" s="1"/>
  <c r="AY123" i="1" s="1"/>
  <c r="AU123" i="1"/>
  <c r="AR123" i="1"/>
  <c r="AO123" i="1"/>
  <c r="AJ123" i="1"/>
  <c r="AG123" i="1"/>
  <c r="AF123" i="1"/>
  <c r="AH123" i="1" s="1"/>
  <c r="AI123" i="1" s="1"/>
  <c r="CS123" i="1" s="1"/>
  <c r="CU123" i="1" s="1"/>
  <c r="CV123" i="1" s="1"/>
  <c r="AE123" i="1"/>
  <c r="AB123" i="1"/>
  <c r="Y123" i="1"/>
  <c r="DC122" i="1"/>
  <c r="CZ122" i="1"/>
  <c r="CY122" i="1"/>
  <c r="DA122" i="1" s="1"/>
  <c r="DB122" i="1" s="1"/>
  <c r="CT122" i="1"/>
  <c r="CN122" i="1"/>
  <c r="CM122" i="1"/>
  <c r="CO122" i="1" s="1"/>
  <c r="CP122" i="1" s="1"/>
  <c r="CK122" i="1"/>
  <c r="CH122" i="1"/>
  <c r="CG122" i="1"/>
  <c r="CI122" i="1" s="1"/>
  <c r="CJ122" i="1" s="1"/>
  <c r="CB122" i="1"/>
  <c r="CC122" i="1" s="1"/>
  <c r="CD122" i="1" s="1"/>
  <c r="CA122" i="1"/>
  <c r="BZ122" i="1"/>
  <c r="BW122" i="1"/>
  <c r="BT122" i="1"/>
  <c r="BM122" i="1"/>
  <c r="BN122" i="1" s="1"/>
  <c r="BO122" i="1" s="1"/>
  <c r="BL122" i="1"/>
  <c r="BK122" i="1"/>
  <c r="BH122" i="1"/>
  <c r="BE122" i="1"/>
  <c r="AZ122" i="1"/>
  <c r="BP122" i="1" s="1"/>
  <c r="CE122" i="1" s="1"/>
  <c r="AW122" i="1"/>
  <c r="AX122" i="1" s="1"/>
  <c r="AY122" i="1" s="1"/>
  <c r="AV122" i="1"/>
  <c r="AU122" i="1"/>
  <c r="AR122" i="1"/>
  <c r="AO122" i="1"/>
  <c r="AJ122" i="1"/>
  <c r="AG122" i="1"/>
  <c r="AH122" i="1" s="1"/>
  <c r="AI122" i="1" s="1"/>
  <c r="AF122" i="1"/>
  <c r="AE122" i="1"/>
  <c r="AB122" i="1"/>
  <c r="Y122" i="1"/>
  <c r="DC121" i="1"/>
  <c r="CZ121" i="1"/>
  <c r="DA121" i="1" s="1"/>
  <c r="DB121" i="1" s="1"/>
  <c r="CY121" i="1"/>
  <c r="CT121" i="1"/>
  <c r="CN121" i="1"/>
  <c r="CO121" i="1" s="1"/>
  <c r="CP121" i="1" s="1"/>
  <c r="CM121" i="1"/>
  <c r="CK121" i="1"/>
  <c r="CI121" i="1"/>
  <c r="CJ121" i="1" s="1"/>
  <c r="CH121" i="1"/>
  <c r="CG121" i="1"/>
  <c r="CB121" i="1"/>
  <c r="CA121" i="1"/>
  <c r="CC121" i="1" s="1"/>
  <c r="CD121" i="1" s="1"/>
  <c r="BZ121" i="1"/>
  <c r="BW121" i="1"/>
  <c r="BT121" i="1"/>
  <c r="BM121" i="1"/>
  <c r="BL121" i="1"/>
  <c r="BN121" i="1" s="1"/>
  <c r="BK121" i="1"/>
  <c r="BH121" i="1"/>
  <c r="BE121" i="1"/>
  <c r="AZ121" i="1"/>
  <c r="BP121" i="1" s="1"/>
  <c r="CE121" i="1" s="1"/>
  <c r="AW121" i="1"/>
  <c r="AV121" i="1"/>
  <c r="AX121" i="1" s="1"/>
  <c r="AY121" i="1" s="1"/>
  <c r="AU121" i="1"/>
  <c r="AR121" i="1"/>
  <c r="AO121" i="1"/>
  <c r="AJ121" i="1"/>
  <c r="AG121" i="1"/>
  <c r="AF121" i="1"/>
  <c r="AH121" i="1" s="1"/>
  <c r="AI121" i="1" s="1"/>
  <c r="AE121" i="1"/>
  <c r="AB121" i="1"/>
  <c r="Y121" i="1"/>
  <c r="DC120" i="1"/>
  <c r="CZ120" i="1"/>
  <c r="CY120" i="1"/>
  <c r="DA120" i="1" s="1"/>
  <c r="DB120" i="1" s="1"/>
  <c r="CT120" i="1"/>
  <c r="CN120" i="1"/>
  <c r="CM120" i="1"/>
  <c r="CO120" i="1" s="1"/>
  <c r="CP120" i="1" s="1"/>
  <c r="CK120" i="1"/>
  <c r="CH120" i="1"/>
  <c r="CG120" i="1"/>
  <c r="CI120" i="1" s="1"/>
  <c r="CJ120" i="1" s="1"/>
  <c r="CB120" i="1"/>
  <c r="CC120" i="1" s="1"/>
  <c r="CD120" i="1" s="1"/>
  <c r="CA120" i="1"/>
  <c r="BZ120" i="1"/>
  <c r="BW120" i="1"/>
  <c r="BT120" i="1"/>
  <c r="BM120" i="1"/>
  <c r="BN120" i="1" s="1"/>
  <c r="BL120" i="1"/>
  <c r="BK120" i="1"/>
  <c r="BH120" i="1"/>
  <c r="BE120" i="1"/>
  <c r="AZ120" i="1"/>
  <c r="BP120" i="1" s="1"/>
  <c r="CE120" i="1" s="1"/>
  <c r="AW120" i="1"/>
  <c r="AX120" i="1" s="1"/>
  <c r="AY120" i="1" s="1"/>
  <c r="AV120" i="1"/>
  <c r="AU120" i="1"/>
  <c r="AR120" i="1"/>
  <c r="AO120" i="1"/>
  <c r="AJ120" i="1"/>
  <c r="AG120" i="1"/>
  <c r="AH120" i="1" s="1"/>
  <c r="AI120" i="1" s="1"/>
  <c r="CS120" i="1" s="1"/>
  <c r="CU120" i="1" s="1"/>
  <c r="CV120" i="1" s="1"/>
  <c r="AF120" i="1"/>
  <c r="AE120" i="1"/>
  <c r="AB120" i="1"/>
  <c r="Y120" i="1"/>
  <c r="DC119" i="1"/>
  <c r="CZ119" i="1"/>
  <c r="DA119" i="1" s="1"/>
  <c r="DB119" i="1" s="1"/>
  <c r="CY119" i="1"/>
  <c r="CT119" i="1"/>
  <c r="CN119" i="1"/>
  <c r="CO119" i="1" s="1"/>
  <c r="CP119" i="1" s="1"/>
  <c r="CM119" i="1"/>
  <c r="CK119" i="1"/>
  <c r="CI119" i="1"/>
  <c r="CJ119" i="1" s="1"/>
  <c r="CH119" i="1"/>
  <c r="CG119" i="1"/>
  <c r="CB119" i="1"/>
  <c r="CA119" i="1"/>
  <c r="CC119" i="1" s="1"/>
  <c r="BZ119" i="1"/>
  <c r="BW119" i="1"/>
  <c r="BT119" i="1"/>
  <c r="BM119" i="1"/>
  <c r="BL119" i="1"/>
  <c r="BN119" i="1" s="1"/>
  <c r="BK119" i="1"/>
  <c r="BH119" i="1"/>
  <c r="BE119" i="1"/>
  <c r="AZ119" i="1"/>
  <c r="BP119" i="1" s="1"/>
  <c r="CE119" i="1" s="1"/>
  <c r="AW119" i="1"/>
  <c r="AV119" i="1"/>
  <c r="AX119" i="1" s="1"/>
  <c r="AY119" i="1" s="1"/>
  <c r="AU119" i="1"/>
  <c r="AR119" i="1"/>
  <c r="AO119" i="1"/>
  <c r="AJ119" i="1"/>
  <c r="AG119" i="1"/>
  <c r="AF119" i="1"/>
  <c r="AH119" i="1" s="1"/>
  <c r="AI119" i="1" s="1"/>
  <c r="CS119" i="1" s="1"/>
  <c r="CU119" i="1" s="1"/>
  <c r="CV119" i="1" s="1"/>
  <c r="AE119" i="1"/>
  <c r="AB119" i="1"/>
  <c r="Y119" i="1"/>
  <c r="DC118" i="1"/>
  <c r="CZ118" i="1"/>
  <c r="CY118" i="1"/>
  <c r="DA118" i="1" s="1"/>
  <c r="DB118" i="1" s="1"/>
  <c r="CT118" i="1"/>
  <c r="CN118" i="1"/>
  <c r="CM118" i="1"/>
  <c r="CO118" i="1" s="1"/>
  <c r="CP118" i="1" s="1"/>
  <c r="CK118" i="1"/>
  <c r="CH118" i="1"/>
  <c r="CG118" i="1"/>
  <c r="CI118" i="1" s="1"/>
  <c r="CJ118" i="1" s="1"/>
  <c r="CB118" i="1"/>
  <c r="CC118" i="1" s="1"/>
  <c r="CA118" i="1"/>
  <c r="BZ118" i="1"/>
  <c r="BW118" i="1"/>
  <c r="BT118" i="1"/>
  <c r="BM118" i="1"/>
  <c r="BN118" i="1" s="1"/>
  <c r="BO118" i="1" s="1"/>
  <c r="BL118" i="1"/>
  <c r="BK118" i="1"/>
  <c r="BH118" i="1"/>
  <c r="BE118" i="1"/>
  <c r="AZ118" i="1"/>
  <c r="BP118" i="1" s="1"/>
  <c r="CE118" i="1" s="1"/>
  <c r="AW118" i="1"/>
  <c r="AX118" i="1" s="1"/>
  <c r="AY118" i="1" s="1"/>
  <c r="AV118" i="1"/>
  <c r="AU118" i="1"/>
  <c r="AR118" i="1"/>
  <c r="AO118" i="1"/>
  <c r="AJ118" i="1"/>
  <c r="AG118" i="1"/>
  <c r="AH118" i="1" s="1"/>
  <c r="AI118" i="1" s="1"/>
  <c r="AF118" i="1"/>
  <c r="AE118" i="1"/>
  <c r="AB118" i="1"/>
  <c r="Y118" i="1"/>
  <c r="DC117" i="1"/>
  <c r="CZ117" i="1"/>
  <c r="DA117" i="1" s="1"/>
  <c r="DB117" i="1" s="1"/>
  <c r="CY117" i="1"/>
  <c r="CT117" i="1"/>
  <c r="CN117" i="1"/>
  <c r="CO117" i="1" s="1"/>
  <c r="CP117" i="1" s="1"/>
  <c r="CM117" i="1"/>
  <c r="CK117" i="1"/>
  <c r="CI117" i="1"/>
  <c r="CJ117" i="1" s="1"/>
  <c r="CH117" i="1"/>
  <c r="CG117" i="1"/>
  <c r="CB117" i="1"/>
  <c r="CA117" i="1"/>
  <c r="CC117" i="1" s="1"/>
  <c r="CD117" i="1" s="1"/>
  <c r="BZ117" i="1"/>
  <c r="BW117" i="1"/>
  <c r="BT117" i="1"/>
  <c r="BM117" i="1"/>
  <c r="BL117" i="1"/>
  <c r="BN117" i="1" s="1"/>
  <c r="BK117" i="1"/>
  <c r="BH117" i="1"/>
  <c r="BE117" i="1"/>
  <c r="AZ117" i="1"/>
  <c r="BP117" i="1" s="1"/>
  <c r="CE117" i="1" s="1"/>
  <c r="AW117" i="1"/>
  <c r="AV117" i="1"/>
  <c r="AX117" i="1" s="1"/>
  <c r="AY117" i="1" s="1"/>
  <c r="AU117" i="1"/>
  <c r="AR117" i="1"/>
  <c r="AO117" i="1"/>
  <c r="AJ117" i="1"/>
  <c r="AG117" i="1"/>
  <c r="AF117" i="1"/>
  <c r="AH117" i="1" s="1"/>
  <c r="AI117" i="1" s="1"/>
  <c r="CS117" i="1" s="1"/>
  <c r="CU117" i="1" s="1"/>
  <c r="CV117" i="1" s="1"/>
  <c r="AE117" i="1"/>
  <c r="AB117" i="1"/>
  <c r="Y117" i="1"/>
  <c r="DC116" i="1"/>
  <c r="CZ116" i="1"/>
  <c r="CY116" i="1"/>
  <c r="DA116" i="1" s="1"/>
  <c r="DB116" i="1" s="1"/>
  <c r="CT116" i="1"/>
  <c r="CN116" i="1"/>
  <c r="CM116" i="1"/>
  <c r="CO116" i="1" s="1"/>
  <c r="CP116" i="1" s="1"/>
  <c r="CK116" i="1"/>
  <c r="CH116" i="1"/>
  <c r="CG116" i="1"/>
  <c r="CI116" i="1" s="1"/>
  <c r="CJ116" i="1" s="1"/>
  <c r="CB116" i="1"/>
  <c r="CC116" i="1" s="1"/>
  <c r="CD116" i="1" s="1"/>
  <c r="CA116" i="1"/>
  <c r="BZ116" i="1"/>
  <c r="BW116" i="1"/>
  <c r="BT116" i="1"/>
  <c r="BM116" i="1"/>
  <c r="BN116" i="1" s="1"/>
  <c r="BL116" i="1"/>
  <c r="BK116" i="1"/>
  <c r="BH116" i="1"/>
  <c r="BE116" i="1"/>
  <c r="AZ116" i="1"/>
  <c r="BP116" i="1" s="1"/>
  <c r="CE116" i="1" s="1"/>
  <c r="AW116" i="1"/>
  <c r="AX116" i="1" s="1"/>
  <c r="AY116" i="1" s="1"/>
  <c r="AV116" i="1"/>
  <c r="AU116" i="1"/>
  <c r="AR116" i="1"/>
  <c r="AO116" i="1"/>
  <c r="AJ116" i="1"/>
  <c r="AG116" i="1"/>
  <c r="AH116" i="1" s="1"/>
  <c r="AI116" i="1" s="1"/>
  <c r="AF116" i="1"/>
  <c r="AE116" i="1"/>
  <c r="AB116" i="1"/>
  <c r="Y116" i="1"/>
  <c r="DC115" i="1"/>
  <c r="CZ115" i="1"/>
  <c r="DA115" i="1" s="1"/>
  <c r="DB115" i="1" s="1"/>
  <c r="CY115" i="1"/>
  <c r="CT115" i="1"/>
  <c r="CN115" i="1"/>
  <c r="CO115" i="1" s="1"/>
  <c r="CP115" i="1" s="1"/>
  <c r="CM115" i="1"/>
  <c r="CK115" i="1"/>
  <c r="CI115" i="1"/>
  <c r="CJ115" i="1" s="1"/>
  <c r="CH115" i="1"/>
  <c r="CG115" i="1"/>
  <c r="CB115" i="1"/>
  <c r="CA115" i="1"/>
  <c r="CC115" i="1" s="1"/>
  <c r="BZ115" i="1"/>
  <c r="BW115" i="1"/>
  <c r="BT115" i="1"/>
  <c r="BM115" i="1"/>
  <c r="BL115" i="1"/>
  <c r="BN115" i="1" s="1"/>
  <c r="BK115" i="1"/>
  <c r="BH115" i="1"/>
  <c r="BE115" i="1"/>
  <c r="AZ115" i="1"/>
  <c r="BP115" i="1" s="1"/>
  <c r="CE115" i="1" s="1"/>
  <c r="AW115" i="1"/>
  <c r="AV115" i="1"/>
  <c r="AX115" i="1" s="1"/>
  <c r="AY115" i="1" s="1"/>
  <c r="AU115" i="1"/>
  <c r="AR115" i="1"/>
  <c r="AO115" i="1"/>
  <c r="AJ115" i="1"/>
  <c r="AG115" i="1"/>
  <c r="AF115" i="1"/>
  <c r="AH115" i="1" s="1"/>
  <c r="AI115" i="1" s="1"/>
  <c r="CS115" i="1" s="1"/>
  <c r="CU115" i="1" s="1"/>
  <c r="CV115" i="1" s="1"/>
  <c r="AE115" i="1"/>
  <c r="AB115" i="1"/>
  <c r="Y115" i="1"/>
  <c r="DC114" i="1"/>
  <c r="CZ114" i="1"/>
  <c r="CY114" i="1"/>
  <c r="DA114" i="1" s="1"/>
  <c r="DB114" i="1" s="1"/>
  <c r="CT114" i="1"/>
  <c r="CN114" i="1"/>
  <c r="CM114" i="1"/>
  <c r="CO114" i="1" s="1"/>
  <c r="CP114" i="1" s="1"/>
  <c r="CK114" i="1"/>
  <c r="CH114" i="1"/>
  <c r="CG114" i="1"/>
  <c r="CI114" i="1" s="1"/>
  <c r="CJ114" i="1" s="1"/>
  <c r="CB114" i="1"/>
  <c r="CC114" i="1" s="1"/>
  <c r="CD114" i="1" s="1"/>
  <c r="CA114" i="1"/>
  <c r="BZ114" i="1"/>
  <c r="BW114" i="1"/>
  <c r="BT114" i="1"/>
  <c r="BM114" i="1"/>
  <c r="BN114" i="1" s="1"/>
  <c r="BO114" i="1" s="1"/>
  <c r="BL114" i="1"/>
  <c r="BK114" i="1"/>
  <c r="BH114" i="1"/>
  <c r="BE114" i="1"/>
  <c r="AZ114" i="1"/>
  <c r="BP114" i="1" s="1"/>
  <c r="CE114" i="1" s="1"/>
  <c r="AW114" i="1"/>
  <c r="AX114" i="1" s="1"/>
  <c r="AY114" i="1" s="1"/>
  <c r="AV114" i="1"/>
  <c r="AU114" i="1"/>
  <c r="AR114" i="1"/>
  <c r="AO114" i="1"/>
  <c r="AJ114" i="1"/>
  <c r="AG114" i="1"/>
  <c r="AH114" i="1" s="1"/>
  <c r="AI114" i="1" s="1"/>
  <c r="AF114" i="1"/>
  <c r="AE114" i="1"/>
  <c r="AB114" i="1"/>
  <c r="Y114" i="1"/>
  <c r="DC113" i="1"/>
  <c r="CZ113" i="1"/>
  <c r="DA113" i="1" s="1"/>
  <c r="DB113" i="1" s="1"/>
  <c r="CY113" i="1"/>
  <c r="CT113" i="1"/>
  <c r="CN113" i="1"/>
  <c r="CO113" i="1" s="1"/>
  <c r="CP113" i="1" s="1"/>
  <c r="CM113" i="1"/>
  <c r="CK113" i="1"/>
  <c r="CI113" i="1"/>
  <c r="CJ113" i="1" s="1"/>
  <c r="CH113" i="1"/>
  <c r="CG113" i="1"/>
  <c r="CB113" i="1"/>
  <c r="CA113" i="1"/>
  <c r="CC113" i="1" s="1"/>
  <c r="CD113" i="1" s="1"/>
  <c r="BZ113" i="1"/>
  <c r="BW113" i="1"/>
  <c r="BT113" i="1"/>
  <c r="BM113" i="1"/>
  <c r="BL113" i="1"/>
  <c r="BN113" i="1" s="1"/>
  <c r="BK113" i="1"/>
  <c r="BH113" i="1"/>
  <c r="BE113" i="1"/>
  <c r="AZ113" i="1"/>
  <c r="BP113" i="1" s="1"/>
  <c r="CE113" i="1" s="1"/>
  <c r="AW113" i="1"/>
  <c r="AV113" i="1"/>
  <c r="AX113" i="1" s="1"/>
  <c r="AY113" i="1" s="1"/>
  <c r="AU113" i="1"/>
  <c r="AR113" i="1"/>
  <c r="AO113" i="1"/>
  <c r="AJ113" i="1"/>
  <c r="AG113" i="1"/>
  <c r="AF113" i="1"/>
  <c r="AH113" i="1" s="1"/>
  <c r="AI113" i="1" s="1"/>
  <c r="AE113" i="1"/>
  <c r="AB113" i="1"/>
  <c r="Y113" i="1"/>
  <c r="DC112" i="1"/>
  <c r="CZ112" i="1"/>
  <c r="CY112" i="1"/>
  <c r="DA112" i="1" s="1"/>
  <c r="DB112" i="1" s="1"/>
  <c r="CT112" i="1"/>
  <c r="CN112" i="1"/>
  <c r="CM112" i="1"/>
  <c r="CO112" i="1" s="1"/>
  <c r="CP112" i="1" s="1"/>
  <c r="CK112" i="1"/>
  <c r="CH112" i="1"/>
  <c r="CG112" i="1"/>
  <c r="CI112" i="1" s="1"/>
  <c r="CJ112" i="1" s="1"/>
  <c r="CB112" i="1"/>
  <c r="CC112" i="1" s="1"/>
  <c r="CD112" i="1" s="1"/>
  <c r="CA112" i="1"/>
  <c r="BZ112" i="1"/>
  <c r="BW112" i="1"/>
  <c r="BT112" i="1"/>
  <c r="BM112" i="1"/>
  <c r="BN112" i="1" s="1"/>
  <c r="BL112" i="1"/>
  <c r="BK112" i="1"/>
  <c r="BH112" i="1"/>
  <c r="BE112" i="1"/>
  <c r="AZ112" i="1"/>
  <c r="BP112" i="1" s="1"/>
  <c r="CE112" i="1" s="1"/>
  <c r="AW112" i="1"/>
  <c r="AX112" i="1" s="1"/>
  <c r="AY112" i="1" s="1"/>
  <c r="AV112" i="1"/>
  <c r="AU112" i="1"/>
  <c r="AR112" i="1"/>
  <c r="AO112" i="1"/>
  <c r="AJ112" i="1"/>
  <c r="AG112" i="1"/>
  <c r="AH112" i="1" s="1"/>
  <c r="AI112" i="1" s="1"/>
  <c r="CS112" i="1" s="1"/>
  <c r="CU112" i="1" s="1"/>
  <c r="CV112" i="1" s="1"/>
  <c r="AF112" i="1"/>
  <c r="AE112" i="1"/>
  <c r="AB112" i="1"/>
  <c r="Y112" i="1"/>
  <c r="DC111" i="1"/>
  <c r="CZ111" i="1"/>
  <c r="DA111" i="1" s="1"/>
  <c r="DB111" i="1" s="1"/>
  <c r="CY111" i="1"/>
  <c r="CT111" i="1"/>
  <c r="CN111" i="1"/>
  <c r="CO111" i="1" s="1"/>
  <c r="CP111" i="1" s="1"/>
  <c r="CM111" i="1"/>
  <c r="CK111" i="1"/>
  <c r="CI111" i="1"/>
  <c r="CJ111" i="1" s="1"/>
  <c r="CH111" i="1"/>
  <c r="CG111" i="1"/>
  <c r="CB111" i="1"/>
  <c r="CA111" i="1"/>
  <c r="CC111" i="1" s="1"/>
  <c r="BZ111" i="1"/>
  <c r="BW111" i="1"/>
  <c r="BT111" i="1"/>
  <c r="BM111" i="1"/>
  <c r="BL111" i="1"/>
  <c r="BN111" i="1" s="1"/>
  <c r="BK111" i="1"/>
  <c r="BH111" i="1"/>
  <c r="BE111" i="1"/>
  <c r="AZ111" i="1"/>
  <c r="BP111" i="1" s="1"/>
  <c r="CE111" i="1" s="1"/>
  <c r="AW111" i="1"/>
  <c r="AV111" i="1"/>
  <c r="AX111" i="1" s="1"/>
  <c r="AY111" i="1" s="1"/>
  <c r="AU111" i="1"/>
  <c r="AR111" i="1"/>
  <c r="AO111" i="1"/>
  <c r="AJ111" i="1"/>
  <c r="AG111" i="1"/>
  <c r="AF111" i="1"/>
  <c r="AH111" i="1" s="1"/>
  <c r="AI111" i="1" s="1"/>
  <c r="CS111" i="1" s="1"/>
  <c r="CU111" i="1" s="1"/>
  <c r="CV111" i="1" s="1"/>
  <c r="AE111" i="1"/>
  <c r="AB111" i="1"/>
  <c r="Y111" i="1"/>
  <c r="DC110" i="1"/>
  <c r="CZ110" i="1"/>
  <c r="CY110" i="1"/>
  <c r="DA110" i="1" s="1"/>
  <c r="DB110" i="1" s="1"/>
  <c r="CT110" i="1"/>
  <c r="CN110" i="1"/>
  <c r="CM110" i="1"/>
  <c r="CO110" i="1" s="1"/>
  <c r="CP110" i="1" s="1"/>
  <c r="CK110" i="1"/>
  <c r="CH110" i="1"/>
  <c r="CG110" i="1"/>
  <c r="CI110" i="1" s="1"/>
  <c r="CJ110" i="1" s="1"/>
  <c r="CB110" i="1"/>
  <c r="CC110" i="1" s="1"/>
  <c r="CA110" i="1"/>
  <c r="BZ110" i="1"/>
  <c r="BW110" i="1"/>
  <c r="BT110" i="1"/>
  <c r="BM110" i="1"/>
  <c r="BN110" i="1" s="1"/>
  <c r="BO110" i="1" s="1"/>
  <c r="BL110" i="1"/>
  <c r="BK110" i="1"/>
  <c r="BH110" i="1"/>
  <c r="BE110" i="1"/>
  <c r="AZ110" i="1"/>
  <c r="BP110" i="1" s="1"/>
  <c r="CE110" i="1" s="1"/>
  <c r="AW110" i="1"/>
  <c r="AX110" i="1" s="1"/>
  <c r="AY110" i="1" s="1"/>
  <c r="AV110" i="1"/>
  <c r="AU110" i="1"/>
  <c r="AR110" i="1"/>
  <c r="AO110" i="1"/>
  <c r="AJ110" i="1"/>
  <c r="AG110" i="1"/>
  <c r="AH110" i="1" s="1"/>
  <c r="AI110" i="1" s="1"/>
  <c r="AF110" i="1"/>
  <c r="AE110" i="1"/>
  <c r="AB110" i="1"/>
  <c r="Y110" i="1"/>
  <c r="DC109" i="1"/>
  <c r="CZ109" i="1"/>
  <c r="DA109" i="1" s="1"/>
  <c r="DB109" i="1" s="1"/>
  <c r="CY109" i="1"/>
  <c r="CT109" i="1"/>
  <c r="CN109" i="1"/>
  <c r="CO109" i="1" s="1"/>
  <c r="CP109" i="1" s="1"/>
  <c r="CM109" i="1"/>
  <c r="CK109" i="1"/>
  <c r="CI109" i="1"/>
  <c r="CJ109" i="1" s="1"/>
  <c r="CH109" i="1"/>
  <c r="CG109" i="1"/>
  <c r="CB109" i="1"/>
  <c r="CA109" i="1"/>
  <c r="CC109" i="1" s="1"/>
  <c r="CD109" i="1" s="1"/>
  <c r="BZ109" i="1"/>
  <c r="BW109" i="1"/>
  <c r="BT109" i="1"/>
  <c r="BM109" i="1"/>
  <c r="BL109" i="1"/>
  <c r="BN109" i="1" s="1"/>
  <c r="BK109" i="1"/>
  <c r="BH109" i="1"/>
  <c r="BE109" i="1"/>
  <c r="AZ109" i="1"/>
  <c r="BP109" i="1" s="1"/>
  <c r="CE109" i="1" s="1"/>
  <c r="AW109" i="1"/>
  <c r="AV109" i="1"/>
  <c r="AX109" i="1" s="1"/>
  <c r="AY109" i="1" s="1"/>
  <c r="AU109" i="1"/>
  <c r="AR109" i="1"/>
  <c r="AO109" i="1"/>
  <c r="AJ109" i="1"/>
  <c r="AG109" i="1"/>
  <c r="AF109" i="1"/>
  <c r="AH109" i="1" s="1"/>
  <c r="AI109" i="1" s="1"/>
  <c r="CS109" i="1" s="1"/>
  <c r="CU109" i="1" s="1"/>
  <c r="CV109" i="1" s="1"/>
  <c r="AE109" i="1"/>
  <c r="AB109" i="1"/>
  <c r="Y109" i="1"/>
  <c r="DC108" i="1"/>
  <c r="CZ108" i="1"/>
  <c r="CY108" i="1"/>
  <c r="DA108" i="1" s="1"/>
  <c r="DB108" i="1" s="1"/>
  <c r="CT108" i="1"/>
  <c r="CN108" i="1"/>
  <c r="CM108" i="1"/>
  <c r="CO108" i="1" s="1"/>
  <c r="CP108" i="1" s="1"/>
  <c r="CK108" i="1"/>
  <c r="CH108" i="1"/>
  <c r="CG108" i="1"/>
  <c r="CI108" i="1" s="1"/>
  <c r="CJ108" i="1" s="1"/>
  <c r="CB108" i="1"/>
  <c r="CC108" i="1" s="1"/>
  <c r="CD108" i="1" s="1"/>
  <c r="CA108" i="1"/>
  <c r="BZ108" i="1"/>
  <c r="BW108" i="1"/>
  <c r="BT108" i="1"/>
  <c r="BM108" i="1"/>
  <c r="BN108" i="1" s="1"/>
  <c r="BL108" i="1"/>
  <c r="BK108" i="1"/>
  <c r="BH108" i="1"/>
  <c r="BE108" i="1"/>
  <c r="AZ108" i="1"/>
  <c r="BP108" i="1" s="1"/>
  <c r="CE108" i="1" s="1"/>
  <c r="AW108" i="1"/>
  <c r="AX108" i="1" s="1"/>
  <c r="AY108" i="1" s="1"/>
  <c r="AV108" i="1"/>
  <c r="AU108" i="1"/>
  <c r="AR108" i="1"/>
  <c r="AO108" i="1"/>
  <c r="AJ108" i="1"/>
  <c r="AG108" i="1"/>
  <c r="AH108" i="1" s="1"/>
  <c r="AI108" i="1" s="1"/>
  <c r="AF108" i="1"/>
  <c r="AE108" i="1"/>
  <c r="AB108" i="1"/>
  <c r="Y108" i="1"/>
  <c r="DC107" i="1"/>
  <c r="CZ107" i="1"/>
  <c r="DA107" i="1" s="1"/>
  <c r="DB107" i="1" s="1"/>
  <c r="CY107" i="1"/>
  <c r="CT107" i="1"/>
  <c r="CN107" i="1"/>
  <c r="CO107" i="1" s="1"/>
  <c r="CP107" i="1" s="1"/>
  <c r="CM107" i="1"/>
  <c r="CK107" i="1"/>
  <c r="CI107" i="1"/>
  <c r="CJ107" i="1" s="1"/>
  <c r="CH107" i="1"/>
  <c r="CG107" i="1"/>
  <c r="CB107" i="1"/>
  <c r="CA107" i="1"/>
  <c r="CC107" i="1" s="1"/>
  <c r="BZ107" i="1"/>
  <c r="BW107" i="1"/>
  <c r="BT107" i="1"/>
  <c r="BM107" i="1"/>
  <c r="BL107" i="1"/>
  <c r="BN107" i="1" s="1"/>
  <c r="BK107" i="1"/>
  <c r="BH107" i="1"/>
  <c r="BE107" i="1"/>
  <c r="AZ107" i="1"/>
  <c r="BP107" i="1" s="1"/>
  <c r="CE107" i="1" s="1"/>
  <c r="AW107" i="1"/>
  <c r="AV107" i="1"/>
  <c r="AX107" i="1" s="1"/>
  <c r="AY107" i="1" s="1"/>
  <c r="AU107" i="1"/>
  <c r="AR107" i="1"/>
  <c r="AO107" i="1"/>
  <c r="AJ107" i="1"/>
  <c r="AG107" i="1"/>
  <c r="AF107" i="1"/>
  <c r="AH107" i="1" s="1"/>
  <c r="AI107" i="1" s="1"/>
  <c r="CS107" i="1" s="1"/>
  <c r="CU107" i="1" s="1"/>
  <c r="CV107" i="1" s="1"/>
  <c r="AE107" i="1"/>
  <c r="AB107" i="1"/>
  <c r="Y107" i="1"/>
  <c r="DC106" i="1"/>
  <c r="CZ106" i="1"/>
  <c r="CY106" i="1"/>
  <c r="DA106" i="1" s="1"/>
  <c r="DB106" i="1" s="1"/>
  <c r="CT106" i="1"/>
  <c r="CN106" i="1"/>
  <c r="CM106" i="1"/>
  <c r="CO106" i="1" s="1"/>
  <c r="CP106" i="1" s="1"/>
  <c r="CK106" i="1"/>
  <c r="CH106" i="1"/>
  <c r="CG106" i="1"/>
  <c r="CI106" i="1" s="1"/>
  <c r="CJ106" i="1" s="1"/>
  <c r="CB106" i="1"/>
  <c r="CC106" i="1" s="1"/>
  <c r="CD106" i="1" s="1"/>
  <c r="CA106" i="1"/>
  <c r="BZ106" i="1"/>
  <c r="BW106" i="1"/>
  <c r="BT106" i="1"/>
  <c r="BM106" i="1"/>
  <c r="BN106" i="1" s="1"/>
  <c r="BO106" i="1" s="1"/>
  <c r="BL106" i="1"/>
  <c r="BK106" i="1"/>
  <c r="BH106" i="1"/>
  <c r="BE106" i="1"/>
  <c r="AZ106" i="1"/>
  <c r="BP106" i="1" s="1"/>
  <c r="CE106" i="1" s="1"/>
  <c r="AW106" i="1"/>
  <c r="AX106" i="1" s="1"/>
  <c r="AY106" i="1" s="1"/>
  <c r="AV106" i="1"/>
  <c r="AU106" i="1"/>
  <c r="AR106" i="1"/>
  <c r="AO106" i="1"/>
  <c r="AJ106" i="1"/>
  <c r="AG106" i="1"/>
  <c r="AH106" i="1" s="1"/>
  <c r="AI106" i="1" s="1"/>
  <c r="AF106" i="1"/>
  <c r="AE106" i="1"/>
  <c r="AB106" i="1"/>
  <c r="Y106" i="1"/>
  <c r="DC105" i="1"/>
  <c r="CZ105" i="1"/>
  <c r="DA105" i="1" s="1"/>
  <c r="DB105" i="1" s="1"/>
  <c r="CY105" i="1"/>
  <c r="CT105" i="1"/>
  <c r="CN105" i="1"/>
  <c r="CO105" i="1" s="1"/>
  <c r="CP105" i="1" s="1"/>
  <c r="CM105" i="1"/>
  <c r="CK105" i="1"/>
  <c r="CI105" i="1"/>
  <c r="CJ105" i="1" s="1"/>
  <c r="CH105" i="1"/>
  <c r="CG105" i="1"/>
  <c r="CC105" i="1"/>
  <c r="CD105" i="1" s="1"/>
  <c r="CB105" i="1"/>
  <c r="CA105" i="1"/>
  <c r="BZ105" i="1"/>
  <c r="BW105" i="1"/>
  <c r="BT105" i="1"/>
  <c r="BM105" i="1"/>
  <c r="BN105" i="1" s="1"/>
  <c r="BO105" i="1" s="1"/>
  <c r="BL105" i="1"/>
  <c r="BK105" i="1"/>
  <c r="BH105" i="1"/>
  <c r="BE105" i="1"/>
  <c r="AZ105" i="1"/>
  <c r="AW105" i="1"/>
  <c r="AX105" i="1" s="1"/>
  <c r="AY105" i="1" s="1"/>
  <c r="AV105" i="1"/>
  <c r="AU105" i="1"/>
  <c r="AR105" i="1"/>
  <c r="AO105" i="1"/>
  <c r="AG105" i="1"/>
  <c r="AF105" i="1"/>
  <c r="AH105" i="1" s="1"/>
  <c r="AI105" i="1" s="1"/>
  <c r="AE105" i="1"/>
  <c r="AB105" i="1"/>
  <c r="Y105" i="1"/>
  <c r="DC104" i="1"/>
  <c r="CZ104" i="1"/>
  <c r="CY104" i="1"/>
  <c r="DA104" i="1" s="1"/>
  <c r="DB104" i="1" s="1"/>
  <c r="CT104" i="1"/>
  <c r="CN104" i="1"/>
  <c r="CM104" i="1"/>
  <c r="CO104" i="1" s="1"/>
  <c r="CP104" i="1" s="1"/>
  <c r="CK104" i="1"/>
  <c r="CH104" i="1"/>
  <c r="CI104" i="1" s="1"/>
  <c r="CJ104" i="1" s="1"/>
  <c r="CG104" i="1"/>
  <c r="CB104" i="1"/>
  <c r="CC104" i="1" s="1"/>
  <c r="CD104" i="1" s="1"/>
  <c r="CA104" i="1"/>
  <c r="BZ104" i="1"/>
  <c r="BW104" i="1"/>
  <c r="BT104" i="1"/>
  <c r="BM104" i="1"/>
  <c r="BL104" i="1"/>
  <c r="BN104" i="1" s="1"/>
  <c r="BO104" i="1" s="1"/>
  <c r="BK104" i="1"/>
  <c r="BH104" i="1"/>
  <c r="BE104" i="1"/>
  <c r="AZ104" i="1"/>
  <c r="AW104" i="1"/>
  <c r="AV104" i="1"/>
  <c r="AX104" i="1" s="1"/>
  <c r="AY104" i="1" s="1"/>
  <c r="AU104" i="1"/>
  <c r="AR104" i="1"/>
  <c r="AO104" i="1"/>
  <c r="AG104" i="1"/>
  <c r="AF104" i="1"/>
  <c r="AH104" i="1" s="1"/>
  <c r="AI104" i="1" s="1"/>
  <c r="AE104" i="1"/>
  <c r="AB104" i="1"/>
  <c r="Y104" i="1"/>
  <c r="DC103" i="1"/>
  <c r="CZ103" i="1"/>
  <c r="CY103" i="1"/>
  <c r="DA103" i="1" s="1"/>
  <c r="DB103" i="1" s="1"/>
  <c r="CT103" i="1"/>
  <c r="CN103" i="1"/>
  <c r="CM103" i="1"/>
  <c r="CO103" i="1" s="1"/>
  <c r="CP103" i="1" s="1"/>
  <c r="CK103" i="1"/>
  <c r="CH103" i="1"/>
  <c r="CG103" i="1"/>
  <c r="CI103" i="1" s="1"/>
  <c r="CJ103" i="1" s="1"/>
  <c r="CB103" i="1"/>
  <c r="CA103" i="1"/>
  <c r="CC103" i="1" s="1"/>
  <c r="CD103" i="1" s="1"/>
  <c r="BZ103" i="1"/>
  <c r="BW103" i="1"/>
  <c r="BT103" i="1"/>
  <c r="BM103" i="1"/>
  <c r="BL103" i="1"/>
  <c r="BN103" i="1" s="1"/>
  <c r="BO103" i="1" s="1"/>
  <c r="BK103" i="1"/>
  <c r="BH103" i="1"/>
  <c r="BE103" i="1"/>
  <c r="AZ103" i="1"/>
  <c r="AX103" i="1"/>
  <c r="AW103" i="1"/>
  <c r="AV103" i="1"/>
  <c r="AU103" i="1"/>
  <c r="AR103" i="1"/>
  <c r="AO103" i="1"/>
  <c r="AG103" i="1"/>
  <c r="AH103" i="1" s="1"/>
  <c r="AI103" i="1" s="1"/>
  <c r="CS103" i="1" s="1"/>
  <c r="CU103" i="1" s="1"/>
  <c r="CV103" i="1" s="1"/>
  <c r="AF103" i="1"/>
  <c r="AE103" i="1"/>
  <c r="AB103" i="1"/>
  <c r="Y103" i="1"/>
  <c r="DC102" i="1"/>
  <c r="CZ102" i="1"/>
  <c r="DA102" i="1" s="1"/>
  <c r="DB102" i="1" s="1"/>
  <c r="CY102" i="1"/>
  <c r="CU102" i="1"/>
  <c r="CT102" i="1"/>
  <c r="CS102" i="1"/>
  <c r="CQ102" i="1"/>
  <c r="CN102" i="1"/>
  <c r="CM102" i="1"/>
  <c r="CO102" i="1" s="1"/>
  <c r="CP102" i="1" s="1"/>
  <c r="CK102" i="1"/>
  <c r="CH102" i="1"/>
  <c r="CG102" i="1"/>
  <c r="CI102" i="1" s="1"/>
  <c r="CJ102" i="1" s="1"/>
  <c r="CB102" i="1"/>
  <c r="CC102" i="1" s="1"/>
  <c r="CD102" i="1" s="1"/>
  <c r="CA102" i="1"/>
  <c r="BZ102" i="1"/>
  <c r="BW102" i="1"/>
  <c r="BT102" i="1"/>
  <c r="BM102" i="1"/>
  <c r="BN102" i="1" s="1"/>
  <c r="BL102" i="1"/>
  <c r="BK102" i="1"/>
  <c r="BH102" i="1"/>
  <c r="BE102" i="1"/>
  <c r="AZ102" i="1"/>
  <c r="BP102" i="1" s="1"/>
  <c r="CE102" i="1" s="1"/>
  <c r="AW102" i="1"/>
  <c r="AX102" i="1" s="1"/>
  <c r="AY102" i="1" s="1"/>
  <c r="AV102" i="1"/>
  <c r="AU102" i="1"/>
  <c r="AR102" i="1"/>
  <c r="AO102" i="1"/>
  <c r="AJ102" i="1"/>
  <c r="AG102" i="1"/>
  <c r="CW102" i="1" s="1"/>
  <c r="AF102" i="1"/>
  <c r="AE102" i="1"/>
  <c r="AB102" i="1"/>
  <c r="Y102" i="1"/>
  <c r="DC101" i="1"/>
  <c r="CZ101" i="1"/>
  <c r="DA101" i="1" s="1"/>
  <c r="DB101" i="1" s="1"/>
  <c r="CY101" i="1"/>
  <c r="CU101" i="1"/>
  <c r="CV101" i="1" s="1"/>
  <c r="CT101" i="1"/>
  <c r="CS101" i="1"/>
  <c r="CQ101" i="1"/>
  <c r="CN101" i="1"/>
  <c r="CM101" i="1"/>
  <c r="CO101" i="1" s="1"/>
  <c r="CP101" i="1" s="1"/>
  <c r="CK101" i="1"/>
  <c r="CH101" i="1"/>
  <c r="CG101" i="1"/>
  <c r="CI101" i="1" s="1"/>
  <c r="CJ101" i="1" s="1"/>
  <c r="CB101" i="1"/>
  <c r="CC101" i="1" s="1"/>
  <c r="CA101" i="1"/>
  <c r="BZ101" i="1"/>
  <c r="BW101" i="1"/>
  <c r="BT101" i="1"/>
  <c r="BM101" i="1"/>
  <c r="BN101" i="1" s="1"/>
  <c r="BL101" i="1"/>
  <c r="BK101" i="1"/>
  <c r="BH101" i="1"/>
  <c r="BE101" i="1"/>
  <c r="AZ101" i="1"/>
  <c r="BP101" i="1" s="1"/>
  <c r="CE101" i="1" s="1"/>
  <c r="AW101" i="1"/>
  <c r="AX101" i="1" s="1"/>
  <c r="AY101" i="1" s="1"/>
  <c r="AV101" i="1"/>
  <c r="AU101" i="1"/>
  <c r="AR101" i="1"/>
  <c r="AO101" i="1"/>
  <c r="AJ101" i="1"/>
  <c r="AG101" i="1"/>
  <c r="CW101" i="1" s="1"/>
  <c r="AF101" i="1"/>
  <c r="AE101" i="1"/>
  <c r="AB101" i="1"/>
  <c r="Y101" i="1"/>
  <c r="DC100" i="1"/>
  <c r="CZ100" i="1"/>
  <c r="DA100" i="1" s="1"/>
  <c r="DB100" i="1" s="1"/>
  <c r="CY100" i="1"/>
  <c r="CU100" i="1"/>
  <c r="CT100" i="1"/>
  <c r="CS100" i="1"/>
  <c r="CQ100" i="1"/>
  <c r="CN100" i="1"/>
  <c r="CM100" i="1"/>
  <c r="CO100" i="1" s="1"/>
  <c r="CP100" i="1" s="1"/>
  <c r="CK100" i="1"/>
  <c r="CH100" i="1"/>
  <c r="CG100" i="1"/>
  <c r="CI100" i="1" s="1"/>
  <c r="CJ100" i="1" s="1"/>
  <c r="CB100" i="1"/>
  <c r="CC100" i="1" s="1"/>
  <c r="CD100" i="1" s="1"/>
  <c r="CA100" i="1"/>
  <c r="BZ100" i="1"/>
  <c r="BW100" i="1"/>
  <c r="BT100" i="1"/>
  <c r="BM100" i="1"/>
  <c r="BN100" i="1" s="1"/>
  <c r="BL100" i="1"/>
  <c r="BK100" i="1"/>
  <c r="BH100" i="1"/>
  <c r="BE100" i="1"/>
  <c r="AZ100" i="1"/>
  <c r="BP100" i="1" s="1"/>
  <c r="CE100" i="1" s="1"/>
  <c r="AW100" i="1"/>
  <c r="AX100" i="1" s="1"/>
  <c r="AY100" i="1" s="1"/>
  <c r="AV100" i="1"/>
  <c r="AU100" i="1"/>
  <c r="AR100" i="1"/>
  <c r="AO100" i="1"/>
  <c r="AJ100" i="1"/>
  <c r="AG100" i="1"/>
  <c r="CW100" i="1" s="1"/>
  <c r="AF100" i="1"/>
  <c r="AE100" i="1"/>
  <c r="AB100" i="1"/>
  <c r="Y100" i="1"/>
  <c r="DC99" i="1"/>
  <c r="CZ99" i="1"/>
  <c r="DA99" i="1" s="1"/>
  <c r="DB99" i="1" s="1"/>
  <c r="CY99" i="1"/>
  <c r="CU99" i="1"/>
  <c r="CV99" i="1" s="1"/>
  <c r="CT99" i="1"/>
  <c r="CS99" i="1"/>
  <c r="CQ99" i="1"/>
  <c r="CN99" i="1"/>
  <c r="CM99" i="1"/>
  <c r="CO99" i="1" s="1"/>
  <c r="CP99" i="1" s="1"/>
  <c r="CK99" i="1"/>
  <c r="CH99" i="1"/>
  <c r="CG99" i="1"/>
  <c r="CI99" i="1" s="1"/>
  <c r="CJ99" i="1" s="1"/>
  <c r="CB99" i="1"/>
  <c r="CC99" i="1" s="1"/>
  <c r="CA99" i="1"/>
  <c r="BZ99" i="1"/>
  <c r="BW99" i="1"/>
  <c r="BT99" i="1"/>
  <c r="BM99" i="1"/>
  <c r="BN99" i="1" s="1"/>
  <c r="BL99" i="1"/>
  <c r="BK99" i="1"/>
  <c r="BH99" i="1"/>
  <c r="BE99" i="1"/>
  <c r="AZ99" i="1"/>
  <c r="BP99" i="1" s="1"/>
  <c r="CE99" i="1" s="1"/>
  <c r="AW99" i="1"/>
  <c r="AX99" i="1" s="1"/>
  <c r="AY99" i="1" s="1"/>
  <c r="AV99" i="1"/>
  <c r="AU99" i="1"/>
  <c r="AR99" i="1"/>
  <c r="AO99" i="1"/>
  <c r="AJ99" i="1"/>
  <c r="AG99" i="1"/>
  <c r="CW99" i="1" s="1"/>
  <c r="AF99" i="1"/>
  <c r="AE99" i="1"/>
  <c r="AB99" i="1"/>
  <c r="Y99" i="1"/>
  <c r="DC98" i="1"/>
  <c r="CZ98" i="1"/>
  <c r="DA98" i="1" s="1"/>
  <c r="DB98" i="1" s="1"/>
  <c r="CY98" i="1"/>
  <c r="CU98" i="1"/>
  <c r="CT98" i="1"/>
  <c r="CS98" i="1"/>
  <c r="CQ98" i="1"/>
  <c r="CN98" i="1"/>
  <c r="CM98" i="1"/>
  <c r="CO98" i="1" s="1"/>
  <c r="CP98" i="1" s="1"/>
  <c r="CK98" i="1"/>
  <c r="CH98" i="1"/>
  <c r="CG98" i="1"/>
  <c r="CI98" i="1" s="1"/>
  <c r="CJ98" i="1" s="1"/>
  <c r="CB98" i="1"/>
  <c r="CC98" i="1" s="1"/>
  <c r="CD98" i="1" s="1"/>
  <c r="CA98" i="1"/>
  <c r="BZ98" i="1"/>
  <c r="BW98" i="1"/>
  <c r="BT98" i="1"/>
  <c r="BM98" i="1"/>
  <c r="BN98" i="1" s="1"/>
  <c r="BO98" i="1" s="1"/>
  <c r="BL98" i="1"/>
  <c r="BK98" i="1"/>
  <c r="BH98" i="1"/>
  <c r="BE98" i="1"/>
  <c r="AZ98" i="1"/>
  <c r="BP98" i="1" s="1"/>
  <c r="CE98" i="1" s="1"/>
  <c r="AW98" i="1"/>
  <c r="AX98" i="1" s="1"/>
  <c r="AY98" i="1" s="1"/>
  <c r="AV98" i="1"/>
  <c r="AU98" i="1"/>
  <c r="AR98" i="1"/>
  <c r="AO98" i="1"/>
  <c r="AJ98" i="1"/>
  <c r="AG98" i="1"/>
  <c r="CW98" i="1" s="1"/>
  <c r="AF98" i="1"/>
  <c r="AE98" i="1"/>
  <c r="AB98" i="1"/>
  <c r="Y98" i="1"/>
  <c r="DC97" i="1"/>
  <c r="CZ97" i="1"/>
  <c r="DA97" i="1" s="1"/>
  <c r="DB97" i="1" s="1"/>
  <c r="CY97" i="1"/>
  <c r="CU97" i="1"/>
  <c r="CV97" i="1" s="1"/>
  <c r="CT97" i="1"/>
  <c r="CS97" i="1"/>
  <c r="CQ97" i="1"/>
  <c r="CN97" i="1"/>
  <c r="CM97" i="1"/>
  <c r="CO97" i="1" s="1"/>
  <c r="CP97" i="1" s="1"/>
  <c r="CK97" i="1"/>
  <c r="CH97" i="1"/>
  <c r="CG97" i="1"/>
  <c r="CI97" i="1" s="1"/>
  <c r="CJ97" i="1" s="1"/>
  <c r="CB97" i="1"/>
  <c r="CC97" i="1" s="1"/>
  <c r="CA97" i="1"/>
  <c r="BZ97" i="1"/>
  <c r="BW97" i="1"/>
  <c r="BT97" i="1"/>
  <c r="BM97" i="1"/>
  <c r="BN97" i="1" s="1"/>
  <c r="BL97" i="1"/>
  <c r="BK97" i="1"/>
  <c r="BH97" i="1"/>
  <c r="BE97" i="1"/>
  <c r="AZ97" i="1"/>
  <c r="BP97" i="1" s="1"/>
  <c r="CE97" i="1" s="1"/>
  <c r="AX97" i="1"/>
  <c r="AY97" i="1" s="1"/>
  <c r="AU97" i="1"/>
  <c r="AR97" i="1"/>
  <c r="AO97" i="1"/>
  <c r="AJ97" i="1"/>
  <c r="AG97" i="1"/>
  <c r="CW97" i="1" s="1"/>
  <c r="AF97" i="1"/>
  <c r="AH97" i="1" s="1"/>
  <c r="AI97" i="1" s="1"/>
  <c r="AE97" i="1"/>
  <c r="AB97" i="1"/>
  <c r="Y97" i="1"/>
  <c r="DC96" i="1"/>
  <c r="CZ96" i="1"/>
  <c r="CY96" i="1"/>
  <c r="DA96" i="1" s="1"/>
  <c r="DB96" i="1" s="1"/>
  <c r="CT96" i="1"/>
  <c r="CS96" i="1"/>
  <c r="CU96" i="1" s="1"/>
  <c r="CN96" i="1"/>
  <c r="CO96" i="1" s="1"/>
  <c r="CP96" i="1" s="1"/>
  <c r="CM96" i="1"/>
  <c r="CK96" i="1"/>
  <c r="CI96" i="1"/>
  <c r="CJ96" i="1" s="1"/>
  <c r="CH96" i="1"/>
  <c r="CG96" i="1"/>
  <c r="CB96" i="1"/>
  <c r="CA96" i="1"/>
  <c r="CQ96" i="1" s="1"/>
  <c r="BZ96" i="1"/>
  <c r="BW96" i="1"/>
  <c r="BT96" i="1"/>
  <c r="BM96" i="1"/>
  <c r="BL96" i="1"/>
  <c r="BN96" i="1" s="1"/>
  <c r="BK96" i="1"/>
  <c r="BH96" i="1"/>
  <c r="BE96" i="1"/>
  <c r="AZ96" i="1"/>
  <c r="BP96" i="1" s="1"/>
  <c r="CE96" i="1" s="1"/>
  <c r="AY96" i="1"/>
  <c r="AX96" i="1"/>
  <c r="AU96" i="1"/>
  <c r="AR96" i="1"/>
  <c r="AO96" i="1"/>
  <c r="AJ96" i="1"/>
  <c r="AG96" i="1"/>
  <c r="AH96" i="1" s="1"/>
  <c r="AI96" i="1" s="1"/>
  <c r="AF96" i="1"/>
  <c r="AE96" i="1"/>
  <c r="AB96" i="1"/>
  <c r="Y96" i="1"/>
  <c r="DC95" i="1"/>
  <c r="CZ95" i="1"/>
  <c r="DA95" i="1" s="1"/>
  <c r="DB95" i="1" s="1"/>
  <c r="CY95" i="1"/>
  <c r="CT95" i="1"/>
  <c r="CN95" i="1"/>
  <c r="CO95" i="1" s="1"/>
  <c r="CP95" i="1" s="1"/>
  <c r="CM95" i="1"/>
  <c r="CK95" i="1"/>
  <c r="CI95" i="1"/>
  <c r="CJ95" i="1" s="1"/>
  <c r="CH95" i="1"/>
  <c r="CG95" i="1"/>
  <c r="CB95" i="1"/>
  <c r="CA95" i="1"/>
  <c r="CC95" i="1" s="1"/>
  <c r="BZ95" i="1"/>
  <c r="BW95" i="1"/>
  <c r="BT95" i="1"/>
  <c r="BM95" i="1"/>
  <c r="BL95" i="1"/>
  <c r="BN95" i="1" s="1"/>
  <c r="BO95" i="1" s="1"/>
  <c r="BK95" i="1"/>
  <c r="BH95" i="1"/>
  <c r="BE95" i="1"/>
  <c r="AZ95" i="1"/>
  <c r="BP95" i="1" s="1"/>
  <c r="CE95" i="1" s="1"/>
  <c r="AW95" i="1"/>
  <c r="AV95" i="1"/>
  <c r="AX95" i="1" s="1"/>
  <c r="AY95" i="1" s="1"/>
  <c r="AU95" i="1"/>
  <c r="AR95" i="1"/>
  <c r="AO95" i="1"/>
  <c r="AJ95" i="1"/>
  <c r="AI95" i="1"/>
  <c r="AG95" i="1"/>
  <c r="AF95" i="1"/>
  <c r="AH95" i="1" s="1"/>
  <c r="AE95" i="1"/>
  <c r="AB95" i="1"/>
  <c r="Y95" i="1"/>
  <c r="DC94" i="1"/>
  <c r="DB94" i="1"/>
  <c r="CZ94" i="1"/>
  <c r="CY94" i="1"/>
  <c r="DA94" i="1" s="1"/>
  <c r="CT94" i="1"/>
  <c r="CP94" i="1"/>
  <c r="CN94" i="1"/>
  <c r="CM94" i="1"/>
  <c r="CO94" i="1" s="1"/>
  <c r="CK94" i="1"/>
  <c r="CH94" i="1"/>
  <c r="CG94" i="1"/>
  <c r="CI94" i="1" s="1"/>
  <c r="CB94" i="1"/>
  <c r="CC94" i="1" s="1"/>
  <c r="CA94" i="1"/>
  <c r="BZ94" i="1"/>
  <c r="BW94" i="1"/>
  <c r="BT94" i="1"/>
  <c r="BM94" i="1"/>
  <c r="BN94" i="1" s="1"/>
  <c r="BL94" i="1"/>
  <c r="BK94" i="1"/>
  <c r="BH94" i="1"/>
  <c r="BE94" i="1"/>
  <c r="AZ94" i="1"/>
  <c r="BP94" i="1" s="1"/>
  <c r="CE94" i="1" s="1"/>
  <c r="AW94" i="1"/>
  <c r="AX94" i="1" s="1"/>
  <c r="AY94" i="1" s="1"/>
  <c r="AV94" i="1"/>
  <c r="AU94" i="1"/>
  <c r="AR94" i="1"/>
  <c r="AO94" i="1"/>
  <c r="AJ94" i="1"/>
  <c r="AG94" i="1"/>
  <c r="AH94" i="1" s="1"/>
  <c r="AI94" i="1" s="1"/>
  <c r="CS94" i="1" s="1"/>
  <c r="CU94" i="1" s="1"/>
  <c r="CV94" i="1" s="1"/>
  <c r="AF94" i="1"/>
  <c r="DC93" i="1"/>
  <c r="DA93" i="1"/>
  <c r="DB93" i="1" s="1"/>
  <c r="CZ93" i="1"/>
  <c r="CY93" i="1"/>
  <c r="CT93" i="1"/>
  <c r="CO93" i="1"/>
  <c r="CP93" i="1" s="1"/>
  <c r="CN93" i="1"/>
  <c r="CM93" i="1"/>
  <c r="CK93" i="1"/>
  <c r="CJ93" i="1"/>
  <c r="CH93" i="1"/>
  <c r="CG93" i="1"/>
  <c r="CI93" i="1" s="1"/>
  <c r="CB93" i="1"/>
  <c r="CA93" i="1"/>
  <c r="CC93" i="1" s="1"/>
  <c r="BZ93" i="1"/>
  <c r="BW93" i="1"/>
  <c r="BT93" i="1"/>
  <c r="BP93" i="1"/>
  <c r="CE93" i="1" s="1"/>
  <c r="BM93" i="1"/>
  <c r="BL93" i="1"/>
  <c r="BN93" i="1" s="1"/>
  <c r="BK93" i="1"/>
  <c r="BH93" i="1"/>
  <c r="BE93" i="1"/>
  <c r="AZ93" i="1"/>
  <c r="AW93" i="1"/>
  <c r="AV93" i="1"/>
  <c r="AX93" i="1" s="1"/>
  <c r="AY93" i="1" s="1"/>
  <c r="AU93" i="1"/>
  <c r="AR93" i="1"/>
  <c r="AO93" i="1"/>
  <c r="AJ93" i="1"/>
  <c r="AG93" i="1"/>
  <c r="AF93" i="1"/>
  <c r="AH93" i="1" s="1"/>
  <c r="AE93" i="1"/>
  <c r="AB93" i="1"/>
  <c r="Y93" i="1"/>
  <c r="DC92" i="1"/>
  <c r="CZ92" i="1"/>
  <c r="CY92" i="1"/>
  <c r="DA92" i="1" s="1"/>
  <c r="DB92" i="1" s="1"/>
  <c r="CT92" i="1"/>
  <c r="CN92" i="1"/>
  <c r="CM92" i="1"/>
  <c r="CO92" i="1" s="1"/>
  <c r="CP92" i="1" s="1"/>
  <c r="CK92" i="1"/>
  <c r="CH92" i="1"/>
  <c r="CI92" i="1" s="1"/>
  <c r="CJ92" i="1" s="1"/>
  <c r="CG92" i="1"/>
  <c r="CC92" i="1"/>
  <c r="CB92" i="1"/>
  <c r="CA92" i="1"/>
  <c r="BZ92" i="1"/>
  <c r="BW92" i="1"/>
  <c r="BT92" i="1"/>
  <c r="BN92" i="1"/>
  <c r="BM92" i="1"/>
  <c r="BL92" i="1"/>
  <c r="BK92" i="1"/>
  <c r="BH92" i="1"/>
  <c r="BE92" i="1"/>
  <c r="AZ92" i="1"/>
  <c r="BP92" i="1" s="1"/>
  <c r="CE92" i="1" s="1"/>
  <c r="AX92" i="1"/>
  <c r="AY92" i="1" s="1"/>
  <c r="AW92" i="1"/>
  <c r="AV92" i="1"/>
  <c r="AU92" i="1"/>
  <c r="AR92" i="1"/>
  <c r="AO92" i="1"/>
  <c r="AJ92" i="1"/>
  <c r="AH92" i="1"/>
  <c r="AI92" i="1" s="1"/>
  <c r="CS92" i="1" s="1"/>
  <c r="CU92" i="1" s="1"/>
  <c r="CV92" i="1" s="1"/>
  <c r="AG92" i="1"/>
  <c r="AF92" i="1"/>
  <c r="AE92" i="1"/>
  <c r="AB92" i="1"/>
  <c r="Y92" i="1"/>
  <c r="DC91" i="1"/>
  <c r="DA91" i="1"/>
  <c r="DB91" i="1" s="1"/>
  <c r="CZ91" i="1"/>
  <c r="CY91" i="1"/>
  <c r="CT91" i="1"/>
  <c r="CO91" i="1"/>
  <c r="CP91" i="1" s="1"/>
  <c r="CN91" i="1"/>
  <c r="CM91" i="1"/>
  <c r="CK91" i="1"/>
  <c r="CJ91" i="1"/>
  <c r="CH91" i="1"/>
  <c r="CG91" i="1"/>
  <c r="CI91" i="1" s="1"/>
  <c r="CB91" i="1"/>
  <c r="CA91" i="1"/>
  <c r="CC91" i="1" s="1"/>
  <c r="BZ91" i="1"/>
  <c r="BW91" i="1"/>
  <c r="BT91" i="1"/>
  <c r="BM91" i="1"/>
  <c r="BL91" i="1"/>
  <c r="BN91" i="1" s="1"/>
  <c r="BK91" i="1"/>
  <c r="BH91" i="1"/>
  <c r="BE91" i="1"/>
  <c r="AZ91" i="1"/>
  <c r="BP91" i="1" s="1"/>
  <c r="CE91" i="1" s="1"/>
  <c r="AW91" i="1"/>
  <c r="AV91" i="1"/>
  <c r="AX91" i="1" s="1"/>
  <c r="AU91" i="1"/>
  <c r="AR91" i="1"/>
  <c r="AO91" i="1"/>
  <c r="AJ91" i="1"/>
  <c r="AG91" i="1"/>
  <c r="AF91" i="1"/>
  <c r="AH91" i="1" s="1"/>
  <c r="AI91" i="1" s="1"/>
  <c r="AE91" i="1"/>
  <c r="AB91" i="1"/>
  <c r="Y91" i="1"/>
  <c r="DC90" i="1"/>
  <c r="CZ90" i="1"/>
  <c r="CY90" i="1"/>
  <c r="DA90" i="1" s="1"/>
  <c r="CT90" i="1"/>
  <c r="CS90" i="1"/>
  <c r="CU90" i="1" s="1"/>
  <c r="CV90" i="1" s="1"/>
  <c r="CN90" i="1"/>
  <c r="CM90" i="1"/>
  <c r="CO90" i="1" s="1"/>
  <c r="CP90" i="1" s="1"/>
  <c r="CK90" i="1"/>
  <c r="CH90" i="1"/>
  <c r="CI90" i="1" s="1"/>
  <c r="CJ90" i="1" s="1"/>
  <c r="CG90" i="1"/>
  <c r="CC90" i="1"/>
  <c r="CB90" i="1"/>
  <c r="CA90" i="1"/>
  <c r="BZ90" i="1"/>
  <c r="BW90" i="1"/>
  <c r="BT90" i="1"/>
  <c r="BN90" i="1"/>
  <c r="BO90" i="1" s="1"/>
  <c r="BM90" i="1"/>
  <c r="BL90" i="1"/>
  <c r="BK90" i="1"/>
  <c r="BH90" i="1"/>
  <c r="BE90" i="1"/>
  <c r="AZ90" i="1"/>
  <c r="BP90" i="1" s="1"/>
  <c r="CE90" i="1" s="1"/>
  <c r="AX90" i="1"/>
  <c r="AY90" i="1" s="1"/>
  <c r="AW90" i="1"/>
  <c r="AV90" i="1"/>
  <c r="AU90" i="1"/>
  <c r="AR90" i="1"/>
  <c r="AO90" i="1"/>
  <c r="AJ90" i="1"/>
  <c r="AH90" i="1"/>
  <c r="AI90" i="1" s="1"/>
  <c r="AG90" i="1"/>
  <c r="AF90" i="1"/>
  <c r="AE90" i="1"/>
  <c r="AB90" i="1"/>
  <c r="Y90" i="1"/>
  <c r="DC89" i="1"/>
  <c r="DA89" i="1"/>
  <c r="DB89" i="1" s="1"/>
  <c r="CZ89" i="1"/>
  <c r="CY89" i="1"/>
  <c r="CT89" i="1"/>
  <c r="CO89" i="1"/>
  <c r="CP89" i="1" s="1"/>
  <c r="CN89" i="1"/>
  <c r="CM89" i="1"/>
  <c r="CK89" i="1"/>
  <c r="CH89" i="1"/>
  <c r="CG89" i="1"/>
  <c r="CI89" i="1" s="1"/>
  <c r="CJ89" i="1" s="1"/>
  <c r="CB89" i="1"/>
  <c r="CA89" i="1"/>
  <c r="CC89" i="1" s="1"/>
  <c r="BZ89" i="1"/>
  <c r="BW89" i="1"/>
  <c r="BT89" i="1"/>
  <c r="BM89" i="1"/>
  <c r="BL89" i="1"/>
  <c r="BN89" i="1" s="1"/>
  <c r="BK89" i="1"/>
  <c r="BH89" i="1"/>
  <c r="BE89" i="1"/>
  <c r="AZ89" i="1"/>
  <c r="BP89" i="1" s="1"/>
  <c r="CE89" i="1" s="1"/>
  <c r="AW89" i="1"/>
  <c r="AV89" i="1"/>
  <c r="AX89" i="1" s="1"/>
  <c r="AU89" i="1"/>
  <c r="AR89" i="1"/>
  <c r="AO89" i="1"/>
  <c r="AJ89" i="1"/>
  <c r="AG89" i="1"/>
  <c r="AF89" i="1"/>
  <c r="AH89" i="1" s="1"/>
  <c r="AI89" i="1" s="1"/>
  <c r="AE89" i="1"/>
  <c r="AB89" i="1"/>
  <c r="Y89" i="1"/>
  <c r="DC88" i="1"/>
  <c r="CZ88" i="1"/>
  <c r="CY88" i="1"/>
  <c r="DA88" i="1" s="1"/>
  <c r="CT88" i="1"/>
  <c r="CS88" i="1"/>
  <c r="CU88" i="1" s="1"/>
  <c r="CV88" i="1" s="1"/>
  <c r="CN88" i="1"/>
  <c r="CM88" i="1"/>
  <c r="CO88" i="1" s="1"/>
  <c r="CP88" i="1" s="1"/>
  <c r="CK88" i="1"/>
  <c r="CH88" i="1"/>
  <c r="CI88" i="1" s="1"/>
  <c r="CJ88" i="1" s="1"/>
  <c r="CG88" i="1"/>
  <c r="CC88" i="1"/>
  <c r="CB88" i="1"/>
  <c r="CA88" i="1"/>
  <c r="BZ88" i="1"/>
  <c r="BW88" i="1"/>
  <c r="BT88" i="1"/>
  <c r="BN88" i="1"/>
  <c r="BO88" i="1" s="1"/>
  <c r="BM88" i="1"/>
  <c r="BL88" i="1"/>
  <c r="BK88" i="1"/>
  <c r="BH88" i="1"/>
  <c r="BE88" i="1"/>
  <c r="AZ88" i="1"/>
  <c r="BP88" i="1" s="1"/>
  <c r="CE88" i="1" s="1"/>
  <c r="AX88" i="1"/>
  <c r="AY88" i="1" s="1"/>
  <c r="AW88" i="1"/>
  <c r="AV88" i="1"/>
  <c r="AU88" i="1"/>
  <c r="AR88" i="1"/>
  <c r="AO88" i="1"/>
  <c r="AJ88" i="1"/>
  <c r="AH88" i="1"/>
  <c r="AI88" i="1" s="1"/>
  <c r="AG88" i="1"/>
  <c r="AF88" i="1"/>
  <c r="AE88" i="1"/>
  <c r="AB88" i="1"/>
  <c r="Y88" i="1"/>
  <c r="DC87" i="1"/>
  <c r="DA87" i="1"/>
  <c r="DB87" i="1" s="1"/>
  <c r="CZ87" i="1"/>
  <c r="CY87" i="1"/>
  <c r="CU87" i="1"/>
  <c r="CV87" i="1" s="1"/>
  <c r="CT87" i="1"/>
  <c r="CS87" i="1"/>
  <c r="CO87" i="1"/>
  <c r="CP87" i="1" s="1"/>
  <c r="CN87" i="1"/>
  <c r="CM87" i="1"/>
  <c r="CK87" i="1"/>
  <c r="CH87" i="1"/>
  <c r="CG87" i="1"/>
  <c r="CB87" i="1"/>
  <c r="CC87" i="1" s="1"/>
  <c r="CD87" i="1" s="1"/>
  <c r="CA87" i="1"/>
  <c r="BZ87" i="1"/>
  <c r="BW87" i="1"/>
  <c r="BT87" i="1"/>
  <c r="BM87" i="1"/>
  <c r="BL87" i="1"/>
  <c r="BN87" i="1" s="1"/>
  <c r="BK87" i="1"/>
  <c r="BH87" i="1"/>
  <c r="BE87" i="1"/>
  <c r="AZ87" i="1"/>
  <c r="BP87" i="1" s="1"/>
  <c r="CE87" i="1" s="1"/>
  <c r="AW87" i="1"/>
  <c r="AV87" i="1"/>
  <c r="AX87" i="1" s="1"/>
  <c r="AY87" i="1" s="1"/>
  <c r="AU87" i="1"/>
  <c r="AR87" i="1"/>
  <c r="AO87" i="1"/>
  <c r="AJ87" i="1"/>
  <c r="AH87" i="1"/>
  <c r="AI87" i="1" s="1"/>
  <c r="AG87" i="1"/>
  <c r="AF87" i="1"/>
  <c r="AE87" i="1"/>
  <c r="AB87" i="1"/>
  <c r="Y87" i="1"/>
  <c r="DC86" i="1"/>
  <c r="CZ86" i="1"/>
  <c r="DA86" i="1" s="1"/>
  <c r="DB86" i="1" s="1"/>
  <c r="CY86" i="1"/>
  <c r="CT86" i="1"/>
  <c r="CS86" i="1"/>
  <c r="CU86" i="1" s="1"/>
  <c r="CV86" i="1" s="1"/>
  <c r="CN86" i="1"/>
  <c r="CM86" i="1"/>
  <c r="CO86" i="1" s="1"/>
  <c r="CP86" i="1" s="1"/>
  <c r="CK86" i="1"/>
  <c r="CH86" i="1"/>
  <c r="CI86" i="1" s="1"/>
  <c r="CJ86" i="1" s="1"/>
  <c r="CG86" i="1"/>
  <c r="CC86" i="1"/>
  <c r="CB86" i="1"/>
  <c r="CA86" i="1"/>
  <c r="BZ86" i="1"/>
  <c r="BW86" i="1"/>
  <c r="BT86" i="1"/>
  <c r="BN86" i="1"/>
  <c r="BO86" i="1" s="1"/>
  <c r="BM86" i="1"/>
  <c r="BL86" i="1"/>
  <c r="BK86" i="1"/>
  <c r="BH86" i="1"/>
  <c r="BE86" i="1"/>
  <c r="AZ86" i="1"/>
  <c r="BP86" i="1" s="1"/>
  <c r="CE86" i="1" s="1"/>
  <c r="AX86" i="1"/>
  <c r="AY86" i="1" s="1"/>
  <c r="AW86" i="1"/>
  <c r="AV86" i="1"/>
  <c r="AU86" i="1"/>
  <c r="AR86" i="1"/>
  <c r="AO86" i="1"/>
  <c r="AJ86" i="1"/>
  <c r="AH86" i="1"/>
  <c r="AI86" i="1" s="1"/>
  <c r="AG86" i="1"/>
  <c r="AF86" i="1"/>
  <c r="AE86" i="1"/>
  <c r="AB86" i="1"/>
  <c r="Y86" i="1"/>
  <c r="DC85" i="1"/>
  <c r="DA85" i="1"/>
  <c r="DB85" i="1" s="1"/>
  <c r="CZ85" i="1"/>
  <c r="CY85" i="1"/>
  <c r="CU85" i="1"/>
  <c r="CV85" i="1" s="1"/>
  <c r="CT85" i="1"/>
  <c r="CS85" i="1"/>
  <c r="CO85" i="1"/>
  <c r="CP85" i="1" s="1"/>
  <c r="CN85" i="1"/>
  <c r="CM85" i="1"/>
  <c r="CK85" i="1"/>
  <c r="CH85" i="1"/>
  <c r="CG85" i="1"/>
  <c r="CB85" i="1"/>
  <c r="CC85" i="1" s="1"/>
  <c r="CD85" i="1" s="1"/>
  <c r="CA85" i="1"/>
  <c r="BZ85" i="1"/>
  <c r="BW85" i="1"/>
  <c r="BT85" i="1"/>
  <c r="BM85" i="1"/>
  <c r="BL85" i="1"/>
  <c r="BN85" i="1" s="1"/>
  <c r="BK85" i="1"/>
  <c r="BH85" i="1"/>
  <c r="BE85" i="1"/>
  <c r="AZ85" i="1"/>
  <c r="BP85" i="1" s="1"/>
  <c r="CE85" i="1" s="1"/>
  <c r="AW85" i="1"/>
  <c r="AV85" i="1"/>
  <c r="AX85" i="1" s="1"/>
  <c r="AY85" i="1" s="1"/>
  <c r="AU85" i="1"/>
  <c r="AR85" i="1"/>
  <c r="AO85" i="1"/>
  <c r="AJ85" i="1"/>
  <c r="AH85" i="1"/>
  <c r="AI85" i="1" s="1"/>
  <c r="AG85" i="1"/>
  <c r="AF85" i="1"/>
  <c r="AE85" i="1"/>
  <c r="AB85" i="1"/>
  <c r="Y85" i="1"/>
  <c r="DC84" i="1"/>
  <c r="CZ84" i="1"/>
  <c r="DA84" i="1" s="1"/>
  <c r="DB84" i="1" s="1"/>
  <c r="CY84" i="1"/>
  <c r="CT84" i="1"/>
  <c r="CS84" i="1"/>
  <c r="CU84" i="1" s="1"/>
  <c r="CV84" i="1" s="1"/>
  <c r="CN84" i="1"/>
  <c r="CM84" i="1"/>
  <c r="CO84" i="1" s="1"/>
  <c r="CP84" i="1" s="1"/>
  <c r="CK84" i="1"/>
  <c r="CH84" i="1"/>
  <c r="CI84" i="1" s="1"/>
  <c r="CJ84" i="1" s="1"/>
  <c r="CG84" i="1"/>
  <c r="CC84" i="1"/>
  <c r="CB84" i="1"/>
  <c r="CA84" i="1"/>
  <c r="BZ84" i="1"/>
  <c r="BW84" i="1"/>
  <c r="BT84" i="1"/>
  <c r="BN84" i="1"/>
  <c r="BO84" i="1" s="1"/>
  <c r="BM84" i="1"/>
  <c r="BL84" i="1"/>
  <c r="BK84" i="1"/>
  <c r="BH84" i="1"/>
  <c r="BE84" i="1"/>
  <c r="AZ84" i="1"/>
  <c r="BP84" i="1" s="1"/>
  <c r="CE84" i="1" s="1"/>
  <c r="AX84" i="1"/>
  <c r="AY84" i="1" s="1"/>
  <c r="AW84" i="1"/>
  <c r="AV84" i="1"/>
  <c r="AU84" i="1"/>
  <c r="AR84" i="1"/>
  <c r="AO84" i="1"/>
  <c r="AJ84" i="1"/>
  <c r="AH84" i="1"/>
  <c r="AI84" i="1" s="1"/>
  <c r="AG84" i="1"/>
  <c r="AF84" i="1"/>
  <c r="AE84" i="1"/>
  <c r="AB84" i="1"/>
  <c r="Y84" i="1"/>
  <c r="DC83" i="1"/>
  <c r="DA83" i="1"/>
  <c r="DB83" i="1" s="1"/>
  <c r="CZ83" i="1"/>
  <c r="CY83" i="1"/>
  <c r="CU83" i="1"/>
  <c r="CV83" i="1" s="1"/>
  <c r="CT83" i="1"/>
  <c r="CS83" i="1"/>
  <c r="CN83" i="1"/>
  <c r="CM83" i="1"/>
  <c r="CO83" i="1" s="1"/>
  <c r="CP83" i="1" s="1"/>
  <c r="CK83" i="1"/>
  <c r="CH83" i="1"/>
  <c r="CG83" i="1"/>
  <c r="CB83" i="1"/>
  <c r="CA83" i="1"/>
  <c r="CC83" i="1" s="1"/>
  <c r="CD83" i="1" s="1"/>
  <c r="BZ83" i="1"/>
  <c r="BW83" i="1"/>
  <c r="BT83" i="1"/>
  <c r="BM83" i="1"/>
  <c r="BL83" i="1"/>
  <c r="BN83" i="1" s="1"/>
  <c r="BK83" i="1"/>
  <c r="BH83" i="1"/>
  <c r="BE83" i="1"/>
  <c r="AZ83" i="1"/>
  <c r="BP83" i="1" s="1"/>
  <c r="CE83" i="1" s="1"/>
  <c r="AX83" i="1"/>
  <c r="AW83" i="1"/>
  <c r="AV83" i="1"/>
  <c r="AU83" i="1"/>
  <c r="AR83" i="1"/>
  <c r="AO83" i="1"/>
  <c r="AJ83" i="1"/>
  <c r="AH83" i="1"/>
  <c r="AI83" i="1" s="1"/>
  <c r="AG83" i="1"/>
  <c r="AF83" i="1"/>
  <c r="AE83" i="1"/>
  <c r="AB83" i="1"/>
  <c r="Y83" i="1"/>
  <c r="DC82" i="1"/>
  <c r="CZ82" i="1"/>
  <c r="CY82" i="1"/>
  <c r="DA82" i="1" s="1"/>
  <c r="DB82" i="1" s="1"/>
  <c r="CT82" i="1"/>
  <c r="CS82" i="1"/>
  <c r="CU82" i="1" s="1"/>
  <c r="CV82" i="1" s="1"/>
  <c r="CO82" i="1"/>
  <c r="CP82" i="1" s="1"/>
  <c r="CN82" i="1"/>
  <c r="CM82" i="1"/>
  <c r="CK82" i="1"/>
  <c r="CH82" i="1"/>
  <c r="CI82" i="1" s="1"/>
  <c r="CJ82" i="1" s="1"/>
  <c r="CG82" i="1"/>
  <c r="CB82" i="1"/>
  <c r="CA82" i="1"/>
  <c r="CC82" i="1" s="1"/>
  <c r="BZ82" i="1"/>
  <c r="BW82" i="1"/>
  <c r="BT82" i="1"/>
  <c r="BM82" i="1"/>
  <c r="BL82" i="1"/>
  <c r="BN82" i="1" s="1"/>
  <c r="BK82" i="1"/>
  <c r="BH82" i="1"/>
  <c r="BE82" i="1"/>
  <c r="AZ82" i="1"/>
  <c r="BP82" i="1" s="1"/>
  <c r="CE82" i="1" s="1"/>
  <c r="AW82" i="1"/>
  <c r="AV82" i="1"/>
  <c r="AX82" i="1" s="1"/>
  <c r="AY82" i="1" s="1"/>
  <c r="AU82" i="1"/>
  <c r="AR82" i="1"/>
  <c r="AO82" i="1"/>
  <c r="AJ82" i="1"/>
  <c r="AG82" i="1"/>
  <c r="AF82" i="1"/>
  <c r="AH82" i="1" s="1"/>
  <c r="AI82" i="1" s="1"/>
  <c r="AE82" i="1"/>
  <c r="AB82" i="1"/>
  <c r="Y82" i="1"/>
  <c r="DC81" i="1"/>
  <c r="CZ81" i="1"/>
  <c r="CY81" i="1"/>
  <c r="DA81" i="1" s="1"/>
  <c r="DB81" i="1" s="1"/>
  <c r="CT81" i="1"/>
  <c r="CS81" i="1"/>
  <c r="CU81" i="1" s="1"/>
  <c r="CV81" i="1" s="1"/>
  <c r="CN81" i="1"/>
  <c r="CM81" i="1"/>
  <c r="CO81" i="1" s="1"/>
  <c r="CP81" i="1" s="1"/>
  <c r="CK81" i="1"/>
  <c r="CH81" i="1"/>
  <c r="CG81" i="1"/>
  <c r="CI81" i="1" s="1"/>
  <c r="CJ81" i="1" s="1"/>
  <c r="CB81" i="1"/>
  <c r="CA81" i="1"/>
  <c r="CC81" i="1" s="1"/>
  <c r="BZ81" i="1"/>
  <c r="BW81" i="1"/>
  <c r="BT81" i="1"/>
  <c r="BP81" i="1"/>
  <c r="CE81" i="1" s="1"/>
  <c r="BM81" i="1"/>
  <c r="BL81" i="1"/>
  <c r="BN81" i="1" s="1"/>
  <c r="BO81" i="1" s="1"/>
  <c r="BK81" i="1"/>
  <c r="BH81" i="1"/>
  <c r="BE81" i="1"/>
  <c r="AZ81" i="1"/>
  <c r="AX81" i="1"/>
  <c r="AY81" i="1" s="1"/>
  <c r="AW81" i="1"/>
  <c r="AV81" i="1"/>
  <c r="AU81" i="1"/>
  <c r="AR81" i="1"/>
  <c r="AO81" i="1"/>
  <c r="AJ81" i="1"/>
  <c r="AG81" i="1"/>
  <c r="AH81" i="1" s="1"/>
  <c r="AI81" i="1" s="1"/>
  <c r="AF81" i="1"/>
  <c r="AE81" i="1"/>
  <c r="AB81" i="1"/>
  <c r="Y81" i="1"/>
  <c r="DC80" i="1"/>
  <c r="CZ80" i="1"/>
  <c r="CY80" i="1"/>
  <c r="DA80" i="1" s="1"/>
  <c r="DB80" i="1" s="1"/>
  <c r="CT80" i="1"/>
  <c r="CS80" i="1"/>
  <c r="CU80" i="1" s="1"/>
  <c r="CV80" i="1" s="1"/>
  <c r="CO80" i="1"/>
  <c r="CP80" i="1" s="1"/>
  <c r="CN80" i="1"/>
  <c r="CM80" i="1"/>
  <c r="CK80" i="1"/>
  <c r="CH80" i="1"/>
  <c r="CG80" i="1"/>
  <c r="CI80" i="1" s="1"/>
  <c r="CJ80" i="1" s="1"/>
  <c r="CB80" i="1"/>
  <c r="CA80" i="1"/>
  <c r="CC80" i="1" s="1"/>
  <c r="BZ80" i="1"/>
  <c r="BW80" i="1"/>
  <c r="BT80" i="1"/>
  <c r="BM80" i="1"/>
  <c r="BL80" i="1"/>
  <c r="BN80" i="1" s="1"/>
  <c r="BK80" i="1"/>
  <c r="BH80" i="1"/>
  <c r="BE80" i="1"/>
  <c r="AZ80" i="1"/>
  <c r="BP80" i="1" s="1"/>
  <c r="CE80" i="1" s="1"/>
  <c r="AW80" i="1"/>
  <c r="AV80" i="1"/>
  <c r="AX80" i="1" s="1"/>
  <c r="AY80" i="1" s="1"/>
  <c r="AU80" i="1"/>
  <c r="AR80" i="1"/>
  <c r="AO80" i="1"/>
  <c r="AJ80" i="1"/>
  <c r="AG80" i="1"/>
  <c r="AF80" i="1"/>
  <c r="AH80" i="1" s="1"/>
  <c r="AI80" i="1" s="1"/>
  <c r="AE80" i="1"/>
  <c r="AB80" i="1"/>
  <c r="Y80" i="1"/>
  <c r="DC79" i="1"/>
  <c r="CZ79" i="1"/>
  <c r="CY79" i="1"/>
  <c r="DA79" i="1" s="1"/>
  <c r="DB79" i="1" s="1"/>
  <c r="CT79" i="1"/>
  <c r="CS79" i="1"/>
  <c r="CU79" i="1" s="1"/>
  <c r="CV79" i="1" s="1"/>
  <c r="CN79" i="1"/>
  <c r="CM79" i="1"/>
  <c r="CO79" i="1" s="1"/>
  <c r="CP79" i="1" s="1"/>
  <c r="CK79" i="1"/>
  <c r="CH79" i="1"/>
  <c r="CI79" i="1" s="1"/>
  <c r="CJ79" i="1" s="1"/>
  <c r="CG79" i="1"/>
  <c r="CC79" i="1"/>
  <c r="CB79" i="1"/>
  <c r="CA79" i="1"/>
  <c r="BZ79" i="1"/>
  <c r="BW79" i="1"/>
  <c r="BT79" i="1"/>
  <c r="BN79" i="1"/>
  <c r="BO79" i="1" s="1"/>
  <c r="BM79" i="1"/>
  <c r="BL79" i="1"/>
  <c r="BK79" i="1"/>
  <c r="BH79" i="1"/>
  <c r="BE79" i="1"/>
  <c r="AZ79" i="1"/>
  <c r="BP79" i="1" s="1"/>
  <c r="CE79" i="1" s="1"/>
  <c r="AX79" i="1"/>
  <c r="AY79" i="1" s="1"/>
  <c r="AW79" i="1"/>
  <c r="AV79" i="1"/>
  <c r="AU79" i="1"/>
  <c r="AR79" i="1"/>
  <c r="AO79" i="1"/>
  <c r="AJ79" i="1"/>
  <c r="AH79" i="1"/>
  <c r="AI79" i="1" s="1"/>
  <c r="AG79" i="1"/>
  <c r="AF79" i="1"/>
  <c r="AE79" i="1"/>
  <c r="AB79" i="1"/>
  <c r="Y79" i="1"/>
  <c r="DC78" i="1"/>
  <c r="DA78" i="1"/>
  <c r="DB78" i="1" s="1"/>
  <c r="CZ78" i="1"/>
  <c r="CY78" i="1"/>
  <c r="CW78" i="1"/>
  <c r="CT78" i="1"/>
  <c r="CS78" i="1"/>
  <c r="CU78" i="1" s="1"/>
  <c r="CV78" i="1" s="1"/>
  <c r="CQ78" i="1"/>
  <c r="CN78" i="1"/>
  <c r="CM78" i="1"/>
  <c r="CO78" i="1" s="1"/>
  <c r="CP78" i="1" s="1"/>
  <c r="CK78" i="1"/>
  <c r="CH78" i="1"/>
  <c r="CI78" i="1" s="1"/>
  <c r="CJ78" i="1" s="1"/>
  <c r="CG78" i="1"/>
  <c r="CC78" i="1"/>
  <c r="CB78" i="1"/>
  <c r="CA78" i="1"/>
  <c r="BZ78" i="1"/>
  <c r="BW78" i="1"/>
  <c r="BT78" i="1"/>
  <c r="BN78" i="1"/>
  <c r="BM78" i="1"/>
  <c r="BL78" i="1"/>
  <c r="BK78" i="1"/>
  <c r="BH78" i="1"/>
  <c r="BE78" i="1"/>
  <c r="AZ78" i="1"/>
  <c r="BP78" i="1" s="1"/>
  <c r="CE78" i="1" s="1"/>
  <c r="AX78" i="1"/>
  <c r="AY78" i="1" s="1"/>
  <c r="AW78" i="1"/>
  <c r="AV78" i="1"/>
  <c r="AU78" i="1"/>
  <c r="AR78" i="1"/>
  <c r="AO78" i="1"/>
  <c r="AJ78" i="1"/>
  <c r="AH78" i="1"/>
  <c r="AI78" i="1" s="1"/>
  <c r="AG78" i="1"/>
  <c r="AF78" i="1"/>
  <c r="AE78" i="1"/>
  <c r="AB78" i="1"/>
  <c r="Y78" i="1"/>
  <c r="DC77" i="1"/>
  <c r="DA77" i="1"/>
  <c r="DB77" i="1" s="1"/>
  <c r="CZ77" i="1"/>
  <c r="CY77" i="1"/>
  <c r="CW77" i="1"/>
  <c r="CT77" i="1"/>
  <c r="CS77" i="1"/>
  <c r="CU77" i="1" s="1"/>
  <c r="CV77" i="1" s="1"/>
  <c r="CQ77" i="1"/>
  <c r="CN77" i="1"/>
  <c r="CM77" i="1"/>
  <c r="CO77" i="1" s="1"/>
  <c r="CP77" i="1" s="1"/>
  <c r="CK77" i="1"/>
  <c r="CH77" i="1"/>
  <c r="CI77" i="1" s="1"/>
  <c r="CJ77" i="1" s="1"/>
  <c r="CG77" i="1"/>
  <c r="CC77" i="1"/>
  <c r="CB77" i="1"/>
  <c r="CA77" i="1"/>
  <c r="BZ77" i="1"/>
  <c r="BW77" i="1"/>
  <c r="BT77" i="1"/>
  <c r="BN77" i="1"/>
  <c r="BM77" i="1"/>
  <c r="BL77" i="1"/>
  <c r="BK77" i="1"/>
  <c r="BH77" i="1"/>
  <c r="BE77" i="1"/>
  <c r="AZ77" i="1"/>
  <c r="BP77" i="1" s="1"/>
  <c r="CE77" i="1" s="1"/>
  <c r="AX77" i="1"/>
  <c r="AY77" i="1" s="1"/>
  <c r="AW77" i="1"/>
  <c r="AV77" i="1"/>
  <c r="AU77" i="1"/>
  <c r="AR77" i="1"/>
  <c r="AO77" i="1"/>
  <c r="AJ77" i="1"/>
  <c r="AH77" i="1"/>
  <c r="AI77" i="1" s="1"/>
  <c r="AG77" i="1"/>
  <c r="AF77" i="1"/>
  <c r="AE77" i="1"/>
  <c r="AB77" i="1"/>
  <c r="Y77" i="1"/>
  <c r="DC76" i="1"/>
  <c r="DA76" i="1"/>
  <c r="DB76" i="1" s="1"/>
  <c r="CZ76" i="1"/>
  <c r="CY76" i="1"/>
  <c r="CW76" i="1"/>
  <c r="CT76" i="1"/>
  <c r="CS76" i="1"/>
  <c r="CU76" i="1" s="1"/>
  <c r="CV76" i="1" s="1"/>
  <c r="CQ76" i="1"/>
  <c r="CN76" i="1"/>
  <c r="CM76" i="1"/>
  <c r="CO76" i="1" s="1"/>
  <c r="CP76" i="1" s="1"/>
  <c r="CK76" i="1"/>
  <c r="CH76" i="1"/>
  <c r="CI76" i="1" s="1"/>
  <c r="CJ76" i="1" s="1"/>
  <c r="CG76" i="1"/>
  <c r="CC76" i="1"/>
  <c r="CB76" i="1"/>
  <c r="CA76" i="1"/>
  <c r="BZ76" i="1"/>
  <c r="BW76" i="1"/>
  <c r="BT76" i="1"/>
  <c r="BN76" i="1"/>
  <c r="BO76" i="1" s="1"/>
  <c r="BM76" i="1"/>
  <c r="BL76" i="1"/>
  <c r="BK76" i="1"/>
  <c r="BH76" i="1"/>
  <c r="BE76" i="1"/>
  <c r="AZ76" i="1"/>
  <c r="BP76" i="1" s="1"/>
  <c r="CE76" i="1" s="1"/>
  <c r="AX76" i="1"/>
  <c r="AY76" i="1" s="1"/>
  <c r="AW76" i="1"/>
  <c r="AV76" i="1"/>
  <c r="AU76" i="1"/>
  <c r="AR76" i="1"/>
  <c r="AO76" i="1"/>
  <c r="AJ76" i="1"/>
  <c r="AH76" i="1"/>
  <c r="AI76" i="1" s="1"/>
  <c r="AG76" i="1"/>
  <c r="AF76" i="1"/>
  <c r="AE76" i="1"/>
  <c r="AB76" i="1"/>
  <c r="Y76" i="1"/>
  <c r="DC75" i="1"/>
  <c r="DA75" i="1"/>
  <c r="DB75" i="1" s="1"/>
  <c r="CZ75" i="1"/>
  <c r="CY75" i="1"/>
  <c r="CW75" i="1"/>
  <c r="CT75" i="1"/>
  <c r="CS75" i="1"/>
  <c r="CU75" i="1" s="1"/>
  <c r="CV75" i="1" s="1"/>
  <c r="CQ75" i="1"/>
  <c r="CN75" i="1"/>
  <c r="CM75" i="1"/>
  <c r="CO75" i="1" s="1"/>
  <c r="CP75" i="1" s="1"/>
  <c r="CK75" i="1"/>
  <c r="CH75" i="1"/>
  <c r="CI75" i="1" s="1"/>
  <c r="CJ75" i="1" s="1"/>
  <c r="CG75" i="1"/>
  <c r="CC75" i="1"/>
  <c r="CB75" i="1"/>
  <c r="CA75" i="1"/>
  <c r="BZ75" i="1"/>
  <c r="BW75" i="1"/>
  <c r="BT75" i="1"/>
  <c r="BN75" i="1"/>
  <c r="BO75" i="1" s="1"/>
  <c r="BM75" i="1"/>
  <c r="BL75" i="1"/>
  <c r="BK75" i="1"/>
  <c r="BH75" i="1"/>
  <c r="BE75" i="1"/>
  <c r="AZ75" i="1"/>
  <c r="BP75" i="1" s="1"/>
  <c r="CE75" i="1" s="1"/>
  <c r="AX75" i="1"/>
  <c r="AY75" i="1" s="1"/>
  <c r="AW75" i="1"/>
  <c r="AV75" i="1"/>
  <c r="AU75" i="1"/>
  <c r="AR75" i="1"/>
  <c r="AO75" i="1"/>
  <c r="AJ75" i="1"/>
  <c r="AH75" i="1"/>
  <c r="AI75" i="1" s="1"/>
  <c r="AG75" i="1"/>
  <c r="AF75" i="1"/>
  <c r="AE75" i="1"/>
  <c r="AB75" i="1"/>
  <c r="Y75" i="1"/>
  <c r="DC74" i="1"/>
  <c r="DA74" i="1"/>
  <c r="DB74" i="1" s="1"/>
  <c r="CZ74" i="1"/>
  <c r="CY74" i="1"/>
  <c r="CW74" i="1"/>
  <c r="CT74" i="1"/>
  <c r="CS74" i="1"/>
  <c r="CU74" i="1" s="1"/>
  <c r="CV74" i="1" s="1"/>
  <c r="CQ74" i="1"/>
  <c r="CN74" i="1"/>
  <c r="CM74" i="1"/>
  <c r="CO74" i="1" s="1"/>
  <c r="CP74" i="1" s="1"/>
  <c r="CK74" i="1"/>
  <c r="CH74" i="1"/>
  <c r="CI74" i="1" s="1"/>
  <c r="CJ74" i="1" s="1"/>
  <c r="CG74" i="1"/>
  <c r="CC74" i="1"/>
  <c r="CB74" i="1"/>
  <c r="CA74" i="1"/>
  <c r="BZ74" i="1"/>
  <c r="BW74" i="1"/>
  <c r="BT74" i="1"/>
  <c r="BN74" i="1"/>
  <c r="BM74" i="1"/>
  <c r="BL74" i="1"/>
  <c r="BK74" i="1"/>
  <c r="BH74" i="1"/>
  <c r="BE74" i="1"/>
  <c r="AZ74" i="1"/>
  <c r="BP74" i="1" s="1"/>
  <c r="CE74" i="1" s="1"/>
  <c r="AX74" i="1"/>
  <c r="AY74" i="1" s="1"/>
  <c r="AW74" i="1"/>
  <c r="AV74" i="1"/>
  <c r="AU74" i="1"/>
  <c r="AR74" i="1"/>
  <c r="AO74" i="1"/>
  <c r="AJ74" i="1"/>
  <c r="AH74" i="1"/>
  <c r="AI74" i="1" s="1"/>
  <c r="AG74" i="1"/>
  <c r="AF74" i="1"/>
  <c r="AE74" i="1"/>
  <c r="AB74" i="1"/>
  <c r="Y74" i="1"/>
  <c r="DC73" i="1"/>
  <c r="DA73" i="1"/>
  <c r="DB73" i="1" s="1"/>
  <c r="CZ73" i="1"/>
  <c r="CY73" i="1"/>
  <c r="CU73" i="1"/>
  <c r="CV73" i="1" s="1"/>
  <c r="CT73" i="1"/>
  <c r="CS73" i="1"/>
  <c r="CO73" i="1"/>
  <c r="CP73" i="1" s="1"/>
  <c r="CN73" i="1"/>
  <c r="CM73" i="1"/>
  <c r="CK73" i="1"/>
  <c r="CH73" i="1"/>
  <c r="CG73" i="1"/>
  <c r="CI73" i="1" s="1"/>
  <c r="CJ73" i="1" s="1"/>
  <c r="CB73" i="1"/>
  <c r="CA73" i="1"/>
  <c r="CC73" i="1" s="1"/>
  <c r="CD73" i="1" s="1"/>
  <c r="BZ73" i="1"/>
  <c r="BW73" i="1"/>
  <c r="BT73" i="1"/>
  <c r="BM73" i="1"/>
  <c r="BL73" i="1"/>
  <c r="BN73" i="1" s="1"/>
  <c r="BK73" i="1"/>
  <c r="BH73" i="1"/>
  <c r="BE73" i="1"/>
  <c r="AZ73" i="1"/>
  <c r="BP73" i="1" s="1"/>
  <c r="CE73" i="1" s="1"/>
  <c r="AW73" i="1"/>
  <c r="AV73" i="1"/>
  <c r="AX73" i="1" s="1"/>
  <c r="AY73" i="1" s="1"/>
  <c r="AU73" i="1"/>
  <c r="AR73" i="1"/>
  <c r="AO73" i="1"/>
  <c r="AJ73" i="1"/>
  <c r="AG73" i="1"/>
  <c r="AF73" i="1"/>
  <c r="AH73" i="1" s="1"/>
  <c r="AI73" i="1" s="1"/>
  <c r="AE73" i="1"/>
  <c r="AB73" i="1"/>
  <c r="Y73" i="1"/>
  <c r="DC72" i="1"/>
  <c r="CZ72" i="1"/>
  <c r="CY72" i="1"/>
  <c r="DA72" i="1" s="1"/>
  <c r="DB72" i="1" s="1"/>
  <c r="CT72" i="1"/>
  <c r="CS72" i="1"/>
  <c r="CU72" i="1" s="1"/>
  <c r="CV72" i="1" s="1"/>
  <c r="CN72" i="1"/>
  <c r="CM72" i="1"/>
  <c r="CO72" i="1" s="1"/>
  <c r="CP72" i="1" s="1"/>
  <c r="CK72" i="1"/>
  <c r="CH72" i="1"/>
  <c r="CI72" i="1" s="1"/>
  <c r="CJ72" i="1" s="1"/>
  <c r="CG72" i="1"/>
  <c r="CC72" i="1"/>
  <c r="CB72" i="1"/>
  <c r="CA72" i="1"/>
  <c r="BZ72" i="1"/>
  <c r="BW72" i="1"/>
  <c r="BT72" i="1"/>
  <c r="BN72" i="1"/>
  <c r="BM72" i="1"/>
  <c r="BL72" i="1"/>
  <c r="BK72" i="1"/>
  <c r="BH72" i="1"/>
  <c r="BE72" i="1"/>
  <c r="AZ72" i="1"/>
  <c r="BP72" i="1" s="1"/>
  <c r="CE72" i="1" s="1"/>
  <c r="AX72" i="1"/>
  <c r="AY72" i="1" s="1"/>
  <c r="AW72" i="1"/>
  <c r="AV72" i="1"/>
  <c r="AU72" i="1"/>
  <c r="AR72" i="1"/>
  <c r="AO72" i="1"/>
  <c r="AJ72" i="1"/>
  <c r="AH72" i="1"/>
  <c r="AI72" i="1" s="1"/>
  <c r="AG72" i="1"/>
  <c r="AF72" i="1"/>
  <c r="AE72" i="1"/>
  <c r="AB72" i="1"/>
  <c r="Y72" i="1"/>
  <c r="DC71" i="1"/>
  <c r="DA71" i="1"/>
  <c r="DB71" i="1" s="1"/>
  <c r="CZ71" i="1"/>
  <c r="CY71" i="1"/>
  <c r="CU71" i="1"/>
  <c r="CV71" i="1" s="1"/>
  <c r="CT71" i="1"/>
  <c r="CS71" i="1"/>
  <c r="CO71" i="1"/>
  <c r="CP71" i="1" s="1"/>
  <c r="CN71" i="1"/>
  <c r="CM71" i="1"/>
  <c r="CK71" i="1"/>
  <c r="CH71" i="1"/>
  <c r="CG71" i="1"/>
  <c r="CI71" i="1" s="1"/>
  <c r="CJ71" i="1" s="1"/>
  <c r="CB71" i="1"/>
  <c r="CA71" i="1"/>
  <c r="CC71" i="1" s="1"/>
  <c r="CD71" i="1" s="1"/>
  <c r="BZ71" i="1"/>
  <c r="BW71" i="1"/>
  <c r="BT71" i="1"/>
  <c r="BM71" i="1"/>
  <c r="BL71" i="1"/>
  <c r="BN71" i="1" s="1"/>
  <c r="BK71" i="1"/>
  <c r="BH71" i="1"/>
  <c r="BE71" i="1"/>
  <c r="AZ71" i="1"/>
  <c r="BP71" i="1" s="1"/>
  <c r="CE71" i="1" s="1"/>
  <c r="AW71" i="1"/>
  <c r="AV71" i="1"/>
  <c r="AX71" i="1" s="1"/>
  <c r="AY71" i="1" s="1"/>
  <c r="AU71" i="1"/>
  <c r="AR71" i="1"/>
  <c r="AO71" i="1"/>
  <c r="AJ71" i="1"/>
  <c r="AG71" i="1"/>
  <c r="AF71" i="1"/>
  <c r="AH71" i="1" s="1"/>
  <c r="AI71" i="1" s="1"/>
  <c r="AE71" i="1"/>
  <c r="AB71" i="1"/>
  <c r="Y71" i="1"/>
  <c r="DC70" i="1"/>
  <c r="CZ70" i="1"/>
  <c r="CY70" i="1"/>
  <c r="DA70" i="1" s="1"/>
  <c r="DB70" i="1" s="1"/>
  <c r="CT70" i="1"/>
  <c r="CS70" i="1"/>
  <c r="CU70" i="1" s="1"/>
  <c r="CV70" i="1" s="1"/>
  <c r="CN70" i="1"/>
  <c r="CM70" i="1"/>
  <c r="CO70" i="1" s="1"/>
  <c r="CP70" i="1" s="1"/>
  <c r="CK70" i="1"/>
  <c r="CH70" i="1"/>
  <c r="CI70" i="1" s="1"/>
  <c r="CJ70" i="1" s="1"/>
  <c r="CG70" i="1"/>
  <c r="CC70" i="1"/>
  <c r="CB70" i="1"/>
  <c r="CA70" i="1"/>
  <c r="BZ70" i="1"/>
  <c r="BW70" i="1"/>
  <c r="BT70" i="1"/>
  <c r="BN70" i="1"/>
  <c r="BO70" i="1" s="1"/>
  <c r="BM70" i="1"/>
  <c r="BL70" i="1"/>
  <c r="BK70" i="1"/>
  <c r="BH70" i="1"/>
  <c r="BE70" i="1"/>
  <c r="AZ70" i="1"/>
  <c r="BP70" i="1" s="1"/>
  <c r="CE70" i="1" s="1"/>
  <c r="AX70" i="1"/>
  <c r="AY70" i="1" s="1"/>
  <c r="AW70" i="1"/>
  <c r="AV70" i="1"/>
  <c r="AU70" i="1"/>
  <c r="AR70" i="1"/>
  <c r="AO70" i="1"/>
  <c r="AJ70" i="1"/>
  <c r="AH70" i="1"/>
  <c r="AI70" i="1" s="1"/>
  <c r="AG70" i="1"/>
  <c r="AF70" i="1"/>
  <c r="AE70" i="1"/>
  <c r="AB70" i="1"/>
  <c r="Y70" i="1"/>
  <c r="DC69" i="1"/>
  <c r="DA69" i="1"/>
  <c r="DB69" i="1" s="1"/>
  <c r="CZ69" i="1"/>
  <c r="CY69" i="1"/>
  <c r="CU69" i="1"/>
  <c r="CV69" i="1" s="1"/>
  <c r="CT69" i="1"/>
  <c r="CS69" i="1"/>
  <c r="CO69" i="1"/>
  <c r="CP69" i="1" s="1"/>
  <c r="CN69" i="1"/>
  <c r="CM69" i="1"/>
  <c r="CK69" i="1"/>
  <c r="CH69" i="1"/>
  <c r="CG69" i="1"/>
  <c r="CI69" i="1" s="1"/>
  <c r="CJ69" i="1" s="1"/>
  <c r="CB69" i="1"/>
  <c r="CA69" i="1"/>
  <c r="CC69" i="1" s="1"/>
  <c r="BZ69" i="1"/>
  <c r="BW69" i="1"/>
  <c r="BT69" i="1"/>
  <c r="BM69" i="1"/>
  <c r="BL69" i="1"/>
  <c r="BN69" i="1" s="1"/>
  <c r="BK69" i="1"/>
  <c r="BH69" i="1"/>
  <c r="BE69" i="1"/>
  <c r="AZ69" i="1"/>
  <c r="BP69" i="1" s="1"/>
  <c r="CE69" i="1" s="1"/>
  <c r="AW69" i="1"/>
  <c r="AV69" i="1"/>
  <c r="AX69" i="1" s="1"/>
  <c r="AY69" i="1" s="1"/>
  <c r="AU69" i="1"/>
  <c r="AR69" i="1"/>
  <c r="AO69" i="1"/>
  <c r="AJ69" i="1"/>
  <c r="AG69" i="1"/>
  <c r="AF69" i="1"/>
  <c r="AH69" i="1" s="1"/>
  <c r="AI69" i="1" s="1"/>
  <c r="AE69" i="1"/>
  <c r="AB69" i="1"/>
  <c r="Y69" i="1"/>
  <c r="DC68" i="1"/>
  <c r="CZ68" i="1"/>
  <c r="CY68" i="1"/>
  <c r="DA68" i="1" s="1"/>
  <c r="DB68" i="1" s="1"/>
  <c r="CT68" i="1"/>
  <c r="CS68" i="1"/>
  <c r="CU68" i="1" s="1"/>
  <c r="CV68" i="1" s="1"/>
  <c r="CN68" i="1"/>
  <c r="CM68" i="1"/>
  <c r="CO68" i="1" s="1"/>
  <c r="CP68" i="1" s="1"/>
  <c r="CK68" i="1"/>
  <c r="CH68" i="1"/>
  <c r="CI68" i="1" s="1"/>
  <c r="CJ68" i="1" s="1"/>
  <c r="CG68" i="1"/>
  <c r="CC68" i="1"/>
  <c r="CB68" i="1"/>
  <c r="CA68" i="1"/>
  <c r="BZ68" i="1"/>
  <c r="BW68" i="1"/>
  <c r="BT68" i="1"/>
  <c r="BN68" i="1"/>
  <c r="BO68" i="1" s="1"/>
  <c r="BM68" i="1"/>
  <c r="BL68" i="1"/>
  <c r="BK68" i="1"/>
  <c r="BH68" i="1"/>
  <c r="BE68" i="1"/>
  <c r="AZ68" i="1"/>
  <c r="BP68" i="1" s="1"/>
  <c r="CE68" i="1" s="1"/>
  <c r="AX68" i="1"/>
  <c r="AY68" i="1" s="1"/>
  <c r="AW68" i="1"/>
  <c r="AV68" i="1"/>
  <c r="AU68" i="1"/>
  <c r="AR68" i="1"/>
  <c r="AO68" i="1"/>
  <c r="AJ68" i="1"/>
  <c r="AH68" i="1"/>
  <c r="AI68" i="1" s="1"/>
  <c r="AG68" i="1"/>
  <c r="AF68" i="1"/>
  <c r="AE68" i="1"/>
  <c r="AB68" i="1"/>
  <c r="Y68" i="1"/>
  <c r="DC67" i="1"/>
  <c r="DA67" i="1"/>
  <c r="DB67" i="1" s="1"/>
  <c r="CZ67" i="1"/>
  <c r="CY67" i="1"/>
  <c r="CU67" i="1"/>
  <c r="CV67" i="1" s="1"/>
  <c r="CT67" i="1"/>
  <c r="CS67" i="1"/>
  <c r="CO67" i="1"/>
  <c r="CP67" i="1" s="1"/>
  <c r="CN67" i="1"/>
  <c r="CM67" i="1"/>
  <c r="CK67" i="1"/>
  <c r="CH67" i="1"/>
  <c r="CG67" i="1"/>
  <c r="CI67" i="1" s="1"/>
  <c r="CJ67" i="1" s="1"/>
  <c r="CB67" i="1"/>
  <c r="CA67" i="1"/>
  <c r="CC67" i="1" s="1"/>
  <c r="CD67" i="1" s="1"/>
  <c r="BZ67" i="1"/>
  <c r="BW67" i="1"/>
  <c r="BT67" i="1"/>
  <c r="BM67" i="1"/>
  <c r="BL67" i="1"/>
  <c r="BN67" i="1" s="1"/>
  <c r="BK67" i="1"/>
  <c r="BH67" i="1"/>
  <c r="BE67" i="1"/>
  <c r="AZ67" i="1"/>
  <c r="BP67" i="1" s="1"/>
  <c r="CE67" i="1" s="1"/>
  <c r="AW67" i="1"/>
  <c r="AV67" i="1"/>
  <c r="AX67" i="1" s="1"/>
  <c r="AY67" i="1" s="1"/>
  <c r="AU67" i="1"/>
  <c r="AR67" i="1"/>
  <c r="AO67" i="1"/>
  <c r="AJ67" i="1"/>
  <c r="AG67" i="1"/>
  <c r="AF67" i="1"/>
  <c r="AH67" i="1" s="1"/>
  <c r="AI67" i="1" s="1"/>
  <c r="AE67" i="1"/>
  <c r="AB67" i="1"/>
  <c r="Y67" i="1"/>
  <c r="DC66" i="1"/>
  <c r="CZ66" i="1"/>
  <c r="CY66" i="1"/>
  <c r="DA66" i="1" s="1"/>
  <c r="DB66" i="1" s="1"/>
  <c r="CT66" i="1"/>
  <c r="CS66" i="1"/>
  <c r="CU66" i="1" s="1"/>
  <c r="CV66" i="1" s="1"/>
  <c r="CN66" i="1"/>
  <c r="CM66" i="1"/>
  <c r="CO66" i="1" s="1"/>
  <c r="CP66" i="1" s="1"/>
  <c r="CK66" i="1"/>
  <c r="CH66" i="1"/>
  <c r="CI66" i="1" s="1"/>
  <c r="CJ66" i="1" s="1"/>
  <c r="CG66" i="1"/>
  <c r="CC66" i="1"/>
  <c r="CB66" i="1"/>
  <c r="CA66" i="1"/>
  <c r="BZ66" i="1"/>
  <c r="BW66" i="1"/>
  <c r="BT66" i="1"/>
  <c r="BN66" i="1"/>
  <c r="BM66" i="1"/>
  <c r="BL66" i="1"/>
  <c r="BK66" i="1"/>
  <c r="BH66" i="1"/>
  <c r="BE66" i="1"/>
  <c r="AZ66" i="1"/>
  <c r="BP66" i="1" s="1"/>
  <c r="CE66" i="1" s="1"/>
  <c r="AX66" i="1"/>
  <c r="AY66" i="1" s="1"/>
  <c r="AW66" i="1"/>
  <c r="AV66" i="1"/>
  <c r="AU66" i="1"/>
  <c r="AR66" i="1"/>
  <c r="AO66" i="1"/>
  <c r="AJ66" i="1"/>
  <c r="AH66" i="1"/>
  <c r="AI66" i="1" s="1"/>
  <c r="AG66" i="1"/>
  <c r="AF66" i="1"/>
  <c r="AE66" i="1"/>
  <c r="AB66" i="1"/>
  <c r="Y66" i="1"/>
  <c r="DC65" i="1"/>
  <c r="DA65" i="1"/>
  <c r="DB65" i="1" s="1"/>
  <c r="CZ65" i="1"/>
  <c r="CY65" i="1"/>
  <c r="CU65" i="1"/>
  <c r="CV65" i="1" s="1"/>
  <c r="CT65" i="1"/>
  <c r="CS65" i="1"/>
  <c r="CO65" i="1"/>
  <c r="CP65" i="1" s="1"/>
  <c r="CN65" i="1"/>
  <c r="CM65" i="1"/>
  <c r="CK65" i="1"/>
  <c r="CH65" i="1"/>
  <c r="CG65" i="1"/>
  <c r="CI65" i="1" s="1"/>
  <c r="CJ65" i="1" s="1"/>
  <c r="CB65" i="1"/>
  <c r="CA65" i="1"/>
  <c r="CC65" i="1" s="1"/>
  <c r="CD65" i="1" s="1"/>
  <c r="BZ65" i="1"/>
  <c r="BW65" i="1"/>
  <c r="BT65" i="1"/>
  <c r="BM65" i="1"/>
  <c r="BL65" i="1"/>
  <c r="BN65" i="1" s="1"/>
  <c r="BK65" i="1"/>
  <c r="BH65" i="1"/>
  <c r="BE65" i="1"/>
  <c r="AZ65" i="1"/>
  <c r="BP65" i="1" s="1"/>
  <c r="CE65" i="1" s="1"/>
  <c r="AW65" i="1"/>
  <c r="AV65" i="1"/>
  <c r="AX65" i="1" s="1"/>
  <c r="AY65" i="1" s="1"/>
  <c r="AU65" i="1"/>
  <c r="AR65" i="1"/>
  <c r="AO65" i="1"/>
  <c r="AJ65" i="1"/>
  <c r="AG65" i="1"/>
  <c r="AF65" i="1"/>
  <c r="AH65" i="1" s="1"/>
  <c r="AI65" i="1" s="1"/>
  <c r="AE65" i="1"/>
  <c r="AB65" i="1"/>
  <c r="Y65" i="1"/>
  <c r="DC64" i="1"/>
  <c r="CZ64" i="1"/>
  <c r="CY64" i="1"/>
  <c r="DA64" i="1" s="1"/>
  <c r="DB64" i="1" s="1"/>
  <c r="CT64" i="1"/>
  <c r="CS64" i="1"/>
  <c r="CU64" i="1" s="1"/>
  <c r="CV64" i="1" s="1"/>
  <c r="CN64" i="1"/>
  <c r="CM64" i="1"/>
  <c r="CO64" i="1" s="1"/>
  <c r="CP64" i="1" s="1"/>
  <c r="CK64" i="1"/>
  <c r="CH64" i="1"/>
  <c r="CI64" i="1" s="1"/>
  <c r="CJ64" i="1" s="1"/>
  <c r="CG64" i="1"/>
  <c r="CC64" i="1"/>
  <c r="CB64" i="1"/>
  <c r="CA64" i="1"/>
  <c r="BZ64" i="1"/>
  <c r="BW64" i="1"/>
  <c r="BT64" i="1"/>
  <c r="BN64" i="1"/>
  <c r="BM64" i="1"/>
  <c r="BL64" i="1"/>
  <c r="BK64" i="1"/>
  <c r="BH64" i="1"/>
  <c r="BE64" i="1"/>
  <c r="AZ64" i="1"/>
  <c r="BP64" i="1" s="1"/>
  <c r="CE64" i="1" s="1"/>
  <c r="AX64" i="1"/>
  <c r="AY64" i="1" s="1"/>
  <c r="AW64" i="1"/>
  <c r="AV64" i="1"/>
  <c r="AU64" i="1"/>
  <c r="AR64" i="1"/>
  <c r="AO64" i="1"/>
  <c r="AJ64" i="1"/>
  <c r="AH64" i="1"/>
  <c r="AI64" i="1" s="1"/>
  <c r="AG64" i="1"/>
  <c r="AF64" i="1"/>
  <c r="AE64" i="1"/>
  <c r="AB64" i="1"/>
  <c r="Y64" i="1"/>
  <c r="DC63" i="1"/>
  <c r="DA63" i="1"/>
  <c r="DB63" i="1" s="1"/>
  <c r="CZ63" i="1"/>
  <c r="CY63" i="1"/>
  <c r="CT63" i="1"/>
  <c r="CO63" i="1"/>
  <c r="CP63" i="1" s="1"/>
  <c r="CN63" i="1"/>
  <c r="CM63" i="1"/>
  <c r="CK63" i="1"/>
  <c r="CH63" i="1"/>
  <c r="CG63" i="1"/>
  <c r="CI63" i="1" s="1"/>
  <c r="CJ63" i="1" s="1"/>
  <c r="CB63" i="1"/>
  <c r="CA63" i="1"/>
  <c r="CC63" i="1" s="1"/>
  <c r="CD63" i="1" s="1"/>
  <c r="BZ63" i="1"/>
  <c r="BW63" i="1"/>
  <c r="BT63" i="1"/>
  <c r="BM63" i="1"/>
  <c r="BL63" i="1"/>
  <c r="BN63" i="1" s="1"/>
  <c r="BK63" i="1"/>
  <c r="BH63" i="1"/>
  <c r="BE63" i="1"/>
  <c r="AZ63" i="1"/>
  <c r="BP63" i="1" s="1"/>
  <c r="CE63" i="1" s="1"/>
  <c r="AW63" i="1"/>
  <c r="AV63" i="1"/>
  <c r="AX63" i="1" s="1"/>
  <c r="AY63" i="1" s="1"/>
  <c r="AU63" i="1"/>
  <c r="AR63" i="1"/>
  <c r="AO63" i="1"/>
  <c r="AJ63" i="1"/>
  <c r="AG63" i="1"/>
  <c r="AF63" i="1"/>
  <c r="AH63" i="1" s="1"/>
  <c r="AI63" i="1" s="1"/>
  <c r="AE63" i="1"/>
  <c r="AB63" i="1"/>
  <c r="Y63" i="1"/>
  <c r="DC62" i="1"/>
  <c r="CZ62" i="1"/>
  <c r="CY62" i="1"/>
  <c r="DA62" i="1" s="1"/>
  <c r="DB62" i="1" s="1"/>
  <c r="CT62" i="1"/>
  <c r="CN62" i="1"/>
  <c r="CM62" i="1"/>
  <c r="CO62" i="1" s="1"/>
  <c r="CP62" i="1" s="1"/>
  <c r="CK62" i="1"/>
  <c r="CH62" i="1"/>
  <c r="CI62" i="1" s="1"/>
  <c r="CJ62" i="1" s="1"/>
  <c r="CG62" i="1"/>
  <c r="CC62" i="1"/>
  <c r="CB62" i="1"/>
  <c r="CA62" i="1"/>
  <c r="BZ62" i="1"/>
  <c r="BW62" i="1"/>
  <c r="BT62" i="1"/>
  <c r="BN62" i="1"/>
  <c r="BM62" i="1"/>
  <c r="BL62" i="1"/>
  <c r="BK62" i="1"/>
  <c r="BH62" i="1"/>
  <c r="BE62" i="1"/>
  <c r="AZ62" i="1"/>
  <c r="BP62" i="1" s="1"/>
  <c r="CE62" i="1" s="1"/>
  <c r="AX62" i="1"/>
  <c r="AY62" i="1" s="1"/>
  <c r="AW62" i="1"/>
  <c r="AV62" i="1"/>
  <c r="AU62" i="1"/>
  <c r="AR62" i="1"/>
  <c r="AO62" i="1"/>
  <c r="AJ62" i="1"/>
  <c r="AH62" i="1"/>
  <c r="AI62" i="1" s="1"/>
  <c r="CS62" i="1" s="1"/>
  <c r="CU62" i="1" s="1"/>
  <c r="CV62" i="1" s="1"/>
  <c r="AG62" i="1"/>
  <c r="AF62" i="1"/>
  <c r="AE62" i="1"/>
  <c r="AB62" i="1"/>
  <c r="Y62" i="1"/>
  <c r="DC61" i="1"/>
  <c r="DA61" i="1"/>
  <c r="DB61" i="1" s="1"/>
  <c r="CZ61" i="1"/>
  <c r="CY61" i="1"/>
  <c r="CT61" i="1"/>
  <c r="CO61" i="1"/>
  <c r="CP61" i="1" s="1"/>
  <c r="CN61" i="1"/>
  <c r="CM61" i="1"/>
  <c r="CK61" i="1"/>
  <c r="CH61" i="1"/>
  <c r="CG61" i="1"/>
  <c r="CI61" i="1" s="1"/>
  <c r="CJ61" i="1" s="1"/>
  <c r="CB61" i="1"/>
  <c r="CA61" i="1"/>
  <c r="CC61" i="1" s="1"/>
  <c r="CD61" i="1" s="1"/>
  <c r="BZ61" i="1"/>
  <c r="BW61" i="1"/>
  <c r="BT61" i="1"/>
  <c r="BM61" i="1"/>
  <c r="BL61" i="1"/>
  <c r="BN61" i="1" s="1"/>
  <c r="BK61" i="1"/>
  <c r="BH61" i="1"/>
  <c r="BE61" i="1"/>
  <c r="AZ61" i="1"/>
  <c r="BP61" i="1" s="1"/>
  <c r="CE61" i="1" s="1"/>
  <c r="AW61" i="1"/>
  <c r="AV61" i="1"/>
  <c r="AX61" i="1" s="1"/>
  <c r="AY61" i="1" s="1"/>
  <c r="AU61" i="1"/>
  <c r="AR61" i="1"/>
  <c r="AO61" i="1"/>
  <c r="AJ61" i="1"/>
  <c r="AG61" i="1"/>
  <c r="AF61" i="1"/>
  <c r="AH61" i="1" s="1"/>
  <c r="AI61" i="1" s="1"/>
  <c r="AE61" i="1"/>
  <c r="AB61" i="1"/>
  <c r="Y61" i="1"/>
  <c r="DC60" i="1"/>
  <c r="CZ60" i="1"/>
  <c r="CY60" i="1"/>
  <c r="DA60" i="1" s="1"/>
  <c r="DB60" i="1" s="1"/>
  <c r="CT60" i="1"/>
  <c r="CN60" i="1"/>
  <c r="CM60" i="1"/>
  <c r="CO60" i="1" s="1"/>
  <c r="CP60" i="1" s="1"/>
  <c r="CK60" i="1"/>
  <c r="CH60" i="1"/>
  <c r="CI60" i="1" s="1"/>
  <c r="CJ60" i="1" s="1"/>
  <c r="CG60" i="1"/>
  <c r="CC60" i="1"/>
  <c r="CB60" i="1"/>
  <c r="CA60" i="1"/>
  <c r="BZ60" i="1"/>
  <c r="BW60" i="1"/>
  <c r="BT60" i="1"/>
  <c r="BN60" i="1"/>
  <c r="BM60" i="1"/>
  <c r="BL60" i="1"/>
  <c r="BK60" i="1"/>
  <c r="BH60" i="1"/>
  <c r="BE60" i="1"/>
  <c r="AZ60" i="1"/>
  <c r="BP60" i="1" s="1"/>
  <c r="CE60" i="1" s="1"/>
  <c r="AX60" i="1"/>
  <c r="AY60" i="1" s="1"/>
  <c r="AW60" i="1"/>
  <c r="AV60" i="1"/>
  <c r="AU60" i="1"/>
  <c r="AR60" i="1"/>
  <c r="AO60" i="1"/>
  <c r="AJ60" i="1"/>
  <c r="AH60" i="1"/>
  <c r="AI60" i="1" s="1"/>
  <c r="CS60" i="1" s="1"/>
  <c r="CU60" i="1" s="1"/>
  <c r="CV60" i="1" s="1"/>
  <c r="AG60" i="1"/>
  <c r="AF60" i="1"/>
  <c r="AE60" i="1"/>
  <c r="AB60" i="1"/>
  <c r="Y60" i="1"/>
  <c r="DC59" i="1"/>
  <c r="DA59" i="1"/>
  <c r="DB59" i="1" s="1"/>
  <c r="CZ59" i="1"/>
  <c r="CY59" i="1"/>
  <c r="CT59" i="1"/>
  <c r="CO59" i="1"/>
  <c r="CP59" i="1" s="1"/>
  <c r="CN59" i="1"/>
  <c r="CM59" i="1"/>
  <c r="CK59" i="1"/>
  <c r="CH59" i="1"/>
  <c r="CG59" i="1"/>
  <c r="CI59" i="1" s="1"/>
  <c r="CJ59" i="1" s="1"/>
  <c r="CB59" i="1"/>
  <c r="CA59" i="1"/>
  <c r="CC59" i="1" s="1"/>
  <c r="CD59" i="1" s="1"/>
  <c r="BZ59" i="1"/>
  <c r="BW59" i="1"/>
  <c r="BT59" i="1"/>
  <c r="BM59" i="1"/>
  <c r="BL59" i="1"/>
  <c r="BN59" i="1" s="1"/>
  <c r="BK59" i="1"/>
  <c r="BH59" i="1"/>
  <c r="BE59" i="1"/>
  <c r="AZ59" i="1"/>
  <c r="BP59" i="1" s="1"/>
  <c r="CE59" i="1" s="1"/>
  <c r="AW59" i="1"/>
  <c r="AV59" i="1"/>
  <c r="AX59" i="1" s="1"/>
  <c r="AY59" i="1" s="1"/>
  <c r="AU59" i="1"/>
  <c r="AR59" i="1"/>
  <c r="AO59" i="1"/>
  <c r="AJ59" i="1"/>
  <c r="AG59" i="1"/>
  <c r="AF59" i="1"/>
  <c r="AH59" i="1" s="1"/>
  <c r="AI59" i="1" s="1"/>
  <c r="AE59" i="1"/>
  <c r="AB59" i="1"/>
  <c r="Y59" i="1"/>
  <c r="DC58" i="1"/>
  <c r="CZ58" i="1"/>
  <c r="CY58" i="1"/>
  <c r="DA58" i="1" s="1"/>
  <c r="DB58" i="1" s="1"/>
  <c r="CT58" i="1"/>
  <c r="CN58" i="1"/>
  <c r="CM58" i="1"/>
  <c r="CO58" i="1" s="1"/>
  <c r="CP58" i="1" s="1"/>
  <c r="CK58" i="1"/>
  <c r="CH58" i="1"/>
  <c r="CI58" i="1" s="1"/>
  <c r="CJ58" i="1" s="1"/>
  <c r="CG58" i="1"/>
  <c r="CC58" i="1"/>
  <c r="CB58" i="1"/>
  <c r="CA58" i="1"/>
  <c r="BZ58" i="1"/>
  <c r="BW58" i="1"/>
  <c r="BT58" i="1"/>
  <c r="BN58" i="1"/>
  <c r="BM58" i="1"/>
  <c r="BL58" i="1"/>
  <c r="BK58" i="1"/>
  <c r="BH58" i="1"/>
  <c r="BE58" i="1"/>
  <c r="AZ58" i="1"/>
  <c r="BP58" i="1" s="1"/>
  <c r="CE58" i="1" s="1"/>
  <c r="AX58" i="1"/>
  <c r="AY58" i="1" s="1"/>
  <c r="AW58" i="1"/>
  <c r="AV58" i="1"/>
  <c r="AU58" i="1"/>
  <c r="AR58" i="1"/>
  <c r="AO58" i="1"/>
  <c r="AJ58" i="1"/>
  <c r="AH58" i="1"/>
  <c r="AI58" i="1" s="1"/>
  <c r="CS58" i="1" s="1"/>
  <c r="CU58" i="1" s="1"/>
  <c r="CV58" i="1" s="1"/>
  <c r="AG58" i="1"/>
  <c r="AF58" i="1"/>
  <c r="AE58" i="1"/>
  <c r="AB58" i="1"/>
  <c r="Y58" i="1"/>
  <c r="DC57" i="1"/>
  <c r="DA57" i="1"/>
  <c r="DB57" i="1" s="1"/>
  <c r="CZ57" i="1"/>
  <c r="CY57" i="1"/>
  <c r="CT57" i="1"/>
  <c r="CO57" i="1"/>
  <c r="CP57" i="1" s="1"/>
  <c r="CN57" i="1"/>
  <c r="CM57" i="1"/>
  <c r="CK57" i="1"/>
  <c r="CH57" i="1"/>
  <c r="CG57" i="1"/>
  <c r="CI57" i="1" s="1"/>
  <c r="CJ57" i="1" s="1"/>
  <c r="CB57" i="1"/>
  <c r="CA57" i="1"/>
  <c r="CC57" i="1" s="1"/>
  <c r="CD57" i="1" s="1"/>
  <c r="BZ57" i="1"/>
  <c r="BW57" i="1"/>
  <c r="BT57" i="1"/>
  <c r="BM57" i="1"/>
  <c r="BL57" i="1"/>
  <c r="BN57" i="1" s="1"/>
  <c r="BK57" i="1"/>
  <c r="BH57" i="1"/>
  <c r="BE57" i="1"/>
  <c r="AZ57" i="1"/>
  <c r="BP57" i="1" s="1"/>
  <c r="CE57" i="1" s="1"/>
  <c r="AW57" i="1"/>
  <c r="AV57" i="1"/>
  <c r="AX57" i="1" s="1"/>
  <c r="AY57" i="1" s="1"/>
  <c r="AU57" i="1"/>
  <c r="AR57" i="1"/>
  <c r="AO57" i="1"/>
  <c r="AJ57" i="1"/>
  <c r="AG57" i="1"/>
  <c r="AF57" i="1"/>
  <c r="AH57" i="1" s="1"/>
  <c r="AI57" i="1" s="1"/>
  <c r="AE57" i="1"/>
  <c r="AB57" i="1"/>
  <c r="Y57" i="1"/>
  <c r="DC56" i="1"/>
  <c r="CZ56" i="1"/>
  <c r="CY56" i="1"/>
  <c r="DA56" i="1" s="1"/>
  <c r="DB56" i="1" s="1"/>
  <c r="CT56" i="1"/>
  <c r="CN56" i="1"/>
  <c r="CM56" i="1"/>
  <c r="CO56" i="1" s="1"/>
  <c r="CP56" i="1" s="1"/>
  <c r="CK56" i="1"/>
  <c r="CH56" i="1"/>
  <c r="CI56" i="1" s="1"/>
  <c r="CJ56" i="1" s="1"/>
  <c r="CG56" i="1"/>
  <c r="CB56" i="1"/>
  <c r="CC56" i="1" s="1"/>
  <c r="CD56" i="1" s="1"/>
  <c r="CA56" i="1"/>
  <c r="BZ56" i="1"/>
  <c r="BW56" i="1"/>
  <c r="BT56" i="1"/>
  <c r="BM56" i="1"/>
  <c r="BL56" i="1"/>
  <c r="BN56" i="1" s="1"/>
  <c r="BO56" i="1" s="1"/>
  <c r="BK56" i="1"/>
  <c r="BH56" i="1"/>
  <c r="BE56" i="1"/>
  <c r="AZ56" i="1"/>
  <c r="AW56" i="1"/>
  <c r="AV56" i="1"/>
  <c r="AX56" i="1" s="1"/>
  <c r="AY56" i="1" s="1"/>
  <c r="AU56" i="1"/>
  <c r="AR56" i="1"/>
  <c r="AO56" i="1"/>
  <c r="AJ56" i="1"/>
  <c r="AG56" i="1"/>
  <c r="AF56" i="1"/>
  <c r="AH56" i="1" s="1"/>
  <c r="AI56" i="1" s="1"/>
  <c r="AE56" i="1"/>
  <c r="AB56" i="1"/>
  <c r="Y56" i="1"/>
  <c r="CZ55" i="1"/>
  <c r="CY55" i="1"/>
  <c r="DA55" i="1" s="1"/>
  <c r="DB55" i="1" s="1"/>
  <c r="CT55" i="1"/>
  <c r="CN55" i="1"/>
  <c r="CM55" i="1"/>
  <c r="CO55" i="1" s="1"/>
  <c r="CP55" i="1" s="1"/>
  <c r="CH55" i="1"/>
  <c r="CG55" i="1"/>
  <c r="CI55" i="1" s="1"/>
  <c r="CJ55" i="1" s="1"/>
  <c r="CB55" i="1"/>
  <c r="CA55" i="1"/>
  <c r="CC55" i="1" s="1"/>
  <c r="CD55" i="1" s="1"/>
  <c r="BZ55" i="1"/>
  <c r="BW55" i="1"/>
  <c r="BT55" i="1"/>
  <c r="BN55" i="1"/>
  <c r="BO55" i="1" s="1"/>
  <c r="BM55" i="1"/>
  <c r="BL55" i="1"/>
  <c r="BK55" i="1"/>
  <c r="BH55" i="1"/>
  <c r="BE55" i="1"/>
  <c r="AZ55" i="1"/>
  <c r="AX55" i="1"/>
  <c r="AY55" i="1" s="1"/>
  <c r="AW55" i="1"/>
  <c r="AV55" i="1"/>
  <c r="AU55" i="1"/>
  <c r="AR55" i="1"/>
  <c r="AO55" i="1"/>
  <c r="AG55" i="1"/>
  <c r="AH55" i="1" s="1"/>
  <c r="AI55" i="1" s="1"/>
  <c r="AF55" i="1"/>
  <c r="AE55" i="1"/>
  <c r="AB55" i="1"/>
  <c r="Y55" i="1"/>
  <c r="CZ54" i="1"/>
  <c r="CY54" i="1"/>
  <c r="DA54" i="1" s="1"/>
  <c r="DB54" i="1" s="1"/>
  <c r="CT54" i="1"/>
  <c r="CN54" i="1"/>
  <c r="CM54" i="1"/>
  <c r="CO54" i="1" s="1"/>
  <c r="CP54" i="1" s="1"/>
  <c r="CH54" i="1"/>
  <c r="CG54" i="1"/>
  <c r="CI54" i="1" s="1"/>
  <c r="CJ54" i="1" s="1"/>
  <c r="CB54" i="1"/>
  <c r="CA54" i="1"/>
  <c r="CC54" i="1" s="1"/>
  <c r="CD54" i="1" s="1"/>
  <c r="BZ54" i="1"/>
  <c r="BW54" i="1"/>
  <c r="BT54" i="1"/>
  <c r="BM54" i="1"/>
  <c r="BL54" i="1"/>
  <c r="BN54" i="1" s="1"/>
  <c r="BO54" i="1" s="1"/>
  <c r="BK54" i="1"/>
  <c r="BH54" i="1"/>
  <c r="BE54" i="1"/>
  <c r="AZ54" i="1"/>
  <c r="AW54" i="1"/>
  <c r="AV54" i="1"/>
  <c r="AX54" i="1" s="1"/>
  <c r="AY54" i="1" s="1"/>
  <c r="AU54" i="1"/>
  <c r="AR54" i="1"/>
  <c r="AO54" i="1"/>
  <c r="AH54" i="1"/>
  <c r="AI54" i="1" s="1"/>
  <c r="CS54" i="1" s="1"/>
  <c r="CU54" i="1" s="1"/>
  <c r="CV54" i="1" s="1"/>
  <c r="AG54" i="1"/>
  <c r="AF54" i="1"/>
  <c r="AE54" i="1"/>
  <c r="AB54" i="1"/>
  <c r="Y54" i="1"/>
  <c r="CZ53" i="1"/>
  <c r="DA53" i="1" s="1"/>
  <c r="DB53" i="1" s="1"/>
  <c r="CY53" i="1"/>
  <c r="CT53" i="1"/>
  <c r="CN53" i="1"/>
  <c r="CO53" i="1" s="1"/>
  <c r="CP53" i="1" s="1"/>
  <c r="CM53" i="1"/>
  <c r="CH53" i="1"/>
  <c r="CI53" i="1" s="1"/>
  <c r="CJ53" i="1" s="1"/>
  <c r="CG53" i="1"/>
  <c r="CB53" i="1"/>
  <c r="CC53" i="1" s="1"/>
  <c r="CD53" i="1" s="1"/>
  <c r="CA53" i="1"/>
  <c r="BZ53" i="1"/>
  <c r="BW53" i="1"/>
  <c r="BT53" i="1"/>
  <c r="BM53" i="1"/>
  <c r="BL53" i="1"/>
  <c r="BN53" i="1" s="1"/>
  <c r="BO53" i="1" s="1"/>
  <c r="BK53" i="1"/>
  <c r="BH53" i="1"/>
  <c r="BE53" i="1"/>
  <c r="AZ53" i="1"/>
  <c r="AW53" i="1"/>
  <c r="AV53" i="1"/>
  <c r="AX53" i="1" s="1"/>
  <c r="AY53" i="1" s="1"/>
  <c r="AU53" i="1"/>
  <c r="AR53" i="1"/>
  <c r="AO53" i="1"/>
  <c r="AG53" i="1"/>
  <c r="AF53" i="1"/>
  <c r="AH53" i="1" s="1"/>
  <c r="AI53" i="1" s="1"/>
  <c r="AE53" i="1"/>
  <c r="AB53" i="1"/>
  <c r="Y53" i="1"/>
  <c r="DA52" i="1"/>
  <c r="DB52" i="1" s="1"/>
  <c r="CZ52" i="1"/>
  <c r="CY52" i="1"/>
  <c r="CT52" i="1"/>
  <c r="CO52" i="1"/>
  <c r="CP52" i="1" s="1"/>
  <c r="CN52" i="1"/>
  <c r="CM52" i="1"/>
  <c r="CI52" i="1"/>
  <c r="CJ52" i="1" s="1"/>
  <c r="CH52" i="1"/>
  <c r="CG52" i="1"/>
  <c r="CC52" i="1"/>
  <c r="CD52" i="1" s="1"/>
  <c r="CB52" i="1"/>
  <c r="CA52" i="1"/>
  <c r="BZ52" i="1"/>
  <c r="BW52" i="1"/>
  <c r="BT52" i="1"/>
  <c r="BM52" i="1"/>
  <c r="BN52" i="1" s="1"/>
  <c r="BO52" i="1" s="1"/>
  <c r="BL52" i="1"/>
  <c r="BK52" i="1"/>
  <c r="BH52" i="1"/>
  <c r="BE52" i="1"/>
  <c r="AZ52" i="1"/>
  <c r="AW52" i="1"/>
  <c r="AX52" i="1" s="1"/>
  <c r="AY52" i="1" s="1"/>
  <c r="AV52" i="1"/>
  <c r="AU52" i="1"/>
  <c r="AR52" i="1"/>
  <c r="AO52" i="1"/>
  <c r="AG52" i="1"/>
  <c r="AF52" i="1"/>
  <c r="AH52" i="1" s="1"/>
  <c r="AI52" i="1" s="1"/>
  <c r="CS52" i="1" s="1"/>
  <c r="CU52" i="1" s="1"/>
  <c r="CV52" i="1" s="1"/>
  <c r="AE52" i="1"/>
  <c r="AB52" i="1"/>
  <c r="Y52" i="1"/>
  <c r="CZ51" i="1"/>
  <c r="CY51" i="1"/>
  <c r="DA51" i="1" s="1"/>
  <c r="DB51" i="1" s="1"/>
  <c r="CT51" i="1"/>
  <c r="CN51" i="1"/>
  <c r="CM51" i="1"/>
  <c r="CO51" i="1" s="1"/>
  <c r="CP51" i="1" s="1"/>
  <c r="CH51" i="1"/>
  <c r="CG51" i="1"/>
  <c r="CI51" i="1" s="1"/>
  <c r="CJ51" i="1" s="1"/>
  <c r="CB51" i="1"/>
  <c r="CA51" i="1"/>
  <c r="CC51" i="1" s="1"/>
  <c r="CD51" i="1" s="1"/>
  <c r="BZ51" i="1"/>
  <c r="BW51" i="1"/>
  <c r="BT51" i="1"/>
  <c r="BN51" i="1"/>
  <c r="BO51" i="1" s="1"/>
  <c r="BM51" i="1"/>
  <c r="BL51" i="1"/>
  <c r="BK51" i="1"/>
  <c r="BH51" i="1"/>
  <c r="BE51" i="1"/>
  <c r="AZ51" i="1"/>
  <c r="AX51" i="1"/>
  <c r="AY51" i="1" s="1"/>
  <c r="AW51" i="1"/>
  <c r="AV51" i="1"/>
  <c r="AU51" i="1"/>
  <c r="AR51" i="1"/>
  <c r="AO51" i="1"/>
  <c r="AG51" i="1"/>
  <c r="AH51" i="1" s="1"/>
  <c r="AI51" i="1" s="1"/>
  <c r="AF51" i="1"/>
  <c r="AE51" i="1"/>
  <c r="AB51" i="1"/>
  <c r="Y51" i="1"/>
  <c r="CZ50" i="1"/>
  <c r="CY50" i="1"/>
  <c r="DA50" i="1" s="1"/>
  <c r="DB50" i="1" s="1"/>
  <c r="CT50" i="1"/>
  <c r="CN50" i="1"/>
  <c r="CM50" i="1"/>
  <c r="CO50" i="1" s="1"/>
  <c r="CP50" i="1" s="1"/>
  <c r="CH50" i="1"/>
  <c r="CG50" i="1"/>
  <c r="CI50" i="1" s="1"/>
  <c r="CJ50" i="1" s="1"/>
  <c r="CB50" i="1"/>
  <c r="CA50" i="1"/>
  <c r="CC50" i="1" s="1"/>
  <c r="CD50" i="1" s="1"/>
  <c r="BZ50" i="1"/>
  <c r="BW50" i="1"/>
  <c r="BT50" i="1"/>
  <c r="BM50" i="1"/>
  <c r="BL50" i="1"/>
  <c r="BN50" i="1" s="1"/>
  <c r="BO50" i="1" s="1"/>
  <c r="BK50" i="1"/>
  <c r="BH50" i="1"/>
  <c r="BE50" i="1"/>
  <c r="AZ50" i="1"/>
  <c r="AW50" i="1"/>
  <c r="AV50" i="1"/>
  <c r="AX50" i="1" s="1"/>
  <c r="AY50" i="1" s="1"/>
  <c r="AU50" i="1"/>
  <c r="AR50" i="1"/>
  <c r="AO50" i="1"/>
  <c r="AH50" i="1"/>
  <c r="AI50" i="1" s="1"/>
  <c r="CS50" i="1" s="1"/>
  <c r="CU50" i="1" s="1"/>
  <c r="CV50" i="1" s="1"/>
  <c r="AG50" i="1"/>
  <c r="AF50" i="1"/>
  <c r="AE50" i="1"/>
  <c r="AB50" i="1"/>
  <c r="Y50" i="1"/>
  <c r="CZ49" i="1"/>
  <c r="DA49" i="1" s="1"/>
  <c r="DB49" i="1" s="1"/>
  <c r="CY49" i="1"/>
  <c r="CT49" i="1"/>
  <c r="CN49" i="1"/>
  <c r="CO49" i="1" s="1"/>
  <c r="CP49" i="1" s="1"/>
  <c r="CM49" i="1"/>
  <c r="CH49" i="1"/>
  <c r="CI49" i="1" s="1"/>
  <c r="CJ49" i="1" s="1"/>
  <c r="CG49" i="1"/>
  <c r="CB49" i="1"/>
  <c r="CC49" i="1" s="1"/>
  <c r="CD49" i="1" s="1"/>
  <c r="CA49" i="1"/>
  <c r="BZ49" i="1"/>
  <c r="BW49" i="1"/>
  <c r="BT49" i="1"/>
  <c r="BM49" i="1"/>
  <c r="BL49" i="1"/>
  <c r="BN49" i="1" s="1"/>
  <c r="BO49" i="1" s="1"/>
  <c r="BK49" i="1"/>
  <c r="BH49" i="1"/>
  <c r="BE49" i="1"/>
  <c r="AZ49" i="1"/>
  <c r="AW49" i="1"/>
  <c r="AV49" i="1"/>
  <c r="AX49" i="1" s="1"/>
  <c r="AY49" i="1" s="1"/>
  <c r="AU49" i="1"/>
  <c r="AR49" i="1"/>
  <c r="AO49" i="1"/>
  <c r="AG49" i="1"/>
  <c r="AF49" i="1"/>
  <c r="AH49" i="1" s="1"/>
  <c r="AI49" i="1" s="1"/>
  <c r="CS49" i="1" s="1"/>
  <c r="CU49" i="1" s="1"/>
  <c r="CV49" i="1" s="1"/>
  <c r="AE49" i="1"/>
  <c r="AB49" i="1"/>
  <c r="Y49" i="1"/>
  <c r="DA48" i="1"/>
  <c r="DB48" i="1" s="1"/>
  <c r="CZ48" i="1"/>
  <c r="CY48" i="1"/>
  <c r="CT48" i="1"/>
  <c r="CO48" i="1"/>
  <c r="CP48" i="1" s="1"/>
  <c r="CN48" i="1"/>
  <c r="CM48" i="1"/>
  <c r="CI48" i="1"/>
  <c r="CJ48" i="1" s="1"/>
  <c r="CH48" i="1"/>
  <c r="CG48" i="1"/>
  <c r="CC48" i="1"/>
  <c r="CD48" i="1" s="1"/>
  <c r="CB48" i="1"/>
  <c r="CA48" i="1"/>
  <c r="BZ48" i="1"/>
  <c r="BW48" i="1"/>
  <c r="BT48" i="1"/>
  <c r="BM48" i="1"/>
  <c r="BN48" i="1" s="1"/>
  <c r="BO48" i="1" s="1"/>
  <c r="BL48" i="1"/>
  <c r="BK48" i="1"/>
  <c r="BH48" i="1"/>
  <c r="BE48" i="1"/>
  <c r="AZ48" i="1"/>
  <c r="AW48" i="1"/>
  <c r="AX48" i="1" s="1"/>
  <c r="AY48" i="1" s="1"/>
  <c r="AV48" i="1"/>
  <c r="AU48" i="1"/>
  <c r="AR48" i="1"/>
  <c r="AO48" i="1"/>
  <c r="AG48" i="1"/>
  <c r="AF48" i="1"/>
  <c r="AH48" i="1" s="1"/>
  <c r="AI48" i="1" s="1"/>
  <c r="CS48" i="1" s="1"/>
  <c r="CU48" i="1" s="1"/>
  <c r="CV48" i="1" s="1"/>
  <c r="AE48" i="1"/>
  <c r="AB48" i="1"/>
  <c r="Y48" i="1"/>
  <c r="CZ47" i="1"/>
  <c r="CY47" i="1"/>
  <c r="DA47" i="1" s="1"/>
  <c r="DB47" i="1" s="1"/>
  <c r="CT47" i="1"/>
  <c r="CN47" i="1"/>
  <c r="CM47" i="1"/>
  <c r="CO47" i="1" s="1"/>
  <c r="CP47" i="1" s="1"/>
  <c r="CH47" i="1"/>
  <c r="CG47" i="1"/>
  <c r="CI47" i="1" s="1"/>
  <c r="CJ47" i="1" s="1"/>
  <c r="CB47" i="1"/>
  <c r="CA47" i="1"/>
  <c r="CC47" i="1" s="1"/>
  <c r="CD47" i="1" s="1"/>
  <c r="BZ47" i="1"/>
  <c r="BW47" i="1"/>
  <c r="BT47" i="1"/>
  <c r="BN47" i="1"/>
  <c r="BO47" i="1" s="1"/>
  <c r="BM47" i="1"/>
  <c r="BL47" i="1"/>
  <c r="BK47" i="1"/>
  <c r="BH47" i="1"/>
  <c r="BE47" i="1"/>
  <c r="AZ47" i="1"/>
  <c r="AX47" i="1"/>
  <c r="AY47" i="1" s="1"/>
  <c r="AW47" i="1"/>
  <c r="AV47" i="1"/>
  <c r="AU47" i="1"/>
  <c r="AR47" i="1"/>
  <c r="AO47" i="1"/>
  <c r="AG47" i="1"/>
  <c r="AH47" i="1" s="1"/>
  <c r="AI47" i="1" s="1"/>
  <c r="CS47" i="1" s="1"/>
  <c r="CU47" i="1" s="1"/>
  <c r="CV47" i="1" s="1"/>
  <c r="AF47" i="1"/>
  <c r="AE47" i="1"/>
  <c r="AB47" i="1"/>
  <c r="Y47" i="1"/>
  <c r="CZ46" i="1"/>
  <c r="CY46" i="1"/>
  <c r="DA46" i="1" s="1"/>
  <c r="DB46" i="1" s="1"/>
  <c r="CT46" i="1"/>
  <c r="CN46" i="1"/>
  <c r="CM46" i="1"/>
  <c r="CO46" i="1" s="1"/>
  <c r="CP46" i="1" s="1"/>
  <c r="CH46" i="1"/>
  <c r="CG46" i="1"/>
  <c r="CI46" i="1" s="1"/>
  <c r="CJ46" i="1" s="1"/>
  <c r="CB46" i="1"/>
  <c r="CA46" i="1"/>
  <c r="CC46" i="1" s="1"/>
  <c r="CD46" i="1" s="1"/>
  <c r="BZ46" i="1"/>
  <c r="BW46" i="1"/>
  <c r="BT46" i="1"/>
  <c r="BM46" i="1"/>
  <c r="BL46" i="1"/>
  <c r="BN46" i="1" s="1"/>
  <c r="BO46" i="1" s="1"/>
  <c r="BK46" i="1"/>
  <c r="BH46" i="1"/>
  <c r="BE46" i="1"/>
  <c r="AZ46" i="1"/>
  <c r="AW46" i="1"/>
  <c r="AV46" i="1"/>
  <c r="AX46" i="1" s="1"/>
  <c r="AY46" i="1" s="1"/>
  <c r="AU46" i="1"/>
  <c r="AR46" i="1"/>
  <c r="AO46" i="1"/>
  <c r="AH46" i="1"/>
  <c r="AI46" i="1" s="1"/>
  <c r="CS46" i="1" s="1"/>
  <c r="CU46" i="1" s="1"/>
  <c r="CV46" i="1" s="1"/>
  <c r="AG46" i="1"/>
  <c r="AF46" i="1"/>
  <c r="AE46" i="1"/>
  <c r="AB46" i="1"/>
  <c r="Y46" i="1"/>
  <c r="CZ45" i="1"/>
  <c r="DA45" i="1" s="1"/>
  <c r="DB45" i="1" s="1"/>
  <c r="CY45" i="1"/>
  <c r="CT45" i="1"/>
  <c r="CN45" i="1"/>
  <c r="CO45" i="1" s="1"/>
  <c r="CP45" i="1" s="1"/>
  <c r="CM45" i="1"/>
  <c r="CH45" i="1"/>
  <c r="CI45" i="1" s="1"/>
  <c r="CJ45" i="1" s="1"/>
  <c r="CG45" i="1"/>
  <c r="CB45" i="1"/>
  <c r="CC45" i="1" s="1"/>
  <c r="CD45" i="1" s="1"/>
  <c r="CA45" i="1"/>
  <c r="BZ45" i="1"/>
  <c r="BW45" i="1"/>
  <c r="BT45" i="1"/>
  <c r="BM45" i="1"/>
  <c r="BL45" i="1"/>
  <c r="BN45" i="1" s="1"/>
  <c r="BO45" i="1" s="1"/>
  <c r="BK45" i="1"/>
  <c r="BH45" i="1"/>
  <c r="BE45" i="1"/>
  <c r="AZ45" i="1"/>
  <c r="AW45" i="1"/>
  <c r="AV45" i="1"/>
  <c r="AX45" i="1" s="1"/>
  <c r="AY45" i="1" s="1"/>
  <c r="AU45" i="1"/>
  <c r="AR45" i="1"/>
  <c r="AO45" i="1"/>
  <c r="AG45" i="1"/>
  <c r="AF45" i="1"/>
  <c r="AH45" i="1" s="1"/>
  <c r="AI45" i="1" s="1"/>
  <c r="AE45" i="1"/>
  <c r="AB45" i="1"/>
  <c r="Y45" i="1"/>
  <c r="DA44" i="1"/>
  <c r="DB44" i="1" s="1"/>
  <c r="CZ44" i="1"/>
  <c r="CY44" i="1"/>
  <c r="CT44" i="1"/>
  <c r="CO44" i="1"/>
  <c r="CP44" i="1" s="1"/>
  <c r="CN44" i="1"/>
  <c r="CM44" i="1"/>
  <c r="CI44" i="1"/>
  <c r="CJ44" i="1" s="1"/>
  <c r="CH44" i="1"/>
  <c r="CG44" i="1"/>
  <c r="CC44" i="1"/>
  <c r="CD44" i="1" s="1"/>
  <c r="CB44" i="1"/>
  <c r="CA44" i="1"/>
  <c r="BZ44" i="1"/>
  <c r="BW44" i="1"/>
  <c r="BT44" i="1"/>
  <c r="BM44" i="1"/>
  <c r="BN44" i="1" s="1"/>
  <c r="BO44" i="1" s="1"/>
  <c r="BL44" i="1"/>
  <c r="BK44" i="1"/>
  <c r="BH44" i="1"/>
  <c r="BE44" i="1"/>
  <c r="AZ44" i="1"/>
  <c r="AW44" i="1"/>
  <c r="AX44" i="1" s="1"/>
  <c r="AY44" i="1" s="1"/>
  <c r="AV44" i="1"/>
  <c r="AU44" i="1"/>
  <c r="AR44" i="1"/>
  <c r="AO44" i="1"/>
  <c r="AG44" i="1"/>
  <c r="AF44" i="1"/>
  <c r="AH44" i="1" s="1"/>
  <c r="AI44" i="1" s="1"/>
  <c r="AE44" i="1"/>
  <c r="AB44" i="1"/>
  <c r="Y44" i="1"/>
  <c r="CZ43" i="1"/>
  <c r="CY43" i="1"/>
  <c r="DA43" i="1" s="1"/>
  <c r="DB43" i="1" s="1"/>
  <c r="CT43" i="1"/>
  <c r="CN43" i="1"/>
  <c r="CM43" i="1"/>
  <c r="CO43" i="1" s="1"/>
  <c r="CP43" i="1" s="1"/>
  <c r="CH43" i="1"/>
  <c r="CG43" i="1"/>
  <c r="CI43" i="1" s="1"/>
  <c r="CJ43" i="1" s="1"/>
  <c r="CB43" i="1"/>
  <c r="CA43" i="1"/>
  <c r="CC43" i="1" s="1"/>
  <c r="CD43" i="1" s="1"/>
  <c r="BZ43" i="1"/>
  <c r="BW43" i="1"/>
  <c r="BT43" i="1"/>
  <c r="BP43" i="1"/>
  <c r="BM43" i="1"/>
  <c r="BL43" i="1"/>
  <c r="BN43" i="1" s="1"/>
  <c r="BO43" i="1" s="1"/>
  <c r="BK43" i="1"/>
  <c r="BH43" i="1"/>
  <c r="BE43" i="1"/>
  <c r="AZ43" i="1"/>
  <c r="AW43" i="1"/>
  <c r="AV43" i="1"/>
  <c r="AX43" i="1" s="1"/>
  <c r="AY43" i="1" s="1"/>
  <c r="AU43" i="1"/>
  <c r="AR43" i="1"/>
  <c r="AO43" i="1"/>
  <c r="AJ43" i="1"/>
  <c r="AG43" i="1"/>
  <c r="AF43" i="1"/>
  <c r="AH43" i="1" s="1"/>
  <c r="AI43" i="1" s="1"/>
  <c r="CS43" i="1" s="1"/>
  <c r="CU43" i="1" s="1"/>
  <c r="CV43" i="1" s="1"/>
  <c r="AE43" i="1"/>
  <c r="AB43" i="1"/>
  <c r="Y43" i="1"/>
  <c r="DA42" i="1"/>
  <c r="DB42" i="1" s="1"/>
  <c r="CZ42" i="1"/>
  <c r="CY42" i="1"/>
  <c r="CT42" i="1"/>
  <c r="CO42" i="1"/>
  <c r="CP42" i="1" s="1"/>
  <c r="CN42" i="1"/>
  <c r="CM42" i="1"/>
  <c r="CI42" i="1"/>
  <c r="CJ42" i="1" s="1"/>
  <c r="CH42" i="1"/>
  <c r="CG42" i="1"/>
  <c r="CC42" i="1"/>
  <c r="CD42" i="1" s="1"/>
  <c r="CB42" i="1"/>
  <c r="CA42" i="1"/>
  <c r="BZ42" i="1"/>
  <c r="BW42" i="1"/>
  <c r="BT42" i="1"/>
  <c r="BM42" i="1"/>
  <c r="BN42" i="1" s="1"/>
  <c r="BO42" i="1" s="1"/>
  <c r="BL42" i="1"/>
  <c r="BK42" i="1"/>
  <c r="BH42" i="1"/>
  <c r="BE42" i="1"/>
  <c r="AZ42" i="1"/>
  <c r="AW42" i="1"/>
  <c r="AX42" i="1" s="1"/>
  <c r="AY42" i="1" s="1"/>
  <c r="AV42" i="1"/>
  <c r="AU42" i="1"/>
  <c r="AR42" i="1"/>
  <c r="AO42" i="1"/>
  <c r="AG42" i="1"/>
  <c r="AF42" i="1"/>
  <c r="AH42" i="1" s="1"/>
  <c r="AI42" i="1" s="1"/>
  <c r="CS42" i="1" s="1"/>
  <c r="CU42" i="1" s="1"/>
  <c r="CV42" i="1" s="1"/>
  <c r="AE42" i="1"/>
  <c r="AB42" i="1"/>
  <c r="Y42" i="1"/>
  <c r="CZ41" i="1"/>
  <c r="CY41" i="1"/>
  <c r="DA41" i="1" s="1"/>
  <c r="DB41" i="1" s="1"/>
  <c r="CT41" i="1"/>
  <c r="CN41" i="1"/>
  <c r="CM41" i="1"/>
  <c r="CO41" i="1" s="1"/>
  <c r="CP41" i="1" s="1"/>
  <c r="CH41" i="1"/>
  <c r="CG41" i="1"/>
  <c r="CI41" i="1" s="1"/>
  <c r="CJ41" i="1" s="1"/>
  <c r="CB41" i="1"/>
  <c r="CA41" i="1"/>
  <c r="CC41" i="1" s="1"/>
  <c r="CD41" i="1" s="1"/>
  <c r="BZ41" i="1"/>
  <c r="BW41" i="1"/>
  <c r="BT41" i="1"/>
  <c r="BN41" i="1"/>
  <c r="BO41" i="1" s="1"/>
  <c r="BM41" i="1"/>
  <c r="BL41" i="1"/>
  <c r="BK41" i="1"/>
  <c r="BH41" i="1"/>
  <c r="BE41" i="1"/>
  <c r="AZ41" i="1"/>
  <c r="AX41" i="1"/>
  <c r="AY41" i="1" s="1"/>
  <c r="AW41" i="1"/>
  <c r="AV41" i="1"/>
  <c r="AU41" i="1"/>
  <c r="AR41" i="1"/>
  <c r="AO41" i="1"/>
  <c r="AG41" i="1"/>
  <c r="AH41" i="1" s="1"/>
  <c r="AI41" i="1" s="1"/>
  <c r="AF41" i="1"/>
  <c r="AE41" i="1"/>
  <c r="AB41" i="1"/>
  <c r="Y41" i="1"/>
  <c r="CZ40" i="1"/>
  <c r="CY40" i="1"/>
  <c r="DA40" i="1" s="1"/>
  <c r="DB40" i="1" s="1"/>
  <c r="CT40" i="1"/>
  <c r="CN40" i="1"/>
  <c r="CM40" i="1"/>
  <c r="CO40" i="1" s="1"/>
  <c r="CP40" i="1" s="1"/>
  <c r="CH40" i="1"/>
  <c r="CG40" i="1"/>
  <c r="CI40" i="1" s="1"/>
  <c r="CJ40" i="1" s="1"/>
  <c r="CB40" i="1"/>
  <c r="CA40" i="1"/>
  <c r="CC40" i="1" s="1"/>
  <c r="CD40" i="1" s="1"/>
  <c r="BZ40" i="1"/>
  <c r="BW40" i="1"/>
  <c r="BT40" i="1"/>
  <c r="BM40" i="1"/>
  <c r="BL40" i="1"/>
  <c r="BN40" i="1" s="1"/>
  <c r="BO40" i="1" s="1"/>
  <c r="BK40" i="1"/>
  <c r="BH40" i="1"/>
  <c r="BE40" i="1"/>
  <c r="AZ40" i="1"/>
  <c r="AW40" i="1"/>
  <c r="AV40" i="1"/>
  <c r="AX40" i="1" s="1"/>
  <c r="AY40" i="1" s="1"/>
  <c r="AU40" i="1"/>
  <c r="AR40" i="1"/>
  <c r="AO40" i="1"/>
  <c r="AH40" i="1"/>
  <c r="AI40" i="1" s="1"/>
  <c r="CS40" i="1" s="1"/>
  <c r="CU40" i="1" s="1"/>
  <c r="CV40" i="1" s="1"/>
  <c r="AG40" i="1"/>
  <c r="AF40" i="1"/>
  <c r="AE40" i="1"/>
  <c r="AB40" i="1"/>
  <c r="Y40" i="1"/>
  <c r="CZ39" i="1"/>
  <c r="DA39" i="1" s="1"/>
  <c r="DB39" i="1" s="1"/>
  <c r="CY39" i="1"/>
  <c r="CT39" i="1"/>
  <c r="CN39" i="1"/>
  <c r="CO39" i="1" s="1"/>
  <c r="CP39" i="1" s="1"/>
  <c r="CM39" i="1"/>
  <c r="CH39" i="1"/>
  <c r="CI39" i="1" s="1"/>
  <c r="CJ39" i="1" s="1"/>
  <c r="CG39" i="1"/>
  <c r="CB39" i="1"/>
  <c r="CC39" i="1" s="1"/>
  <c r="CD39" i="1" s="1"/>
  <c r="CA39" i="1"/>
  <c r="BZ39" i="1"/>
  <c r="BW39" i="1"/>
  <c r="BT39" i="1"/>
  <c r="BM39" i="1"/>
  <c r="BL39" i="1"/>
  <c r="BN39" i="1" s="1"/>
  <c r="BO39" i="1" s="1"/>
  <c r="BK39" i="1"/>
  <c r="BH39" i="1"/>
  <c r="BE39" i="1"/>
  <c r="AZ39" i="1"/>
  <c r="AW39" i="1"/>
  <c r="AV39" i="1"/>
  <c r="AX39" i="1" s="1"/>
  <c r="AY39" i="1" s="1"/>
  <c r="AU39" i="1"/>
  <c r="AR39" i="1"/>
  <c r="AO39" i="1"/>
  <c r="AG39" i="1"/>
  <c r="AF39" i="1"/>
  <c r="AH39" i="1" s="1"/>
  <c r="AI39" i="1" s="1"/>
  <c r="CS39" i="1" s="1"/>
  <c r="CU39" i="1" s="1"/>
  <c r="CV39" i="1" s="1"/>
  <c r="AE39" i="1"/>
  <c r="AB39" i="1"/>
  <c r="Y39" i="1"/>
  <c r="DA38" i="1"/>
  <c r="DB38" i="1" s="1"/>
  <c r="CZ38" i="1"/>
  <c r="CY38" i="1"/>
  <c r="CT38" i="1"/>
  <c r="CO38" i="1"/>
  <c r="CP38" i="1" s="1"/>
  <c r="CN38" i="1"/>
  <c r="CM38" i="1"/>
  <c r="CI38" i="1"/>
  <c r="CJ38" i="1" s="1"/>
  <c r="CH38" i="1"/>
  <c r="CG38" i="1"/>
  <c r="CC38" i="1"/>
  <c r="CD38" i="1" s="1"/>
  <c r="CB38" i="1"/>
  <c r="CA38" i="1"/>
  <c r="BZ38" i="1"/>
  <c r="BW38" i="1"/>
  <c r="BT38" i="1"/>
  <c r="BM38" i="1"/>
  <c r="BN38" i="1" s="1"/>
  <c r="BO38" i="1" s="1"/>
  <c r="BL38" i="1"/>
  <c r="BK38" i="1"/>
  <c r="BH38" i="1"/>
  <c r="BE38" i="1"/>
  <c r="AZ38" i="1"/>
  <c r="AW38" i="1"/>
  <c r="AX38" i="1" s="1"/>
  <c r="AY38" i="1" s="1"/>
  <c r="AV38" i="1"/>
  <c r="AU38" i="1"/>
  <c r="AR38" i="1"/>
  <c r="AO38" i="1"/>
  <c r="AG38" i="1"/>
  <c r="AF38" i="1"/>
  <c r="AH38" i="1" s="1"/>
  <c r="AI38" i="1" s="1"/>
  <c r="CS38" i="1" s="1"/>
  <c r="CU38" i="1" s="1"/>
  <c r="CV38" i="1" s="1"/>
  <c r="AE38" i="1"/>
  <c r="AB38" i="1"/>
  <c r="Y38" i="1"/>
  <c r="CZ37" i="1"/>
  <c r="CY37" i="1"/>
  <c r="DA37" i="1" s="1"/>
  <c r="DB37" i="1" s="1"/>
  <c r="CT37" i="1"/>
  <c r="CN37" i="1"/>
  <c r="CM37" i="1"/>
  <c r="CO37" i="1" s="1"/>
  <c r="CP37" i="1" s="1"/>
  <c r="CH37" i="1"/>
  <c r="CG37" i="1"/>
  <c r="CI37" i="1" s="1"/>
  <c r="CJ37" i="1" s="1"/>
  <c r="CB37" i="1"/>
  <c r="CA37" i="1"/>
  <c r="CC37" i="1" s="1"/>
  <c r="CD37" i="1" s="1"/>
  <c r="BZ37" i="1"/>
  <c r="BW37" i="1"/>
  <c r="BT37" i="1"/>
  <c r="BN37" i="1"/>
  <c r="BO37" i="1" s="1"/>
  <c r="BM37" i="1"/>
  <c r="BL37" i="1"/>
  <c r="BK37" i="1"/>
  <c r="BH37" i="1"/>
  <c r="BE37" i="1"/>
  <c r="AZ37" i="1"/>
  <c r="AX37" i="1"/>
  <c r="AY37" i="1" s="1"/>
  <c r="AW37" i="1"/>
  <c r="AV37" i="1"/>
  <c r="AU37" i="1"/>
  <c r="AR37" i="1"/>
  <c r="AO37" i="1"/>
  <c r="AG37" i="1"/>
  <c r="AH37" i="1" s="1"/>
  <c r="AI37" i="1" s="1"/>
  <c r="CS37" i="1" s="1"/>
  <c r="CU37" i="1" s="1"/>
  <c r="CV37" i="1" s="1"/>
  <c r="AF37" i="1"/>
  <c r="AE37" i="1"/>
  <c r="AB37" i="1"/>
  <c r="Y37" i="1"/>
  <c r="CZ36" i="1"/>
  <c r="CY36" i="1"/>
  <c r="DA36" i="1" s="1"/>
  <c r="DB36" i="1" s="1"/>
  <c r="CT36" i="1"/>
  <c r="CN36" i="1"/>
  <c r="CM36" i="1"/>
  <c r="CO36" i="1" s="1"/>
  <c r="CP36" i="1" s="1"/>
  <c r="CH36" i="1"/>
  <c r="CG36" i="1"/>
  <c r="CI36" i="1" s="1"/>
  <c r="CJ36" i="1" s="1"/>
  <c r="CB36" i="1"/>
  <c r="CA36" i="1"/>
  <c r="CC36" i="1" s="1"/>
  <c r="CD36" i="1" s="1"/>
  <c r="BZ36" i="1"/>
  <c r="BW36" i="1"/>
  <c r="BT36" i="1"/>
  <c r="BM36" i="1"/>
  <c r="BL36" i="1"/>
  <c r="BN36" i="1" s="1"/>
  <c r="BO36" i="1" s="1"/>
  <c r="BK36" i="1"/>
  <c r="BH36" i="1"/>
  <c r="BE36" i="1"/>
  <c r="AZ36" i="1"/>
  <c r="AW36" i="1"/>
  <c r="AV36" i="1"/>
  <c r="AX36" i="1" s="1"/>
  <c r="AY36" i="1" s="1"/>
  <c r="AU36" i="1"/>
  <c r="AR36" i="1"/>
  <c r="AO36" i="1"/>
  <c r="AH36" i="1"/>
  <c r="AI36" i="1" s="1"/>
  <c r="CS36" i="1" s="1"/>
  <c r="CU36" i="1" s="1"/>
  <c r="CV36" i="1" s="1"/>
  <c r="AG36" i="1"/>
  <c r="AF36" i="1"/>
  <c r="AE36" i="1"/>
  <c r="AB36" i="1"/>
  <c r="Y36" i="1"/>
  <c r="CZ35" i="1"/>
  <c r="DA35" i="1" s="1"/>
  <c r="DB35" i="1" s="1"/>
  <c r="CY35" i="1"/>
  <c r="CT35" i="1"/>
  <c r="CN35" i="1"/>
  <c r="CO35" i="1" s="1"/>
  <c r="CP35" i="1" s="1"/>
  <c r="CM35" i="1"/>
  <c r="CH35" i="1"/>
  <c r="CI35" i="1" s="1"/>
  <c r="CJ35" i="1" s="1"/>
  <c r="CG35" i="1"/>
  <c r="CB35" i="1"/>
  <c r="CC35" i="1" s="1"/>
  <c r="CD35" i="1" s="1"/>
  <c r="CA35" i="1"/>
  <c r="BZ35" i="1"/>
  <c r="BW35" i="1"/>
  <c r="BT35" i="1"/>
  <c r="BM35" i="1"/>
  <c r="BL35" i="1"/>
  <c r="BN35" i="1" s="1"/>
  <c r="BO35" i="1" s="1"/>
  <c r="BK35" i="1"/>
  <c r="BH35" i="1"/>
  <c r="BE35" i="1"/>
  <c r="AZ35" i="1"/>
  <c r="AW35" i="1"/>
  <c r="AV35" i="1"/>
  <c r="AX35" i="1" s="1"/>
  <c r="AY35" i="1" s="1"/>
  <c r="AU35" i="1"/>
  <c r="AR35" i="1"/>
  <c r="AO35" i="1"/>
  <c r="AG35" i="1"/>
  <c r="AF35" i="1"/>
  <c r="AH35" i="1" s="1"/>
  <c r="AI35" i="1" s="1"/>
  <c r="AE35" i="1"/>
  <c r="AB35" i="1"/>
  <c r="Y35" i="1"/>
  <c r="DA34" i="1"/>
  <c r="DB34" i="1" s="1"/>
  <c r="CZ34" i="1"/>
  <c r="CY34" i="1"/>
  <c r="CU34" i="1"/>
  <c r="CV34" i="1" s="1"/>
  <c r="CT34" i="1"/>
  <c r="CS34" i="1"/>
  <c r="CO34" i="1"/>
  <c r="CN34" i="1"/>
  <c r="CM34" i="1"/>
  <c r="CI34" i="1"/>
  <c r="CH34" i="1"/>
  <c r="CG34" i="1"/>
  <c r="CC34" i="1"/>
  <c r="CB34" i="1"/>
  <c r="CA34" i="1"/>
  <c r="BZ34" i="1"/>
  <c r="BW34" i="1"/>
  <c r="BT34" i="1"/>
  <c r="BM34" i="1"/>
  <c r="BN34" i="1" s="1"/>
  <c r="BL34" i="1"/>
  <c r="BK34" i="1"/>
  <c r="BH34" i="1"/>
  <c r="BE34" i="1"/>
  <c r="AZ34" i="1"/>
  <c r="AW34" i="1"/>
  <c r="AX34" i="1" s="1"/>
  <c r="AV34" i="1"/>
  <c r="AU34" i="1"/>
  <c r="AR34" i="1"/>
  <c r="AO34" i="1"/>
  <c r="AG34" i="1"/>
  <c r="AF34" i="1"/>
  <c r="AH34" i="1" s="1"/>
  <c r="AI34" i="1" s="1"/>
  <c r="AE34" i="1"/>
  <c r="AB34" i="1"/>
  <c r="Y34" i="1"/>
  <c r="CZ33" i="1"/>
  <c r="CY33" i="1"/>
  <c r="DA33" i="1" s="1"/>
  <c r="DB33" i="1" s="1"/>
  <c r="CT33" i="1"/>
  <c r="CS33" i="1"/>
  <c r="CU33" i="1" s="1"/>
  <c r="CV33" i="1" s="1"/>
  <c r="CN33" i="1"/>
  <c r="CM33" i="1"/>
  <c r="CO33" i="1" s="1"/>
  <c r="CP33" i="1" s="1"/>
  <c r="CH33" i="1"/>
  <c r="CG33" i="1"/>
  <c r="CI33" i="1" s="1"/>
  <c r="CJ33" i="1" s="1"/>
  <c r="CB33" i="1"/>
  <c r="CA33" i="1"/>
  <c r="CC33" i="1" s="1"/>
  <c r="CD33" i="1" s="1"/>
  <c r="BZ33" i="1"/>
  <c r="BW33" i="1"/>
  <c r="BT33" i="1"/>
  <c r="BN33" i="1"/>
  <c r="BO33" i="1" s="1"/>
  <c r="BM33" i="1"/>
  <c r="BL33" i="1"/>
  <c r="BK33" i="1"/>
  <c r="BH33" i="1"/>
  <c r="BE33" i="1"/>
  <c r="AZ33" i="1"/>
  <c r="AW33" i="1"/>
  <c r="AX33" i="1" s="1"/>
  <c r="AV33" i="1"/>
  <c r="AU33" i="1"/>
  <c r="AR33" i="1"/>
  <c r="AO33" i="1"/>
  <c r="AI33" i="1"/>
  <c r="AG33" i="1"/>
  <c r="AF33" i="1"/>
  <c r="AE33" i="1"/>
  <c r="AB33" i="1"/>
  <c r="Y33" i="1"/>
  <c r="DA32" i="1"/>
  <c r="DB32" i="1" s="1"/>
  <c r="CZ32" i="1"/>
  <c r="CY32" i="1"/>
  <c r="CU32" i="1"/>
  <c r="CV32" i="1" s="1"/>
  <c r="CT32" i="1"/>
  <c r="CS32" i="1"/>
  <c r="CO32" i="1"/>
  <c r="CP32" i="1" s="1"/>
  <c r="CN32" i="1"/>
  <c r="CM32" i="1"/>
  <c r="CI32" i="1"/>
  <c r="CJ32" i="1" s="1"/>
  <c r="CH32" i="1"/>
  <c r="CG32" i="1"/>
  <c r="CC32" i="1"/>
  <c r="CD32" i="1" s="1"/>
  <c r="CB32" i="1"/>
  <c r="CA32" i="1"/>
  <c r="BZ32" i="1"/>
  <c r="BW32" i="1"/>
  <c r="BT32" i="1"/>
  <c r="BM32" i="1"/>
  <c r="BN32" i="1" s="1"/>
  <c r="BO32" i="1" s="1"/>
  <c r="BL32" i="1"/>
  <c r="BK32" i="1"/>
  <c r="BH32" i="1"/>
  <c r="BE32" i="1"/>
  <c r="AZ32" i="1"/>
  <c r="AW32" i="1"/>
  <c r="AX32" i="1" s="1"/>
  <c r="AY32" i="1" s="1"/>
  <c r="AV32" i="1"/>
  <c r="AU32" i="1"/>
  <c r="AR32" i="1"/>
  <c r="AO32" i="1"/>
  <c r="AG32" i="1"/>
  <c r="AF32" i="1"/>
  <c r="AH32" i="1" s="1"/>
  <c r="AI32" i="1" s="1"/>
  <c r="AE32" i="1"/>
  <c r="AB32" i="1"/>
  <c r="Y32" i="1"/>
  <c r="CZ31" i="1"/>
  <c r="CY31" i="1"/>
  <c r="DA31" i="1" s="1"/>
  <c r="DB31" i="1" s="1"/>
  <c r="CT31" i="1"/>
  <c r="CS31" i="1"/>
  <c r="CU31" i="1" s="1"/>
  <c r="CV31" i="1" s="1"/>
  <c r="CN31" i="1"/>
  <c r="CM31" i="1"/>
  <c r="CO31" i="1" s="1"/>
  <c r="CP31" i="1" s="1"/>
  <c r="CH31" i="1"/>
  <c r="CG31" i="1"/>
  <c r="CI31" i="1" s="1"/>
  <c r="CJ31" i="1" s="1"/>
  <c r="CB31" i="1"/>
  <c r="CA31" i="1"/>
  <c r="CC31" i="1" s="1"/>
  <c r="CD31" i="1" s="1"/>
  <c r="BZ31" i="1"/>
  <c r="BW31" i="1"/>
  <c r="BT31" i="1"/>
  <c r="BM31" i="1"/>
  <c r="BL31" i="1"/>
  <c r="BN31" i="1" s="1"/>
  <c r="BO31" i="1" s="1"/>
  <c r="BK31" i="1"/>
  <c r="BH31" i="1"/>
  <c r="BE31" i="1"/>
  <c r="AZ31" i="1"/>
  <c r="AW31" i="1"/>
  <c r="AV31" i="1"/>
  <c r="AX31" i="1" s="1"/>
  <c r="AY31" i="1" s="1"/>
  <c r="AU31" i="1"/>
  <c r="AR31" i="1"/>
  <c r="AO31" i="1"/>
  <c r="AG31" i="1"/>
  <c r="AH31" i="1" s="1"/>
  <c r="AI31" i="1" s="1"/>
  <c r="AF31" i="1"/>
  <c r="AE31" i="1"/>
  <c r="AB31" i="1"/>
  <c r="Y31" i="1"/>
  <c r="CZ30" i="1"/>
  <c r="CY30" i="1"/>
  <c r="DA30" i="1" s="1"/>
  <c r="DB30" i="1" s="1"/>
  <c r="CT30" i="1"/>
  <c r="CS30" i="1"/>
  <c r="CU30" i="1" s="1"/>
  <c r="CV30" i="1" s="1"/>
  <c r="CN30" i="1"/>
  <c r="CM30" i="1"/>
  <c r="CO30" i="1" s="1"/>
  <c r="CP30" i="1" s="1"/>
  <c r="CH30" i="1"/>
  <c r="CG30" i="1"/>
  <c r="CI30" i="1" s="1"/>
  <c r="CJ30" i="1" s="1"/>
  <c r="CB30" i="1"/>
  <c r="CA30" i="1"/>
  <c r="CC30" i="1" s="1"/>
  <c r="CD30" i="1" s="1"/>
  <c r="BZ30" i="1"/>
  <c r="BW30" i="1"/>
  <c r="BT30" i="1"/>
  <c r="BM30" i="1"/>
  <c r="BL30" i="1"/>
  <c r="BN30" i="1" s="1"/>
  <c r="BO30" i="1" s="1"/>
  <c r="BK30" i="1"/>
  <c r="BH30" i="1"/>
  <c r="BE30" i="1"/>
  <c r="AZ30" i="1"/>
  <c r="AW30" i="1"/>
  <c r="AV30" i="1"/>
  <c r="AX30" i="1" s="1"/>
  <c r="AY30" i="1" s="1"/>
  <c r="AU30" i="1"/>
  <c r="AR30" i="1"/>
  <c r="AO30" i="1"/>
  <c r="AH30" i="1"/>
  <c r="AI30" i="1" s="1"/>
  <c r="AG30" i="1"/>
  <c r="AF30" i="1"/>
  <c r="AE30" i="1"/>
  <c r="AB30" i="1"/>
  <c r="Y30" i="1"/>
  <c r="CZ29" i="1"/>
  <c r="DA29" i="1" s="1"/>
  <c r="DB29" i="1" s="1"/>
  <c r="CY29" i="1"/>
  <c r="CT29" i="1"/>
  <c r="CU29" i="1" s="1"/>
  <c r="CV29" i="1" s="1"/>
  <c r="CS29" i="1"/>
  <c r="CN29" i="1"/>
  <c r="CO29" i="1" s="1"/>
  <c r="CP29" i="1" s="1"/>
  <c r="CM29" i="1"/>
  <c r="CH29" i="1"/>
  <c r="CI29" i="1" s="1"/>
  <c r="CJ29" i="1" s="1"/>
  <c r="CG29" i="1"/>
  <c r="CB29" i="1"/>
  <c r="CC29" i="1" s="1"/>
  <c r="CD29" i="1" s="1"/>
  <c r="CA29" i="1"/>
  <c r="BZ29" i="1"/>
  <c r="BW29" i="1"/>
  <c r="BT29" i="1"/>
  <c r="BM29" i="1"/>
  <c r="BL29" i="1"/>
  <c r="BN29" i="1" s="1"/>
  <c r="BO29" i="1" s="1"/>
  <c r="BK29" i="1"/>
  <c r="BH29" i="1"/>
  <c r="BE29" i="1"/>
  <c r="AZ29" i="1"/>
  <c r="AW29" i="1"/>
  <c r="AV29" i="1"/>
  <c r="AX29" i="1" s="1"/>
  <c r="AY29" i="1" s="1"/>
  <c r="AU29" i="1"/>
  <c r="AR29" i="1"/>
  <c r="AO29" i="1"/>
  <c r="AG29" i="1"/>
  <c r="AF29" i="1"/>
  <c r="AH29" i="1" s="1"/>
  <c r="AI29" i="1" s="1"/>
  <c r="AE29" i="1"/>
  <c r="AB29" i="1"/>
  <c r="Y29" i="1"/>
  <c r="DA28" i="1"/>
  <c r="DB28" i="1" s="1"/>
  <c r="CZ28" i="1"/>
  <c r="CY28" i="1"/>
  <c r="CU28" i="1"/>
  <c r="CV28" i="1" s="1"/>
  <c r="CT28" i="1"/>
  <c r="CS28" i="1"/>
  <c r="CO28" i="1"/>
  <c r="CP28" i="1" s="1"/>
  <c r="CN28" i="1"/>
  <c r="CM28" i="1"/>
  <c r="CI28" i="1"/>
  <c r="CJ28" i="1" s="1"/>
  <c r="CH28" i="1"/>
  <c r="CG28" i="1"/>
  <c r="CC28" i="1"/>
  <c r="CD28" i="1" s="1"/>
  <c r="CB28" i="1"/>
  <c r="CA28" i="1"/>
  <c r="BZ28" i="1"/>
  <c r="BW28" i="1"/>
  <c r="BT28" i="1"/>
  <c r="BM28" i="1"/>
  <c r="BN28" i="1" s="1"/>
  <c r="BO28" i="1" s="1"/>
  <c r="BL28" i="1"/>
  <c r="BK28" i="1"/>
  <c r="BH28" i="1"/>
  <c r="BE28" i="1"/>
  <c r="AZ28" i="1"/>
  <c r="AW28" i="1"/>
  <c r="AX28" i="1" s="1"/>
  <c r="AY28" i="1" s="1"/>
  <c r="AV28" i="1"/>
  <c r="AU28" i="1"/>
  <c r="AR28" i="1"/>
  <c r="AO28" i="1"/>
  <c r="AG28" i="1"/>
  <c r="AF28" i="1"/>
  <c r="AH28" i="1" s="1"/>
  <c r="AI28" i="1" s="1"/>
  <c r="AE28" i="1"/>
  <c r="AB28" i="1"/>
  <c r="Y28" i="1"/>
  <c r="CS27" i="1"/>
  <c r="CB27" i="1"/>
  <c r="CA27" i="1"/>
  <c r="CC27" i="1" s="1"/>
  <c r="CD27" i="1" s="1"/>
  <c r="BZ27" i="1"/>
  <c r="BW27" i="1"/>
  <c r="BT27" i="1"/>
  <c r="BM27" i="1"/>
  <c r="BL27" i="1"/>
  <c r="BN27" i="1" s="1"/>
  <c r="BO27" i="1" s="1"/>
  <c r="BK27" i="1"/>
  <c r="BH27" i="1"/>
  <c r="BE27" i="1"/>
  <c r="AZ27" i="1"/>
  <c r="AT27" i="1"/>
  <c r="AU27" i="1" s="1"/>
  <c r="AS27" i="1"/>
  <c r="AQ27" i="1"/>
  <c r="AP27" i="1"/>
  <c r="AV27" i="1" s="1"/>
  <c r="AN27" i="1"/>
  <c r="CZ27" i="1" s="1"/>
  <c r="AM27" i="1"/>
  <c r="CY27" i="1" s="1"/>
  <c r="AG27" i="1"/>
  <c r="AF27" i="1"/>
  <c r="AH27" i="1" s="1"/>
  <c r="AI27" i="1" s="1"/>
  <c r="AE27" i="1"/>
  <c r="AB27" i="1"/>
  <c r="Y27" i="1"/>
  <c r="CS26" i="1"/>
  <c r="CB26" i="1"/>
  <c r="CA26" i="1"/>
  <c r="CC26" i="1" s="1"/>
  <c r="CD26" i="1" s="1"/>
  <c r="BZ26" i="1"/>
  <c r="BW26" i="1"/>
  <c r="BT26" i="1"/>
  <c r="BM26" i="1"/>
  <c r="BN26" i="1" s="1"/>
  <c r="BO26" i="1" s="1"/>
  <c r="BL26" i="1"/>
  <c r="BK26" i="1"/>
  <c r="BH26" i="1"/>
  <c r="BE26" i="1"/>
  <c r="AZ26" i="1"/>
  <c r="AU26" i="1"/>
  <c r="AT26" i="1"/>
  <c r="AS26" i="1"/>
  <c r="AQ26" i="1"/>
  <c r="AW26" i="1" s="1"/>
  <c r="AP26" i="1"/>
  <c r="AR26" i="1" s="1"/>
  <c r="AN26" i="1"/>
  <c r="CZ26" i="1" s="1"/>
  <c r="AM26" i="1"/>
  <c r="CY26" i="1" s="1"/>
  <c r="DA26" i="1" s="1"/>
  <c r="DB26" i="1" s="1"/>
  <c r="AG26" i="1"/>
  <c r="AF26" i="1"/>
  <c r="AH26" i="1" s="1"/>
  <c r="AI26" i="1" s="1"/>
  <c r="AE26" i="1"/>
  <c r="AB26" i="1"/>
  <c r="Y26" i="1"/>
  <c r="CZ25" i="1"/>
  <c r="DA25" i="1" s="1"/>
  <c r="DB25" i="1" s="1"/>
  <c r="CY25" i="1"/>
  <c r="CT25" i="1"/>
  <c r="CU25" i="1" s="1"/>
  <c r="CV25" i="1" s="1"/>
  <c r="CS25" i="1"/>
  <c r="CN25" i="1"/>
  <c r="CO25" i="1" s="1"/>
  <c r="CP25" i="1" s="1"/>
  <c r="CM25" i="1"/>
  <c r="CH25" i="1"/>
  <c r="CI25" i="1" s="1"/>
  <c r="CJ25" i="1" s="1"/>
  <c r="CG25" i="1"/>
  <c r="CB25" i="1"/>
  <c r="CC25" i="1" s="1"/>
  <c r="CD25" i="1" s="1"/>
  <c r="CA25" i="1"/>
  <c r="BZ25" i="1"/>
  <c r="BW25" i="1"/>
  <c r="BT25" i="1"/>
  <c r="BN25" i="1"/>
  <c r="BO25" i="1" s="1"/>
  <c r="BM25" i="1"/>
  <c r="BL25" i="1"/>
  <c r="BK25" i="1"/>
  <c r="BH25" i="1"/>
  <c r="BE25" i="1"/>
  <c r="AZ25" i="1"/>
  <c r="AX25" i="1"/>
  <c r="AY25" i="1" s="1"/>
  <c r="AW25" i="1"/>
  <c r="AV25" i="1"/>
  <c r="AU25" i="1"/>
  <c r="AR25" i="1"/>
  <c r="AO25" i="1"/>
  <c r="AG25" i="1"/>
  <c r="AF25" i="1"/>
  <c r="AH25" i="1" s="1"/>
  <c r="AI25" i="1" s="1"/>
  <c r="AE25" i="1"/>
  <c r="AB25" i="1"/>
  <c r="Y25" i="1"/>
  <c r="CZ24" i="1"/>
  <c r="CY24" i="1"/>
  <c r="DA24" i="1" s="1"/>
  <c r="DB24" i="1" s="1"/>
  <c r="CT24" i="1"/>
  <c r="CS24" i="1"/>
  <c r="CU24" i="1" s="1"/>
  <c r="CV24" i="1" s="1"/>
  <c r="CN24" i="1"/>
  <c r="CM24" i="1"/>
  <c r="CO24" i="1" s="1"/>
  <c r="CP24" i="1" s="1"/>
  <c r="CH24" i="1"/>
  <c r="CG24" i="1"/>
  <c r="CI24" i="1" s="1"/>
  <c r="CJ24" i="1" s="1"/>
  <c r="CB24" i="1"/>
  <c r="CA24" i="1"/>
  <c r="CC24" i="1" s="1"/>
  <c r="CD24" i="1" s="1"/>
  <c r="BZ24" i="1"/>
  <c r="BW24" i="1"/>
  <c r="BT24" i="1"/>
  <c r="BM24" i="1"/>
  <c r="BN24" i="1" s="1"/>
  <c r="BO24" i="1" s="1"/>
  <c r="BL24" i="1"/>
  <c r="BK24" i="1"/>
  <c r="BH24" i="1"/>
  <c r="BE24" i="1"/>
  <c r="AZ24" i="1"/>
  <c r="AW24" i="1"/>
  <c r="AX24" i="1" s="1"/>
  <c r="AY24" i="1" s="1"/>
  <c r="AV24" i="1"/>
  <c r="AU24" i="1"/>
  <c r="AR24" i="1"/>
  <c r="AO24" i="1"/>
  <c r="AH24" i="1"/>
  <c r="AI24" i="1" s="1"/>
  <c r="AG24" i="1"/>
  <c r="AF24" i="1"/>
  <c r="AE24" i="1"/>
  <c r="AB24" i="1"/>
  <c r="Y24" i="1"/>
  <c r="CZ23" i="1"/>
  <c r="CY23" i="1"/>
  <c r="DA23" i="1" s="1"/>
  <c r="DB23" i="1" s="1"/>
  <c r="CT23" i="1"/>
  <c r="CS23" i="1"/>
  <c r="CU23" i="1" s="1"/>
  <c r="CV23" i="1" s="1"/>
  <c r="CN23" i="1"/>
  <c r="CO23" i="1" s="1"/>
  <c r="CP23" i="1" s="1"/>
  <c r="CH23" i="1"/>
  <c r="CG23" i="1"/>
  <c r="CI23" i="1" s="1"/>
  <c r="CJ23" i="1" s="1"/>
  <c r="CB23" i="1"/>
  <c r="CA23" i="1"/>
  <c r="CC23" i="1" s="1"/>
  <c r="CD23" i="1" s="1"/>
  <c r="BZ23" i="1"/>
  <c r="BW23" i="1"/>
  <c r="BT23" i="1"/>
  <c r="BM23" i="1"/>
  <c r="BN23" i="1" s="1"/>
  <c r="BO23" i="1" s="1"/>
  <c r="BL23" i="1"/>
  <c r="BK23" i="1"/>
  <c r="BH23" i="1"/>
  <c r="BE23" i="1"/>
  <c r="AZ23" i="1"/>
  <c r="AX23" i="1"/>
  <c r="AU23" i="1"/>
  <c r="AR23" i="1"/>
  <c r="AO23" i="1"/>
  <c r="AI23" i="1"/>
  <c r="AG23" i="1"/>
  <c r="AF23" i="1"/>
  <c r="AE23" i="1"/>
  <c r="AB23" i="1"/>
  <c r="Y23" i="1"/>
  <c r="CZ22" i="1"/>
  <c r="CY22" i="1"/>
  <c r="DA22" i="1" s="1"/>
  <c r="DB22" i="1" s="1"/>
  <c r="CT22" i="1"/>
  <c r="CS22" i="1"/>
  <c r="CU22" i="1" s="1"/>
  <c r="CV22" i="1" s="1"/>
  <c r="CN22" i="1"/>
  <c r="CM22" i="1"/>
  <c r="CO22" i="1" s="1"/>
  <c r="CP22" i="1" s="1"/>
  <c r="CH22" i="1"/>
  <c r="CG22" i="1"/>
  <c r="CI22" i="1" s="1"/>
  <c r="CJ22" i="1" s="1"/>
  <c r="CB22" i="1"/>
  <c r="CA22" i="1"/>
  <c r="CC22" i="1" s="1"/>
  <c r="CD22" i="1" s="1"/>
  <c r="BZ22" i="1"/>
  <c r="BW22" i="1"/>
  <c r="BT22" i="1"/>
  <c r="BM22" i="1"/>
  <c r="BL22" i="1"/>
  <c r="BN22" i="1" s="1"/>
  <c r="BO22" i="1" s="1"/>
  <c r="BK22" i="1"/>
  <c r="BH22" i="1"/>
  <c r="BE22" i="1"/>
  <c r="AZ22" i="1"/>
  <c r="AW22" i="1"/>
  <c r="AV22" i="1"/>
  <c r="AX22" i="1" s="1"/>
  <c r="AY22" i="1" s="1"/>
  <c r="AU22" i="1"/>
  <c r="AR22" i="1"/>
  <c r="AO22" i="1"/>
  <c r="AG22" i="1"/>
  <c r="AH22" i="1" s="1"/>
  <c r="AI22" i="1" s="1"/>
  <c r="AF22" i="1"/>
  <c r="AE22" i="1"/>
  <c r="AB22" i="1"/>
  <c r="Y22" i="1"/>
  <c r="DA21" i="1"/>
  <c r="DB21" i="1" s="1"/>
  <c r="CZ21" i="1"/>
  <c r="CY21" i="1"/>
  <c r="CU21" i="1"/>
  <c r="CV21" i="1" s="1"/>
  <c r="CT21" i="1"/>
  <c r="CS21" i="1"/>
  <c r="CO21" i="1"/>
  <c r="CP21" i="1" s="1"/>
  <c r="CN21" i="1"/>
  <c r="CM21" i="1"/>
  <c r="CI21" i="1"/>
  <c r="CJ21" i="1" s="1"/>
  <c r="CH21" i="1"/>
  <c r="CG21" i="1"/>
  <c r="CC21" i="1"/>
  <c r="CD21" i="1" s="1"/>
  <c r="CB21" i="1"/>
  <c r="CA21" i="1"/>
  <c r="BZ21" i="1"/>
  <c r="BW21" i="1"/>
  <c r="BT21" i="1"/>
  <c r="BM21" i="1"/>
  <c r="BL21" i="1"/>
  <c r="BN21" i="1" s="1"/>
  <c r="BO21" i="1" s="1"/>
  <c r="BK21" i="1"/>
  <c r="BH21" i="1"/>
  <c r="BE21" i="1"/>
  <c r="AZ21" i="1"/>
  <c r="AW21" i="1"/>
  <c r="AV21" i="1"/>
  <c r="AX21" i="1" s="1"/>
  <c r="AU21" i="1"/>
  <c r="AR21" i="1"/>
  <c r="AO21" i="1"/>
  <c r="AG21" i="1"/>
  <c r="AH21" i="1" s="1"/>
  <c r="AI21" i="1" s="1"/>
  <c r="AF21" i="1"/>
  <c r="AE21" i="1"/>
  <c r="AB21" i="1"/>
  <c r="Y21" i="1"/>
  <c r="DA20" i="1"/>
  <c r="DB20" i="1" s="1"/>
  <c r="CZ20" i="1"/>
  <c r="CY20" i="1"/>
  <c r="CU20" i="1"/>
  <c r="CV20" i="1" s="1"/>
  <c r="CT20" i="1"/>
  <c r="CS20" i="1"/>
  <c r="CO20" i="1"/>
  <c r="CP20" i="1" s="1"/>
  <c r="CN20" i="1"/>
  <c r="CM20" i="1"/>
  <c r="CI20" i="1"/>
  <c r="CJ20" i="1" s="1"/>
  <c r="CH20" i="1"/>
  <c r="CG20" i="1"/>
  <c r="CC20" i="1"/>
  <c r="CD20" i="1" s="1"/>
  <c r="CB20" i="1"/>
  <c r="CA20" i="1"/>
  <c r="BZ20" i="1"/>
  <c r="BW20" i="1"/>
  <c r="BT20" i="1"/>
  <c r="BM20" i="1"/>
  <c r="BL20" i="1"/>
  <c r="BN20" i="1" s="1"/>
  <c r="BO20" i="1" s="1"/>
  <c r="BK20" i="1"/>
  <c r="BH20" i="1"/>
  <c r="BE20" i="1"/>
  <c r="AZ20" i="1"/>
  <c r="AW20" i="1"/>
  <c r="AV20" i="1"/>
  <c r="AX20" i="1" s="1"/>
  <c r="AY20" i="1" s="1"/>
  <c r="AU20" i="1"/>
  <c r="AR20" i="1"/>
  <c r="AO20" i="1"/>
  <c r="AG20" i="1"/>
  <c r="AF20" i="1"/>
  <c r="AH20" i="1" s="1"/>
  <c r="AI20" i="1" s="1"/>
  <c r="AE20" i="1"/>
  <c r="AB20" i="1"/>
  <c r="Y20" i="1"/>
  <c r="CZ19" i="1"/>
  <c r="DA19" i="1" s="1"/>
  <c r="DB19" i="1" s="1"/>
  <c r="CY19" i="1"/>
  <c r="CT19" i="1"/>
  <c r="CU19" i="1" s="1"/>
  <c r="CV19" i="1" s="1"/>
  <c r="CS19" i="1"/>
  <c r="CN19" i="1"/>
  <c r="CO19" i="1" s="1"/>
  <c r="CP19" i="1" s="1"/>
  <c r="CM19" i="1"/>
  <c r="CH19" i="1"/>
  <c r="CI19" i="1" s="1"/>
  <c r="CJ19" i="1" s="1"/>
  <c r="CG19" i="1"/>
  <c r="CB19" i="1"/>
  <c r="CC19" i="1" s="1"/>
  <c r="CD19" i="1" s="1"/>
  <c r="CA19" i="1"/>
  <c r="BZ19" i="1"/>
  <c r="BW19" i="1"/>
  <c r="BT19" i="1"/>
  <c r="BN19" i="1"/>
  <c r="BO19" i="1" s="1"/>
  <c r="BM19" i="1"/>
  <c r="BL19" i="1"/>
  <c r="BK19" i="1"/>
  <c r="BH19" i="1"/>
  <c r="BE19" i="1"/>
  <c r="AZ19" i="1"/>
  <c r="AX19" i="1"/>
  <c r="AY19" i="1" s="1"/>
  <c r="AW19" i="1"/>
  <c r="AV19" i="1"/>
  <c r="AU19" i="1"/>
  <c r="AR19" i="1"/>
  <c r="AO19" i="1"/>
  <c r="AG19" i="1"/>
  <c r="AF19" i="1"/>
  <c r="AH19" i="1" s="1"/>
  <c r="AI19" i="1" s="1"/>
  <c r="AE19" i="1"/>
  <c r="AB19" i="1"/>
  <c r="Y19" i="1"/>
  <c r="CZ18" i="1"/>
  <c r="CY18" i="1"/>
  <c r="DA18" i="1" s="1"/>
  <c r="DB18" i="1" s="1"/>
  <c r="CT18" i="1"/>
  <c r="CS18" i="1"/>
  <c r="CU18" i="1" s="1"/>
  <c r="CV18" i="1" s="1"/>
  <c r="CN18" i="1"/>
  <c r="CM18" i="1"/>
  <c r="CO18" i="1" s="1"/>
  <c r="CP18" i="1" s="1"/>
  <c r="CH18" i="1"/>
  <c r="CG18" i="1"/>
  <c r="CI18" i="1" s="1"/>
  <c r="CJ18" i="1" s="1"/>
  <c r="CB18" i="1"/>
  <c r="CA18" i="1"/>
  <c r="CC18" i="1" s="1"/>
  <c r="CD18" i="1" s="1"/>
  <c r="BZ18" i="1"/>
  <c r="BW18" i="1"/>
  <c r="BT18" i="1"/>
  <c r="BM18" i="1"/>
  <c r="BN18" i="1" s="1"/>
  <c r="BO18" i="1" s="1"/>
  <c r="BL18" i="1"/>
  <c r="BK18" i="1"/>
  <c r="BH18" i="1"/>
  <c r="BE18" i="1"/>
  <c r="AZ18" i="1"/>
  <c r="AW18" i="1"/>
  <c r="AU18" i="1"/>
  <c r="AR18" i="1"/>
  <c r="AO18" i="1"/>
  <c r="AM18" i="1"/>
  <c r="AV18" i="1" s="1"/>
  <c r="AX18" i="1" s="1"/>
  <c r="AY18" i="1" s="1"/>
  <c r="AG18" i="1"/>
  <c r="AH18" i="1" s="1"/>
  <c r="AI18" i="1" s="1"/>
  <c r="AF18" i="1"/>
  <c r="AE18" i="1"/>
  <c r="AB18" i="1"/>
  <c r="Y18" i="1"/>
  <c r="DA17" i="1"/>
  <c r="DB17" i="1" s="1"/>
  <c r="CZ17" i="1"/>
  <c r="CY17" i="1"/>
  <c r="CU17" i="1"/>
  <c r="CV17" i="1" s="1"/>
  <c r="CT17" i="1"/>
  <c r="CS17" i="1"/>
  <c r="CO17" i="1"/>
  <c r="CP17" i="1" s="1"/>
  <c r="CN17" i="1"/>
  <c r="CM17" i="1"/>
  <c r="CI17" i="1"/>
  <c r="CJ17" i="1" s="1"/>
  <c r="CH17" i="1"/>
  <c r="CG17" i="1"/>
  <c r="CC17" i="1"/>
  <c r="CD17" i="1" s="1"/>
  <c r="CB17" i="1"/>
  <c r="CA17" i="1"/>
  <c r="BZ17" i="1"/>
  <c r="BW17" i="1"/>
  <c r="BT17" i="1"/>
  <c r="BM17" i="1"/>
  <c r="BL17" i="1"/>
  <c r="BN17" i="1" s="1"/>
  <c r="BO17" i="1" s="1"/>
  <c r="BK17" i="1"/>
  <c r="BH17" i="1"/>
  <c r="BE17" i="1"/>
  <c r="AZ17" i="1"/>
  <c r="AW17" i="1"/>
  <c r="AV17" i="1"/>
  <c r="AX17" i="1" s="1"/>
  <c r="AY17" i="1" s="1"/>
  <c r="AU17" i="1"/>
  <c r="AR17" i="1"/>
  <c r="AO17" i="1"/>
  <c r="AG17" i="1"/>
  <c r="AF17" i="1"/>
  <c r="AH17" i="1" s="1"/>
  <c r="AI17" i="1" s="1"/>
  <c r="AE17" i="1"/>
  <c r="AB17" i="1"/>
  <c r="Y17" i="1"/>
  <c r="CZ16" i="1"/>
  <c r="DA16" i="1" s="1"/>
  <c r="DB16" i="1" s="1"/>
  <c r="CY16" i="1"/>
  <c r="CT16" i="1"/>
  <c r="CU16" i="1" s="1"/>
  <c r="CV16" i="1" s="1"/>
  <c r="CS16" i="1"/>
  <c r="CN16" i="1"/>
  <c r="CO16" i="1" s="1"/>
  <c r="CP16" i="1" s="1"/>
  <c r="CM16" i="1"/>
  <c r="CH16" i="1"/>
  <c r="CI16" i="1" s="1"/>
  <c r="CJ16" i="1" s="1"/>
  <c r="CG16" i="1"/>
  <c r="CB16" i="1"/>
  <c r="CC16" i="1" s="1"/>
  <c r="CD16" i="1" s="1"/>
  <c r="CA16" i="1"/>
  <c r="BZ16" i="1"/>
  <c r="BW16" i="1"/>
  <c r="BT16" i="1"/>
  <c r="BN16" i="1"/>
  <c r="BO16" i="1" s="1"/>
  <c r="BM16" i="1"/>
  <c r="BL16" i="1"/>
  <c r="BK16" i="1"/>
  <c r="BH16" i="1"/>
  <c r="BE16" i="1"/>
  <c r="AZ16" i="1"/>
  <c r="AX16" i="1"/>
  <c r="AY16" i="1" s="1"/>
  <c r="AW16" i="1"/>
  <c r="AV16" i="1"/>
  <c r="AU16" i="1"/>
  <c r="AR16" i="1"/>
  <c r="AO16" i="1"/>
  <c r="AG16" i="1"/>
  <c r="AF16" i="1"/>
  <c r="AH16" i="1" s="1"/>
  <c r="AI16" i="1" s="1"/>
  <c r="AE16" i="1"/>
  <c r="AB16" i="1"/>
  <c r="Y16" i="1"/>
  <c r="CZ15" i="1"/>
  <c r="CY15" i="1"/>
  <c r="DA15" i="1" s="1"/>
  <c r="DB15" i="1" s="1"/>
  <c r="CT15" i="1"/>
  <c r="CS15" i="1"/>
  <c r="CU15" i="1" s="1"/>
  <c r="CV15" i="1" s="1"/>
  <c r="CN15" i="1"/>
  <c r="CM15" i="1"/>
  <c r="CO15" i="1" s="1"/>
  <c r="CP15" i="1" s="1"/>
  <c r="CH15" i="1"/>
  <c r="CG15" i="1"/>
  <c r="CI15" i="1" s="1"/>
  <c r="CJ15" i="1" s="1"/>
  <c r="CB15" i="1"/>
  <c r="CA15" i="1"/>
  <c r="CC15" i="1" s="1"/>
  <c r="CD15" i="1" s="1"/>
  <c r="BZ15" i="1"/>
  <c r="BW15" i="1"/>
  <c r="BT15" i="1"/>
  <c r="BM15" i="1"/>
  <c r="BN15" i="1" s="1"/>
  <c r="BO15" i="1" s="1"/>
  <c r="BL15" i="1"/>
  <c r="BK15" i="1"/>
  <c r="BH15" i="1"/>
  <c r="BE15" i="1"/>
  <c r="AZ15" i="1"/>
  <c r="AW15" i="1"/>
  <c r="AX15" i="1" s="1"/>
  <c r="AY15" i="1" s="1"/>
  <c r="AV15" i="1"/>
  <c r="AU15" i="1"/>
  <c r="AR15" i="1"/>
  <c r="AO15" i="1"/>
  <c r="AH15" i="1"/>
  <c r="AI15" i="1" s="1"/>
  <c r="AG15" i="1"/>
  <c r="AF15" i="1"/>
  <c r="AE15" i="1"/>
  <c r="AB15" i="1"/>
  <c r="Y15" i="1"/>
  <c r="DC14" i="1"/>
  <c r="DA14" i="1"/>
  <c r="DB14" i="1" s="1"/>
  <c r="CZ14" i="1"/>
  <c r="CY14" i="1"/>
  <c r="CT14" i="1"/>
  <c r="CO14" i="1"/>
  <c r="CP14" i="1" s="1"/>
  <c r="CN14" i="1"/>
  <c r="CM14" i="1"/>
  <c r="CK14" i="1"/>
  <c r="CH14" i="1"/>
  <c r="CI14" i="1" s="1"/>
  <c r="CJ14" i="1" s="1"/>
  <c r="CG14" i="1"/>
  <c r="CB14" i="1"/>
  <c r="CA14" i="1"/>
  <c r="CC14" i="1" s="1"/>
  <c r="BZ14" i="1"/>
  <c r="BW14" i="1"/>
  <c r="BT14" i="1"/>
  <c r="BM14" i="1"/>
  <c r="BL14" i="1"/>
  <c r="BN14" i="1" s="1"/>
  <c r="BO14" i="1" s="1"/>
  <c r="BK14" i="1"/>
  <c r="BH14" i="1"/>
  <c r="BE14" i="1"/>
  <c r="AZ14" i="1"/>
  <c r="BP14" i="1" s="1"/>
  <c r="CE14" i="1" s="1"/>
  <c r="AW14" i="1"/>
  <c r="AV14" i="1"/>
  <c r="AX14" i="1" s="1"/>
  <c r="AY14" i="1" s="1"/>
  <c r="AU14" i="1"/>
  <c r="AR14" i="1"/>
  <c r="AO14" i="1"/>
  <c r="AJ14" i="1"/>
  <c r="AG14" i="1"/>
  <c r="AF14" i="1"/>
  <c r="AH14" i="1" s="1"/>
  <c r="AI14" i="1" s="1"/>
  <c r="CS14" i="1" s="1"/>
  <c r="CU14" i="1" s="1"/>
  <c r="CV14" i="1" s="1"/>
  <c r="AE14" i="1"/>
  <c r="AB14" i="1"/>
  <c r="Y14" i="1"/>
  <c r="DC13" i="1"/>
  <c r="CZ13" i="1"/>
  <c r="CY13" i="1"/>
  <c r="DA13" i="1" s="1"/>
  <c r="DB13" i="1" s="1"/>
  <c r="CT13" i="1"/>
  <c r="CN13" i="1"/>
  <c r="CM13" i="1"/>
  <c r="CO13" i="1" s="1"/>
  <c r="CP13" i="1" s="1"/>
  <c r="CK13" i="1"/>
  <c r="CH13" i="1"/>
  <c r="CG13" i="1"/>
  <c r="CI13" i="1" s="1"/>
  <c r="CJ13" i="1" s="1"/>
  <c r="CC13" i="1"/>
  <c r="CB13" i="1"/>
  <c r="CA13" i="1"/>
  <c r="BZ13" i="1"/>
  <c r="BW13" i="1"/>
  <c r="BT13" i="1"/>
  <c r="BN13" i="1"/>
  <c r="BO13" i="1" s="1"/>
  <c r="BM13" i="1"/>
  <c r="BL13" i="1"/>
  <c r="BK13" i="1"/>
  <c r="BH13" i="1"/>
  <c r="BE13" i="1"/>
  <c r="AZ13" i="1"/>
  <c r="BP13" i="1" s="1"/>
  <c r="CE13" i="1" s="1"/>
  <c r="AX13" i="1"/>
  <c r="AY13" i="1" s="1"/>
  <c r="AW13" i="1"/>
  <c r="AV13" i="1"/>
  <c r="AU13" i="1"/>
  <c r="AR13" i="1"/>
  <c r="AO13" i="1"/>
  <c r="AJ13" i="1"/>
  <c r="AH13" i="1"/>
  <c r="AI13" i="1" s="1"/>
  <c r="CS13" i="1" s="1"/>
  <c r="CU13" i="1" s="1"/>
  <c r="CV13" i="1" s="1"/>
  <c r="AG13" i="1"/>
  <c r="AF13" i="1"/>
  <c r="AE13" i="1"/>
  <c r="AB13" i="1"/>
  <c r="Y13" i="1"/>
  <c r="DC12" i="1"/>
  <c r="DA12" i="1"/>
  <c r="DB12" i="1" s="1"/>
  <c r="CZ12" i="1"/>
  <c r="CY12" i="1"/>
  <c r="CT12" i="1"/>
  <c r="CN12" i="1"/>
  <c r="CM12" i="1"/>
  <c r="CO12" i="1" s="1"/>
  <c r="CP12" i="1" s="1"/>
  <c r="CK12" i="1"/>
  <c r="CH12" i="1"/>
  <c r="CI12" i="1" s="1"/>
  <c r="CJ12" i="1" s="1"/>
  <c r="CG12" i="1"/>
  <c r="CC12" i="1"/>
  <c r="CB12" i="1"/>
  <c r="CA12" i="1"/>
  <c r="BZ12" i="1"/>
  <c r="BW12" i="1"/>
  <c r="BT12" i="1"/>
  <c r="BN12" i="1"/>
  <c r="BO12" i="1" s="1"/>
  <c r="BM12" i="1"/>
  <c r="BL12" i="1"/>
  <c r="BK12" i="1"/>
  <c r="BH12" i="1"/>
  <c r="BE12" i="1"/>
  <c r="AZ12" i="1"/>
  <c r="BP12" i="1" s="1"/>
  <c r="CE12" i="1" s="1"/>
  <c r="AX12" i="1"/>
  <c r="AY12" i="1" s="1"/>
  <c r="AW12" i="1"/>
  <c r="AV12" i="1"/>
  <c r="AU12" i="1"/>
  <c r="AR12" i="1"/>
  <c r="AO12" i="1"/>
  <c r="AJ12" i="1"/>
  <c r="AH12" i="1"/>
  <c r="AI12" i="1" s="1"/>
  <c r="CS12" i="1" s="1"/>
  <c r="CU12" i="1" s="1"/>
  <c r="CV12" i="1" s="1"/>
  <c r="AG12" i="1"/>
  <c r="AF12" i="1"/>
  <c r="AE12" i="1"/>
  <c r="AB12" i="1"/>
  <c r="Y12" i="1"/>
  <c r="DC11" i="1"/>
  <c r="DA11" i="1"/>
  <c r="DB11" i="1" s="1"/>
  <c r="CZ11" i="1"/>
  <c r="CY11" i="1"/>
  <c r="CT11" i="1"/>
  <c r="CO11" i="1"/>
  <c r="CP11" i="1" s="1"/>
  <c r="CN11" i="1"/>
  <c r="CM11" i="1"/>
  <c r="CK11" i="1"/>
  <c r="CH11" i="1"/>
  <c r="CG11" i="1"/>
  <c r="CI11" i="1" s="1"/>
  <c r="CJ11" i="1" s="1"/>
  <c r="CB11" i="1"/>
  <c r="CA11" i="1"/>
  <c r="CC11" i="1" s="1"/>
  <c r="BZ11" i="1"/>
  <c r="BW11" i="1"/>
  <c r="BT11" i="1"/>
  <c r="BM11" i="1"/>
  <c r="BL11" i="1"/>
  <c r="BN11" i="1" s="1"/>
  <c r="BO11" i="1" s="1"/>
  <c r="BK11" i="1"/>
  <c r="BH11" i="1"/>
  <c r="BE11" i="1"/>
  <c r="AZ11" i="1"/>
  <c r="BP11" i="1" s="1"/>
  <c r="CE11" i="1" s="1"/>
  <c r="AW11" i="1"/>
  <c r="AV11" i="1"/>
  <c r="AX11" i="1" s="1"/>
  <c r="AY11" i="1" s="1"/>
  <c r="AU11" i="1"/>
  <c r="AR11" i="1"/>
  <c r="AO11" i="1"/>
  <c r="AJ11" i="1"/>
  <c r="AG11" i="1"/>
  <c r="AF11" i="1"/>
  <c r="AH11" i="1" s="1"/>
  <c r="AI11" i="1" s="1"/>
  <c r="CS11" i="1" s="1"/>
  <c r="CU11" i="1" s="1"/>
  <c r="CV11" i="1" s="1"/>
  <c r="AE11" i="1"/>
  <c r="AB11" i="1"/>
  <c r="Y11" i="1"/>
  <c r="DC10" i="1"/>
  <c r="CZ10" i="1"/>
  <c r="CY10" i="1"/>
  <c r="DA10" i="1" s="1"/>
  <c r="DB10" i="1" s="1"/>
  <c r="CT10" i="1"/>
  <c r="CN10" i="1"/>
  <c r="CM10" i="1"/>
  <c r="CO10" i="1" s="1"/>
  <c r="CP10" i="1" s="1"/>
  <c r="CK10" i="1"/>
  <c r="CH10" i="1"/>
  <c r="CI10" i="1" s="1"/>
  <c r="CJ10" i="1" s="1"/>
  <c r="CG10" i="1"/>
  <c r="CC10" i="1"/>
  <c r="CB10" i="1"/>
  <c r="CA10" i="1"/>
  <c r="BZ10" i="1"/>
  <c r="BW10" i="1"/>
  <c r="BT10" i="1"/>
  <c r="BN10" i="1"/>
  <c r="BM10" i="1"/>
  <c r="BL10" i="1"/>
  <c r="BK10" i="1"/>
  <c r="BH10" i="1"/>
  <c r="BE10" i="1"/>
  <c r="AZ10" i="1"/>
  <c r="BP10" i="1" s="1"/>
  <c r="CE10" i="1" s="1"/>
  <c r="AX10" i="1"/>
  <c r="AY10" i="1" s="1"/>
  <c r="AW10" i="1"/>
  <c r="AV10" i="1"/>
  <c r="AU10" i="1"/>
  <c r="AR10" i="1"/>
  <c r="AO10" i="1"/>
  <c r="AJ10" i="1"/>
  <c r="AH10" i="1"/>
  <c r="AI10" i="1" s="1"/>
  <c r="CS10" i="1" s="1"/>
  <c r="CU10" i="1" s="1"/>
  <c r="CV10" i="1" s="1"/>
  <c r="AG10" i="1"/>
  <c r="AF10" i="1"/>
  <c r="AE10" i="1"/>
  <c r="AB10" i="1"/>
  <c r="Y10" i="1"/>
  <c r="DC9" i="1"/>
  <c r="DA9" i="1"/>
  <c r="DB9" i="1" s="1"/>
  <c r="CZ9" i="1"/>
  <c r="CY9" i="1"/>
  <c r="CT9" i="1"/>
  <c r="CO9" i="1"/>
  <c r="CP9" i="1" s="1"/>
  <c r="CN9" i="1"/>
  <c r="CM9" i="1"/>
  <c r="CK9" i="1"/>
  <c r="CH9" i="1"/>
  <c r="CG9" i="1"/>
  <c r="CI9" i="1" s="1"/>
  <c r="CJ9" i="1" s="1"/>
  <c r="CB9" i="1"/>
  <c r="CA9" i="1"/>
  <c r="CC9" i="1" s="1"/>
  <c r="BZ9" i="1"/>
  <c r="BW9" i="1"/>
  <c r="BT9" i="1"/>
  <c r="BM9" i="1"/>
  <c r="BL9" i="1"/>
  <c r="BN9" i="1" s="1"/>
  <c r="BK9" i="1"/>
  <c r="BH9" i="1"/>
  <c r="BE9" i="1"/>
  <c r="AZ9" i="1"/>
  <c r="BP9" i="1" s="1"/>
  <c r="CE9" i="1" s="1"/>
  <c r="AW9" i="1"/>
  <c r="AV9" i="1"/>
  <c r="AX9" i="1" s="1"/>
  <c r="AY9" i="1" s="1"/>
  <c r="AU9" i="1"/>
  <c r="AR9" i="1"/>
  <c r="AO9" i="1"/>
  <c r="AJ9" i="1"/>
  <c r="AG9" i="1"/>
  <c r="AF9" i="1"/>
  <c r="AH9" i="1" s="1"/>
  <c r="AI9" i="1" s="1"/>
  <c r="CS9" i="1" s="1"/>
  <c r="CU9" i="1" s="1"/>
  <c r="CV9" i="1" s="1"/>
  <c r="AE9" i="1"/>
  <c r="AB9" i="1"/>
  <c r="Y9" i="1"/>
  <c r="DC8" i="1"/>
  <c r="CZ8" i="1"/>
  <c r="CY8" i="1"/>
  <c r="DA8" i="1" s="1"/>
  <c r="DB8" i="1" s="1"/>
  <c r="CT8" i="1"/>
  <c r="CS8" i="1"/>
  <c r="CU8" i="1" s="1"/>
  <c r="CV8" i="1" s="1"/>
  <c r="CN8" i="1"/>
  <c r="CM8" i="1"/>
  <c r="CO8" i="1" s="1"/>
  <c r="CP8" i="1" s="1"/>
  <c r="CK8" i="1"/>
  <c r="CH8" i="1"/>
  <c r="CI8" i="1" s="1"/>
  <c r="CJ8" i="1" s="1"/>
  <c r="CG8" i="1"/>
  <c r="CC8" i="1"/>
  <c r="CB8" i="1"/>
  <c r="CA8" i="1"/>
  <c r="BZ8" i="1"/>
  <c r="BW8" i="1"/>
  <c r="BT8" i="1"/>
  <c r="BN8" i="1"/>
  <c r="BO8" i="1" s="1"/>
  <c r="BM8" i="1"/>
  <c r="BL8" i="1"/>
  <c r="BK8" i="1"/>
  <c r="BH8" i="1"/>
  <c r="BE8" i="1"/>
  <c r="AZ8" i="1"/>
  <c r="BP8" i="1" s="1"/>
  <c r="CE8" i="1" s="1"/>
  <c r="AX8" i="1"/>
  <c r="AY8" i="1" s="1"/>
  <c r="AW8" i="1"/>
  <c r="AV8" i="1"/>
  <c r="AU8" i="1"/>
  <c r="AR8" i="1"/>
  <c r="AO8" i="1"/>
  <c r="AJ8" i="1"/>
  <c r="AH8" i="1"/>
  <c r="AI8" i="1" s="1"/>
  <c r="AG8" i="1"/>
  <c r="AF8" i="1"/>
  <c r="AE8" i="1"/>
  <c r="AB8" i="1"/>
  <c r="Y8" i="1"/>
  <c r="DC7" i="1"/>
  <c r="DA7" i="1"/>
  <c r="DB7" i="1" s="1"/>
  <c r="CZ7" i="1"/>
  <c r="CY7" i="1"/>
  <c r="CT7" i="1"/>
  <c r="CO7" i="1"/>
  <c r="CP7" i="1" s="1"/>
  <c r="CN7" i="1"/>
  <c r="CM7" i="1"/>
  <c r="CK7" i="1"/>
  <c r="CH7" i="1"/>
  <c r="CG7" i="1"/>
  <c r="CI7" i="1" s="1"/>
  <c r="CJ7" i="1" s="1"/>
  <c r="CB7" i="1"/>
  <c r="CA7" i="1"/>
  <c r="CC7" i="1" s="1"/>
  <c r="BZ7" i="1"/>
  <c r="BW7" i="1"/>
  <c r="BT7" i="1"/>
  <c r="BM7" i="1"/>
  <c r="BL7" i="1"/>
  <c r="BN7" i="1" s="1"/>
  <c r="BK7" i="1"/>
  <c r="BH7" i="1"/>
  <c r="BE7" i="1"/>
  <c r="AZ7" i="1"/>
  <c r="BP7" i="1" s="1"/>
  <c r="AW7" i="1"/>
  <c r="AV7" i="1"/>
  <c r="AX7" i="1" s="1"/>
  <c r="AY7" i="1" s="1"/>
  <c r="AU7" i="1"/>
  <c r="AR7" i="1"/>
  <c r="AO7" i="1"/>
  <c r="AJ7" i="1"/>
  <c r="AG7" i="1"/>
  <c r="AF7" i="1"/>
  <c r="AH7" i="1" s="1"/>
  <c r="AI7" i="1" s="1"/>
  <c r="CS7" i="1" s="1"/>
  <c r="CU7" i="1" s="1"/>
  <c r="CV7" i="1" s="1"/>
  <c r="AE7" i="1"/>
  <c r="AB7" i="1"/>
  <c r="Y7" i="1"/>
  <c r="DC6" i="1"/>
  <c r="CZ6" i="1"/>
  <c r="CY6" i="1"/>
  <c r="DA6" i="1" s="1"/>
  <c r="DB6" i="1" s="1"/>
  <c r="CT6" i="1"/>
  <c r="CN6" i="1"/>
  <c r="CM6" i="1"/>
  <c r="CO6" i="1" s="1"/>
  <c r="CP6" i="1" s="1"/>
  <c r="CK6" i="1"/>
  <c r="CH6" i="1"/>
  <c r="CI6" i="1" s="1"/>
  <c r="CJ6" i="1" s="1"/>
  <c r="CG6" i="1"/>
  <c r="CC6" i="1"/>
  <c r="CB6" i="1"/>
  <c r="CA6" i="1"/>
  <c r="BZ6" i="1"/>
  <c r="BW6" i="1"/>
  <c r="BT6" i="1"/>
  <c r="BN6" i="1"/>
  <c r="BO6" i="1" s="1"/>
  <c r="BM6" i="1"/>
  <c r="BL6" i="1"/>
  <c r="BK6" i="1"/>
  <c r="BH6" i="1"/>
  <c r="BE6" i="1"/>
  <c r="AZ6" i="1"/>
  <c r="BP6" i="1" s="1"/>
  <c r="CE6" i="1" s="1"/>
  <c r="AX6" i="1"/>
  <c r="AY6" i="1" s="1"/>
  <c r="AW6" i="1"/>
  <c r="AV6" i="1"/>
  <c r="AU6" i="1"/>
  <c r="AR6" i="1"/>
  <c r="AO6" i="1"/>
  <c r="AJ6" i="1"/>
  <c r="AH6" i="1"/>
  <c r="AI6" i="1" s="1"/>
  <c r="AG6" i="1"/>
  <c r="AF6" i="1"/>
  <c r="AE6" i="1"/>
  <c r="AB6" i="1"/>
  <c r="Y6" i="1"/>
  <c r="DC5" i="1"/>
  <c r="DA5" i="1"/>
  <c r="DB5" i="1" s="1"/>
  <c r="CZ5" i="1"/>
  <c r="CY5" i="1"/>
  <c r="CU5" i="1"/>
  <c r="CV5" i="1" s="1"/>
  <c r="CT5" i="1"/>
  <c r="CS5" i="1"/>
  <c r="CO5" i="1"/>
  <c r="CP5" i="1" s="1"/>
  <c r="CN5" i="1"/>
  <c r="CM5" i="1"/>
  <c r="CK5" i="1"/>
  <c r="CH5" i="1"/>
  <c r="CG5" i="1"/>
  <c r="CI5" i="1" s="1"/>
  <c r="CJ5" i="1" s="1"/>
  <c r="CB5" i="1"/>
  <c r="CA5" i="1"/>
  <c r="CC5" i="1" s="1"/>
  <c r="BZ5" i="1"/>
  <c r="BW5" i="1"/>
  <c r="BT5" i="1"/>
  <c r="BM5" i="1"/>
  <c r="BL5" i="1"/>
  <c r="BN5" i="1" s="1"/>
  <c r="BO5" i="1" s="1"/>
  <c r="BK5" i="1"/>
  <c r="BH5" i="1"/>
  <c r="BE5" i="1"/>
  <c r="AZ5" i="1"/>
  <c r="BP5" i="1" s="1"/>
  <c r="CE5" i="1" s="1"/>
  <c r="AX5" i="1"/>
  <c r="AY5" i="1" s="1"/>
  <c r="AU5" i="1"/>
  <c r="AR5" i="1"/>
  <c r="AO5" i="1"/>
  <c r="AJ5" i="1"/>
  <c r="AH5" i="1"/>
  <c r="AI5" i="1" s="1"/>
  <c r="AG5" i="1"/>
  <c r="AF5" i="1"/>
  <c r="AE5" i="1"/>
  <c r="AB5" i="1"/>
  <c r="Y5" i="1"/>
  <c r="DC4" i="1"/>
  <c r="DA4" i="1"/>
  <c r="DB4" i="1" s="1"/>
  <c r="CZ4" i="1"/>
  <c r="CY4" i="1"/>
  <c r="CU4" i="1"/>
  <c r="CV4" i="1" s="1"/>
  <c r="CT4" i="1"/>
  <c r="CS4" i="1"/>
  <c r="CO4" i="1"/>
  <c r="CP4" i="1" s="1"/>
  <c r="CN4" i="1"/>
  <c r="CM4" i="1"/>
  <c r="CK4" i="1"/>
  <c r="CH4" i="1"/>
  <c r="CG4" i="1"/>
  <c r="CI4" i="1" s="1"/>
  <c r="CJ4" i="1" s="1"/>
  <c r="CB4" i="1"/>
  <c r="CA4" i="1"/>
  <c r="CC4" i="1" s="1"/>
  <c r="CD4" i="1" s="1"/>
  <c r="BZ4" i="1"/>
  <c r="BW4" i="1"/>
  <c r="BT4" i="1"/>
  <c r="BM4" i="1"/>
  <c r="BL4" i="1"/>
  <c r="BN4" i="1" s="1"/>
  <c r="BK4" i="1"/>
  <c r="BH4" i="1"/>
  <c r="BE4" i="1"/>
  <c r="AZ4" i="1"/>
  <c r="BP4" i="1" s="1"/>
  <c r="CE4" i="1" s="1"/>
  <c r="AW4" i="1"/>
  <c r="AV4" i="1"/>
  <c r="AX4" i="1" s="1"/>
  <c r="AY4" i="1" s="1"/>
  <c r="AU4" i="1"/>
  <c r="AR4" i="1"/>
  <c r="AO4" i="1"/>
  <c r="AJ4" i="1"/>
  <c r="AG4" i="1"/>
  <c r="AF4" i="1"/>
  <c r="AH4" i="1" s="1"/>
  <c r="AI4" i="1" s="1"/>
  <c r="AE4" i="1"/>
  <c r="AB4" i="1"/>
  <c r="Y4" i="1"/>
  <c r="DC3" i="1"/>
  <c r="CZ3" i="1"/>
  <c r="CY3" i="1"/>
  <c r="DA3" i="1" s="1"/>
  <c r="DB3" i="1" s="1"/>
  <c r="CT3" i="1"/>
  <c r="CS3" i="1"/>
  <c r="CU3" i="1" s="1"/>
  <c r="CV3" i="1" s="1"/>
  <c r="CN3" i="1"/>
  <c r="CM3" i="1"/>
  <c r="CO3" i="1" s="1"/>
  <c r="CP3" i="1" s="1"/>
  <c r="CK3" i="1"/>
  <c r="CH3" i="1"/>
  <c r="CI3" i="1" s="1"/>
  <c r="CJ3" i="1" s="1"/>
  <c r="CG3" i="1"/>
  <c r="CC3" i="1"/>
  <c r="CB3" i="1"/>
  <c r="CA3" i="1"/>
  <c r="BZ3" i="1"/>
  <c r="BW3" i="1"/>
  <c r="BT3" i="1"/>
  <c r="BN3" i="1"/>
  <c r="BM3" i="1"/>
  <c r="BL3" i="1"/>
  <c r="BK3" i="1"/>
  <c r="BH3" i="1"/>
  <c r="BE3" i="1"/>
  <c r="AZ3" i="1"/>
  <c r="BP3" i="1" s="1"/>
  <c r="CE3" i="1" s="1"/>
  <c r="AX3" i="1"/>
  <c r="AY3" i="1" s="1"/>
  <c r="AW3" i="1"/>
  <c r="AV3" i="1"/>
  <c r="AU3" i="1"/>
  <c r="AR3" i="1"/>
  <c r="AO3" i="1"/>
  <c r="AJ3" i="1"/>
  <c r="AH3" i="1"/>
  <c r="AI3" i="1" s="1"/>
  <c r="AG3" i="1"/>
  <c r="AF3" i="1"/>
  <c r="AE3" i="1"/>
  <c r="AB3" i="1"/>
  <c r="Y3" i="1"/>
  <c r="DC2" i="1"/>
  <c r="DA2" i="1"/>
  <c r="DB2" i="1" s="1"/>
  <c r="CZ2" i="1"/>
  <c r="CY2" i="1"/>
  <c r="CU2" i="1"/>
  <c r="CV2" i="1" s="1"/>
  <c r="CT2" i="1"/>
  <c r="CS2" i="1"/>
  <c r="CO2" i="1"/>
  <c r="CP2" i="1" s="1"/>
  <c r="CN2" i="1"/>
  <c r="CM2" i="1"/>
  <c r="CK2" i="1"/>
  <c r="CH2" i="1"/>
  <c r="CG2" i="1"/>
  <c r="CI2" i="1" s="1"/>
  <c r="CJ2" i="1" s="1"/>
  <c r="CB2" i="1"/>
  <c r="CA2" i="1"/>
  <c r="CC2" i="1" s="1"/>
  <c r="CD2" i="1" s="1"/>
  <c r="BZ2" i="1"/>
  <c r="BW2" i="1"/>
  <c r="BT2" i="1"/>
  <c r="BM2" i="1"/>
  <c r="BL2" i="1"/>
  <c r="BN2" i="1" s="1"/>
  <c r="BK2" i="1"/>
  <c r="BH2" i="1"/>
  <c r="BE2" i="1"/>
  <c r="AZ2" i="1"/>
  <c r="BP2" i="1" s="1"/>
  <c r="CE2" i="1" s="1"/>
  <c r="AW2" i="1"/>
  <c r="AV2" i="1"/>
  <c r="AX2" i="1" s="1"/>
  <c r="AY2" i="1" s="1"/>
  <c r="AU2" i="1"/>
  <c r="AR2" i="1"/>
  <c r="AO2" i="1"/>
  <c r="AJ2" i="1"/>
  <c r="AG2" i="1"/>
  <c r="AF2" i="1"/>
  <c r="AH2" i="1" s="1"/>
  <c r="AI2" i="1" s="1"/>
  <c r="AE2" i="1"/>
  <c r="AB2" i="1"/>
  <c r="Y2" i="1"/>
  <c r="CD3" i="1" l="1"/>
  <c r="BO9" i="1"/>
  <c r="CD9" i="1"/>
  <c r="BO10" i="1"/>
  <c r="CD11" i="1"/>
  <c r="CD14" i="1"/>
  <c r="BO3" i="1"/>
  <c r="BO4" i="1"/>
  <c r="CD5" i="1"/>
  <c r="CS6" i="1"/>
  <c r="CU6" i="1" s="1"/>
  <c r="CV6" i="1" s="1"/>
  <c r="CD6" i="1"/>
  <c r="CD8" i="1"/>
  <c r="AX27" i="1"/>
  <c r="AY27" i="1" s="1"/>
  <c r="BO34" i="1"/>
  <c r="AY34" i="1"/>
  <c r="CP34" i="1"/>
  <c r="CJ34" i="1"/>
  <c r="CD34" i="1"/>
  <c r="CS35" i="1"/>
  <c r="CU35" i="1" s="1"/>
  <c r="CV35" i="1" s="1"/>
  <c r="CS44" i="1"/>
  <c r="CU44" i="1" s="1"/>
  <c r="CV44" i="1" s="1"/>
  <c r="CS45" i="1"/>
  <c r="CU45" i="1" s="1"/>
  <c r="CV45" i="1" s="1"/>
  <c r="CS55" i="1"/>
  <c r="CU55" i="1" s="1"/>
  <c r="CV55" i="1" s="1"/>
  <c r="CS57" i="1"/>
  <c r="CU57" i="1" s="1"/>
  <c r="CV57" i="1" s="1"/>
  <c r="BO57" i="1"/>
  <c r="CS59" i="1"/>
  <c r="CU59" i="1" s="1"/>
  <c r="CV59" i="1" s="1"/>
  <c r="BO59" i="1"/>
  <c r="CS61" i="1"/>
  <c r="CU61" i="1" s="1"/>
  <c r="CV61" i="1" s="1"/>
  <c r="BO61" i="1"/>
  <c r="CS63" i="1"/>
  <c r="CU63" i="1" s="1"/>
  <c r="CV63" i="1" s="1"/>
  <c r="BO63" i="1"/>
  <c r="BO66" i="1"/>
  <c r="BO67" i="1"/>
  <c r="CD69" i="1"/>
  <c r="CD70" i="1"/>
  <c r="BO74" i="1"/>
  <c r="CD76" i="1"/>
  <c r="BO78" i="1"/>
  <c r="CD80" i="1"/>
  <c r="BO85" i="1"/>
  <c r="BO87" i="1"/>
  <c r="BO2" i="1"/>
  <c r="BO7" i="1"/>
  <c r="CE7" i="1" s="1"/>
  <c r="CD10" i="1"/>
  <c r="CD12" i="1"/>
  <c r="CD13" i="1"/>
  <c r="CS41" i="1"/>
  <c r="CU41" i="1" s="1"/>
  <c r="CV41" i="1" s="1"/>
  <c r="CS51" i="1"/>
  <c r="CU51" i="1" s="1"/>
  <c r="CV51" i="1" s="1"/>
  <c r="CS56" i="1"/>
  <c r="CU56" i="1" s="1"/>
  <c r="CV56" i="1" s="1"/>
  <c r="BO58" i="1"/>
  <c r="BO60" i="1"/>
  <c r="BO62" i="1"/>
  <c r="BO64" i="1"/>
  <c r="BO65" i="1"/>
  <c r="CD68" i="1"/>
  <c r="BO72" i="1"/>
  <c r="BO73" i="1"/>
  <c r="CD75" i="1"/>
  <c r="BO77" i="1"/>
  <c r="CD79" i="1"/>
  <c r="BO83" i="1"/>
  <c r="CD84" i="1"/>
  <c r="CD86" i="1"/>
  <c r="DA27" i="1"/>
  <c r="DB27" i="1" s="1"/>
  <c r="CS53" i="1"/>
  <c r="CU53" i="1" s="1"/>
  <c r="CV53" i="1" s="1"/>
  <c r="CD66" i="1"/>
  <c r="BO71" i="1"/>
  <c r="CD74" i="1"/>
  <c r="CD78" i="1"/>
  <c r="BO82" i="1"/>
  <c r="CD7" i="1"/>
  <c r="CD58" i="1"/>
  <c r="CD60" i="1"/>
  <c r="CD62" i="1"/>
  <c r="CD64" i="1"/>
  <c r="BO69" i="1"/>
  <c r="CD72" i="1"/>
  <c r="CD77" i="1"/>
  <c r="BO80" i="1"/>
  <c r="CD81" i="1"/>
  <c r="CD82" i="1"/>
  <c r="AV26" i="1"/>
  <c r="AX26" i="1" s="1"/>
  <c r="AY26" i="1" s="1"/>
  <c r="CH26" i="1"/>
  <c r="CN26" i="1"/>
  <c r="CT26" i="1"/>
  <c r="CU26" i="1" s="1"/>
  <c r="CV26" i="1" s="1"/>
  <c r="AO27" i="1"/>
  <c r="AW27" i="1"/>
  <c r="CD88" i="1"/>
  <c r="DB88" i="1"/>
  <c r="AY89" i="1"/>
  <c r="CD89" i="1"/>
  <c r="BO92" i="1"/>
  <c r="AI93" i="1"/>
  <c r="CS93" i="1" s="1"/>
  <c r="CU93" i="1" s="1"/>
  <c r="CV93" i="1" s="1"/>
  <c r="BO93" i="1"/>
  <c r="CD94" i="1"/>
  <c r="CD95" i="1"/>
  <c r="BO97" i="1"/>
  <c r="CV98" i="1"/>
  <c r="BO99" i="1"/>
  <c r="CV100" i="1"/>
  <c r="BO101" i="1"/>
  <c r="CV102" i="1"/>
  <c r="CS105" i="1"/>
  <c r="CU105" i="1" s="1"/>
  <c r="CV105" i="1" s="1"/>
  <c r="CD107" i="1"/>
  <c r="CS108" i="1"/>
  <c r="CU108" i="1" s="1"/>
  <c r="CV108" i="1" s="1"/>
  <c r="BO108" i="1"/>
  <c r="CD110" i="1"/>
  <c r="CS113" i="1"/>
  <c r="CU113" i="1" s="1"/>
  <c r="CV113" i="1" s="1"/>
  <c r="BO113" i="1"/>
  <c r="CD115" i="1"/>
  <c r="CS116" i="1"/>
  <c r="CU116" i="1" s="1"/>
  <c r="CV116" i="1" s="1"/>
  <c r="BO116" i="1"/>
  <c r="CD118" i="1"/>
  <c r="CS121" i="1"/>
  <c r="CU121" i="1" s="1"/>
  <c r="CV121" i="1" s="1"/>
  <c r="BO121" i="1"/>
  <c r="CD123" i="1"/>
  <c r="CS124" i="1"/>
  <c r="CU124" i="1" s="1"/>
  <c r="CV124" i="1" s="1"/>
  <c r="BO124" i="1"/>
  <c r="BO125" i="1"/>
  <c r="CD127" i="1"/>
  <c r="CD129" i="1"/>
  <c r="BO130" i="1"/>
  <c r="CD131" i="1"/>
  <c r="CS132" i="1"/>
  <c r="CU132" i="1" s="1"/>
  <c r="CV132" i="1" s="1"/>
  <c r="BO132" i="1"/>
  <c r="BO134" i="1"/>
  <c r="CD135" i="1"/>
  <c r="BO137" i="1"/>
  <c r="CD140" i="1"/>
  <c r="CD146" i="1"/>
  <c r="AO26" i="1"/>
  <c r="AY83" i="1"/>
  <c r="CI83" i="1"/>
  <c r="CJ83" i="1" s="1"/>
  <c r="CI85" i="1"/>
  <c r="CJ85" i="1" s="1"/>
  <c r="CI87" i="1"/>
  <c r="CJ87" i="1" s="1"/>
  <c r="CD90" i="1"/>
  <c r="DB90" i="1"/>
  <c r="AY91" i="1"/>
  <c r="CD91" i="1"/>
  <c r="CJ94" i="1"/>
  <c r="CD97" i="1"/>
  <c r="CD99" i="1"/>
  <c r="CD101" i="1"/>
  <c r="CS106" i="1"/>
  <c r="CU106" i="1" s="1"/>
  <c r="CV106" i="1" s="1"/>
  <c r="BO111" i="1"/>
  <c r="CS114" i="1"/>
  <c r="CU114" i="1" s="1"/>
  <c r="CV114" i="1" s="1"/>
  <c r="BO119" i="1"/>
  <c r="CS122" i="1"/>
  <c r="CU122" i="1" s="1"/>
  <c r="CV122" i="1" s="1"/>
  <c r="CS126" i="1"/>
  <c r="CU126" i="1" s="1"/>
  <c r="CV126" i="1" s="1"/>
  <c r="CS128" i="1"/>
  <c r="CU128" i="1" s="1"/>
  <c r="CV128" i="1" s="1"/>
  <c r="CD130" i="1"/>
  <c r="BO139" i="1"/>
  <c r="CD150" i="1"/>
  <c r="CG27" i="1"/>
  <c r="CM27" i="1"/>
  <c r="CS89" i="1"/>
  <c r="CU89" i="1" s="1"/>
  <c r="CV89" i="1" s="1"/>
  <c r="BO89" i="1"/>
  <c r="CD92" i="1"/>
  <c r="CD93" i="1"/>
  <c r="CS95" i="1"/>
  <c r="CU95" i="1" s="1"/>
  <c r="CV95" i="1" s="1"/>
  <c r="BO100" i="1"/>
  <c r="BO102" i="1"/>
  <c r="CS104" i="1"/>
  <c r="CU104" i="1" s="1"/>
  <c r="CV104" i="1" s="1"/>
  <c r="BO109" i="1"/>
  <c r="CD111" i="1"/>
  <c r="BO112" i="1"/>
  <c r="BO117" i="1"/>
  <c r="CD119" i="1"/>
  <c r="BO120" i="1"/>
  <c r="BO133" i="1"/>
  <c r="BO141" i="1"/>
  <c r="BO156" i="1"/>
  <c r="CG26" i="1"/>
  <c r="CI26" i="1" s="1"/>
  <c r="CJ26" i="1" s="1"/>
  <c r="CM26" i="1"/>
  <c r="AR27" i="1"/>
  <c r="CH27" i="1"/>
  <c r="CN27" i="1"/>
  <c r="CT27" i="1"/>
  <c r="CU27" i="1" s="1"/>
  <c r="CV27" i="1" s="1"/>
  <c r="CS91" i="1"/>
  <c r="CU91" i="1" s="1"/>
  <c r="CV91" i="1" s="1"/>
  <c r="BO91" i="1"/>
  <c r="BO94" i="1"/>
  <c r="BO96" i="1"/>
  <c r="BO107" i="1"/>
  <c r="CS110" i="1"/>
  <c r="CU110" i="1" s="1"/>
  <c r="CV110" i="1" s="1"/>
  <c r="BO115" i="1"/>
  <c r="CS118" i="1"/>
  <c r="CU118" i="1" s="1"/>
  <c r="CV118" i="1" s="1"/>
  <c r="BO123" i="1"/>
  <c r="BO127" i="1"/>
  <c r="BO129" i="1"/>
  <c r="BO131" i="1"/>
  <c r="CD133" i="1"/>
  <c r="BO135" i="1"/>
  <c r="CD138" i="1"/>
  <c r="BO140" i="1"/>
  <c r="CD141" i="1"/>
  <c r="CD142" i="1"/>
  <c r="CC96" i="1"/>
  <c r="CD96" i="1" s="1"/>
  <c r="AH142" i="1"/>
  <c r="AI142" i="1" s="1"/>
  <c r="CU143" i="1"/>
  <c r="CV143" i="1" s="1"/>
  <c r="BN144" i="1"/>
  <c r="BO144" i="1" s="1"/>
  <c r="AH146" i="1"/>
  <c r="AI146" i="1" s="1"/>
  <c r="CU147" i="1"/>
  <c r="CV147" i="1" s="1"/>
  <c r="BN148" i="1"/>
  <c r="BO148" i="1" s="1"/>
  <c r="AH150" i="1"/>
  <c r="AI150" i="1" s="1"/>
  <c r="CU151" i="1"/>
  <c r="CV151" i="1" s="1"/>
  <c r="BN152" i="1"/>
  <c r="BO152" i="1" s="1"/>
  <c r="AH154" i="1"/>
  <c r="AI154" i="1" s="1"/>
  <c r="DB157" i="1"/>
  <c r="AY158" i="1"/>
  <c r="CD158" i="1"/>
  <c r="CI159" i="1"/>
  <c r="CJ159" i="1" s="1"/>
  <c r="BO161" i="1"/>
  <c r="AI162" i="1"/>
  <c r="BO162" i="1"/>
  <c r="CD165" i="1"/>
  <c r="BO167" i="1"/>
  <c r="CD169" i="1"/>
  <c r="CD171" i="1"/>
  <c r="BO172" i="1"/>
  <c r="CD173" i="1"/>
  <c r="BO174" i="1"/>
  <c r="BO175" i="1"/>
  <c r="CD180" i="1"/>
  <c r="CD182" i="1"/>
  <c r="CD183" i="1"/>
  <c r="BO187" i="1"/>
  <c r="BO188" i="1"/>
  <c r="CV189" i="1"/>
  <c r="BO192" i="1"/>
  <c r="BO194" i="1"/>
  <c r="CD196" i="1"/>
  <c r="BO200" i="1"/>
  <c r="CE200" i="1"/>
  <c r="CD200" i="1" s="1"/>
  <c r="CD205" i="1"/>
  <c r="CW96" i="1"/>
  <c r="CV96" i="1" s="1"/>
  <c r="BO154" i="1"/>
  <c r="BO160" i="1"/>
  <c r="CD163" i="1"/>
  <c r="CD164" i="1"/>
  <c r="BO168" i="1"/>
  <c r="BO170" i="1"/>
  <c r="CD176" i="1"/>
  <c r="CD178" i="1"/>
  <c r="BO181" i="1"/>
  <c r="BO186" i="1"/>
  <c r="CD189" i="1"/>
  <c r="CD195" i="1"/>
  <c r="CE197" i="1"/>
  <c r="BO197" i="1"/>
  <c r="BO206" i="1"/>
  <c r="AH98" i="1"/>
  <c r="AI98" i="1" s="1"/>
  <c r="AH99" i="1"/>
  <c r="AI99" i="1" s="1"/>
  <c r="AH100" i="1"/>
  <c r="AI100" i="1" s="1"/>
  <c r="AH101" i="1"/>
  <c r="AI101" i="1" s="1"/>
  <c r="AH102" i="1"/>
  <c r="AI102" i="1" s="1"/>
  <c r="CU141" i="1"/>
  <c r="CV141" i="1" s="1"/>
  <c r="BN142" i="1"/>
  <c r="BO142" i="1" s="1"/>
  <c r="AH144" i="1"/>
  <c r="AI144" i="1" s="1"/>
  <c r="CU145" i="1"/>
  <c r="CV145" i="1" s="1"/>
  <c r="BN146" i="1"/>
  <c r="BO146" i="1" s="1"/>
  <c r="AH148" i="1"/>
  <c r="AI148" i="1" s="1"/>
  <c r="BN150" i="1"/>
  <c r="BO150" i="1" s="1"/>
  <c r="BO158" i="1"/>
  <c r="CD161" i="1"/>
  <c r="CD162" i="1"/>
  <c r="CI163" i="1"/>
  <c r="CJ163" i="1" s="1"/>
  <c r="BO166" i="1"/>
  <c r="CD168" i="1"/>
  <c r="CD170" i="1"/>
  <c r="CD172" i="1"/>
  <c r="CD174" i="1"/>
  <c r="CD175" i="1"/>
  <c r="CD181" i="1"/>
  <c r="BO184" i="1"/>
  <c r="CD186" i="1"/>
  <c r="CD187" i="1"/>
  <c r="CV190" i="1"/>
  <c r="BO191" i="1"/>
  <c r="BO193" i="1"/>
  <c r="AY154" i="1"/>
  <c r="CD154" i="1"/>
  <c r="AI156" i="1"/>
  <c r="CD159" i="1"/>
  <c r="DB159" i="1"/>
  <c r="AY160" i="1"/>
  <c r="CD160" i="1"/>
  <c r="BO163" i="1"/>
  <c r="AI164" i="1"/>
  <c r="BO164" i="1"/>
  <c r="BO169" i="1"/>
  <c r="BO171" i="1"/>
  <c r="BO176" i="1"/>
  <c r="CD177" i="1"/>
  <c r="BO178" i="1"/>
  <c r="CD179" i="1"/>
  <c r="BO180" i="1"/>
  <c r="BO182" i="1"/>
  <c r="CD185" i="1"/>
  <c r="BO189" i="1"/>
  <c r="CD190" i="1"/>
  <c r="CV192" i="1"/>
  <c r="BO195" i="1"/>
  <c r="BO196" i="1"/>
  <c r="CS204" i="1"/>
  <c r="CU204" i="1" s="1"/>
  <c r="CV204" i="1" s="1"/>
  <c r="CE204" i="1"/>
  <c r="CD204" i="1" s="1"/>
  <c r="BO204" i="1"/>
  <c r="AX197" i="1"/>
  <c r="AY197" i="1" s="1"/>
  <c r="DA198" i="1"/>
  <c r="DB198" i="1" s="1"/>
  <c r="CO199" i="1"/>
  <c r="CP199" i="1" s="1"/>
  <c r="CU201" i="1"/>
  <c r="CV201" i="1" s="1"/>
  <c r="CU202" i="1"/>
  <c r="CV202" i="1" s="1"/>
  <c r="CI208" i="1"/>
  <c r="CJ208" i="1" s="1"/>
  <c r="CU208" i="1"/>
  <c r="CV208" i="1" s="1"/>
  <c r="CD209" i="1"/>
  <c r="BO213" i="1"/>
  <c r="CD216" i="1"/>
  <c r="CD217" i="1"/>
  <c r="BO221" i="1"/>
  <c r="CD222" i="1"/>
  <c r="BO223" i="1"/>
  <c r="CS224" i="1"/>
  <c r="CU224" i="1" s="1"/>
  <c r="CV224" i="1" s="1"/>
  <c r="CD224" i="1"/>
  <c r="BO226" i="1"/>
  <c r="CS228" i="1"/>
  <c r="CU228" i="1" s="1"/>
  <c r="CV228" i="1" s="1"/>
  <c r="CD228" i="1"/>
  <c r="BO230" i="1"/>
  <c r="CS232" i="1"/>
  <c r="CU232" i="1" s="1"/>
  <c r="CV232" i="1" s="1"/>
  <c r="CD232" i="1"/>
  <c r="CD234" i="1"/>
  <c r="CD236" i="1"/>
  <c r="CD238" i="1"/>
  <c r="CD240" i="1"/>
  <c r="CD242" i="1"/>
  <c r="AR175" i="1"/>
  <c r="CD207" i="1"/>
  <c r="BO211" i="1"/>
  <c r="CD215" i="1"/>
  <c r="BO219" i="1"/>
  <c r="CD225" i="1"/>
  <c r="CD229" i="1"/>
  <c r="CD233" i="1"/>
  <c r="CD244" i="1"/>
  <c r="CD246" i="1"/>
  <c r="CD248" i="1"/>
  <c r="CD257" i="1"/>
  <c r="CD259" i="1"/>
  <c r="CD261" i="1"/>
  <c r="AS175" i="1"/>
  <c r="AU175" i="1" s="1"/>
  <c r="AW175" i="1"/>
  <c r="CM175" i="1"/>
  <c r="CO175" i="1" s="1"/>
  <c r="CP175" i="1" s="1"/>
  <c r="DA196" i="1"/>
  <c r="DB196" i="1" s="1"/>
  <c r="CC197" i="1"/>
  <c r="CD197" i="1" s="1"/>
  <c r="CO198" i="1"/>
  <c r="CP198" i="1" s="1"/>
  <c r="BO201" i="1"/>
  <c r="BO202" i="1"/>
  <c r="BO203" i="1"/>
  <c r="AY204" i="1"/>
  <c r="CO208" i="1"/>
  <c r="CP208" i="1" s="1"/>
  <c r="DA208" i="1"/>
  <c r="DB208" i="1" s="1"/>
  <c r="CD213" i="1"/>
  <c r="CD221" i="1"/>
  <c r="CD223" i="1"/>
  <c r="CS226" i="1"/>
  <c r="CU226" i="1" s="1"/>
  <c r="CV226" i="1" s="1"/>
  <c r="CD226" i="1"/>
  <c r="CS230" i="1"/>
  <c r="CU230" i="1" s="1"/>
  <c r="CV230" i="1" s="1"/>
  <c r="CD230" i="1"/>
  <c r="CO234" i="1"/>
  <c r="CP234" i="1" s="1"/>
  <c r="CE252" i="1"/>
  <c r="CD252" i="1" s="1"/>
  <c r="BO252" i="1"/>
  <c r="CH175" i="1"/>
  <c r="CN175" i="1"/>
  <c r="CT175" i="1"/>
  <c r="CU175" i="1" s="1"/>
  <c r="CV175" i="1" s="1"/>
  <c r="BO207" i="1"/>
  <c r="CD208" i="1"/>
  <c r="AY211" i="1"/>
  <c r="CD211" i="1"/>
  <c r="BO215" i="1"/>
  <c r="AY219" i="1"/>
  <c r="CD219" i="1"/>
  <c r="BO225" i="1"/>
  <c r="CD227" i="1"/>
  <c r="BO229" i="1"/>
  <c r="CD231" i="1"/>
  <c r="BO233" i="1"/>
  <c r="BO242" i="1"/>
  <c r="CD243" i="1"/>
  <c r="BO244" i="1"/>
  <c r="CD245" i="1"/>
  <c r="BO246" i="1"/>
  <c r="CD247" i="1"/>
  <c r="BO248" i="1"/>
  <c r="CD249" i="1"/>
  <c r="BO255" i="1"/>
  <c r="CD256" i="1"/>
  <c r="CD258" i="1"/>
  <c r="CD260" i="1"/>
  <c r="AE242" i="1"/>
  <c r="CH242" i="1"/>
  <c r="CI242" i="1" s="1"/>
  <c r="CJ242" i="1" s="1"/>
  <c r="CN242" i="1"/>
  <c r="CO242" i="1" s="1"/>
  <c r="CP242" i="1" s="1"/>
  <c r="CT242" i="1"/>
  <c r="CU242" i="1" s="1"/>
  <c r="CV242" i="1" s="1"/>
  <c r="AG243" i="1"/>
  <c r="AH243" i="1" s="1"/>
  <c r="AI243" i="1" s="1"/>
  <c r="DA250" i="1"/>
  <c r="DB250" i="1" s="1"/>
  <c r="CH253" i="1"/>
  <c r="CI253" i="1" s="1"/>
  <c r="CJ253" i="1" s="1"/>
  <c r="CU256" i="1"/>
  <c r="CV256" i="1" s="1"/>
  <c r="CU257" i="1"/>
  <c r="CV257" i="1" s="1"/>
  <c r="CU258" i="1"/>
  <c r="CV258" i="1" s="1"/>
  <c r="CU259" i="1"/>
  <c r="CV259" i="1" s="1"/>
  <c r="CU260" i="1"/>
  <c r="CV260" i="1" s="1"/>
  <c r="CU261" i="1"/>
  <c r="CV261" i="1" s="1"/>
  <c r="AH263" i="1"/>
  <c r="AI263" i="1" s="1"/>
  <c r="BN263" i="1"/>
  <c r="BO263" i="1" s="1"/>
  <c r="AI264" i="1"/>
  <c r="BO264" i="1"/>
  <c r="AI265" i="1"/>
  <c r="BO266" i="1"/>
  <c r="CD267" i="1"/>
  <c r="CD268" i="1"/>
  <c r="CD269" i="1"/>
  <c r="CD270" i="1"/>
  <c r="BO271" i="1"/>
  <c r="CD273" i="1"/>
  <c r="CD274" i="1"/>
  <c r="BO275" i="1"/>
  <c r="CD277" i="1"/>
  <c r="CD278" i="1"/>
  <c r="BO279" i="1"/>
  <c r="CD281" i="1"/>
  <c r="CD282" i="1"/>
  <c r="BO283" i="1"/>
  <c r="CD285" i="1"/>
  <c r="BO286" i="1"/>
  <c r="CD288" i="1"/>
  <c r="BO290" i="1"/>
  <c r="CD294" i="1"/>
  <c r="AW243" i="1"/>
  <c r="AX243" i="1" s="1"/>
  <c r="AY243" i="1" s="1"/>
  <c r="CD250" i="1"/>
  <c r="CU250" i="1"/>
  <c r="CV250" i="1" s="1"/>
  <c r="CM251" i="1"/>
  <c r="CO251" i="1" s="1"/>
  <c r="CP251" i="1" s="1"/>
  <c r="CD253" i="1"/>
  <c r="CZ253" i="1"/>
  <c r="DA253" i="1" s="1"/>
  <c r="DB253" i="1" s="1"/>
  <c r="CM254" i="1"/>
  <c r="CO254" i="1" s="1"/>
  <c r="CP254" i="1" s="1"/>
  <c r="AY255" i="1"/>
  <c r="CC255" i="1"/>
  <c r="CD255" i="1" s="1"/>
  <c r="BO256" i="1"/>
  <c r="CO256" i="1"/>
  <c r="CP256" i="1" s="1"/>
  <c r="BO257" i="1"/>
  <c r="CO257" i="1"/>
  <c r="CP257" i="1" s="1"/>
  <c r="BO258" i="1"/>
  <c r="CO258" i="1"/>
  <c r="CP258" i="1" s="1"/>
  <c r="BO259" i="1"/>
  <c r="CO259" i="1"/>
  <c r="CP259" i="1" s="1"/>
  <c r="BO260" i="1"/>
  <c r="CO260" i="1"/>
  <c r="CP260" i="1" s="1"/>
  <c r="BO261" i="1"/>
  <c r="CO261" i="1"/>
  <c r="CP261" i="1" s="1"/>
  <c r="BO262" i="1"/>
  <c r="CO265" i="1"/>
  <c r="CP265" i="1" s="1"/>
  <c r="BO272" i="1"/>
  <c r="BO276" i="1"/>
  <c r="BO280" i="1"/>
  <c r="BO284" i="1"/>
  <c r="CH234" i="1"/>
  <c r="CI234" i="1" s="1"/>
  <c r="CJ234" i="1" s="1"/>
  <c r="CN234" i="1"/>
  <c r="CT234" i="1"/>
  <c r="CU234" i="1" s="1"/>
  <c r="CV234" i="1" s="1"/>
  <c r="CZ234" i="1"/>
  <c r="DA234" i="1" s="1"/>
  <c r="DB234" i="1" s="1"/>
  <c r="AE243" i="1"/>
  <c r="CH243" i="1"/>
  <c r="CI243" i="1" s="1"/>
  <c r="CJ243" i="1" s="1"/>
  <c r="CN243" i="1"/>
  <c r="CO243" i="1" s="1"/>
  <c r="CP243" i="1" s="1"/>
  <c r="CT243" i="1"/>
  <c r="CU243" i="1" s="1"/>
  <c r="CV243" i="1" s="1"/>
  <c r="CG251" i="1"/>
  <c r="CI251" i="1" s="1"/>
  <c r="CJ251" i="1" s="1"/>
  <c r="CY252" i="1"/>
  <c r="DA252" i="1" s="1"/>
  <c r="DB252" i="1" s="1"/>
  <c r="CM252" i="1"/>
  <c r="CO252" i="1" s="1"/>
  <c r="CP252" i="1" s="1"/>
  <c r="CG252" i="1"/>
  <c r="CI252" i="1" s="1"/>
  <c r="CJ252" i="1" s="1"/>
  <c r="AW253" i="1"/>
  <c r="AX253" i="1" s="1"/>
  <c r="AY253" i="1" s="1"/>
  <c r="CO253" i="1"/>
  <c r="CP253" i="1" s="1"/>
  <c r="CT253" i="1"/>
  <c r="CU253" i="1" s="1"/>
  <c r="CV253" i="1" s="1"/>
  <c r="CG254" i="1"/>
  <c r="CI254" i="1" s="1"/>
  <c r="CJ254" i="1" s="1"/>
  <c r="CD262" i="1"/>
  <c r="CD263" i="1"/>
  <c r="CD264" i="1"/>
  <c r="CD272" i="1"/>
  <c r="CD276" i="1"/>
  <c r="CD280" i="1"/>
  <c r="CD284" i="1"/>
  <c r="CD286" i="1"/>
  <c r="BO287" i="1"/>
  <c r="CD290" i="1"/>
  <c r="BO291" i="1"/>
  <c r="AO251" i="1"/>
  <c r="CY251" i="1"/>
  <c r="DA251" i="1" s="1"/>
  <c r="DB251" i="1" s="1"/>
  <c r="AO252" i="1"/>
  <c r="AV252" i="1"/>
  <c r="AX252" i="1" s="1"/>
  <c r="AY252" i="1" s="1"/>
  <c r="AR253" i="1"/>
  <c r="AO254" i="1"/>
  <c r="CY254" i="1"/>
  <c r="DA254" i="1" s="1"/>
  <c r="DB254" i="1" s="1"/>
  <c r="CD265" i="1"/>
  <c r="BO268" i="1"/>
  <c r="BO269" i="1"/>
  <c r="BO273" i="1"/>
  <c r="BO277" i="1"/>
  <c r="BO281" i="1"/>
  <c r="BO288" i="1"/>
  <c r="BO294" i="1"/>
  <c r="AW267" i="1"/>
  <c r="AX267" i="1" s="1"/>
  <c r="AY267" i="1" s="1"/>
  <c r="AV269" i="1"/>
  <c r="AX269" i="1" s="1"/>
  <c r="AY269" i="1" s="1"/>
  <c r="CC291" i="1"/>
  <c r="CD291" i="1" s="1"/>
  <c r="DA292" i="1"/>
  <c r="DB292" i="1" s="1"/>
  <c r="AX295" i="1"/>
  <c r="AY295" i="1" s="1"/>
  <c r="BO297" i="1"/>
  <c r="CD299" i="1"/>
  <c r="BO300" i="1"/>
  <c r="BO301" i="1"/>
  <c r="CD303" i="1"/>
  <c r="BO304" i="1"/>
  <c r="DA306" i="1"/>
  <c r="DB306" i="1" s="1"/>
  <c r="BO307" i="1"/>
  <c r="CD309" i="1"/>
  <c r="CD310" i="1"/>
  <c r="BO311" i="1"/>
  <c r="CD313" i="1"/>
  <c r="CD314" i="1"/>
  <c r="BO315" i="1"/>
  <c r="CD317" i="1"/>
  <c r="BO318" i="1"/>
  <c r="CD321" i="1"/>
  <c r="CD323" i="1"/>
  <c r="CD326" i="1"/>
  <c r="BO327" i="1"/>
  <c r="CD330" i="1"/>
  <c r="CH267" i="1"/>
  <c r="CI267" i="1" s="1"/>
  <c r="CJ267" i="1" s="1"/>
  <c r="CN267" i="1"/>
  <c r="CO267" i="1" s="1"/>
  <c r="CP267" i="1" s="1"/>
  <c r="CT267" i="1"/>
  <c r="CU267" i="1" s="1"/>
  <c r="CV267" i="1" s="1"/>
  <c r="CZ267" i="1"/>
  <c r="DA267" i="1" s="1"/>
  <c r="DB267" i="1" s="1"/>
  <c r="CD292" i="1"/>
  <c r="BO296" i="1"/>
  <c r="BO308" i="1"/>
  <c r="BO312" i="1"/>
  <c r="BO316" i="1"/>
  <c r="CH265" i="1"/>
  <c r="CI265" i="1" s="1"/>
  <c r="CJ265" i="1" s="1"/>
  <c r="CN265" i="1"/>
  <c r="CT265" i="1"/>
  <c r="CU265" i="1" s="1"/>
  <c r="CV265" i="1" s="1"/>
  <c r="CZ265" i="1"/>
  <c r="DA265" i="1" s="1"/>
  <c r="DB265" i="1" s="1"/>
  <c r="AV268" i="1"/>
  <c r="AX268" i="1" s="1"/>
  <c r="AY268" i="1" s="1"/>
  <c r="CD297" i="1"/>
  <c r="BO298" i="1"/>
  <c r="CD301" i="1"/>
  <c r="BO302" i="1"/>
  <c r="CE305" i="1"/>
  <c r="CD305" i="1" s="1"/>
  <c r="BO305" i="1"/>
  <c r="CD308" i="1"/>
  <c r="CD312" i="1"/>
  <c r="CD316" i="1"/>
  <c r="BO319" i="1"/>
  <c r="BO322" i="1"/>
  <c r="CD331" i="1"/>
  <c r="AY296" i="1"/>
  <c r="CD296" i="1"/>
  <c r="CD298" i="1"/>
  <c r="BO299" i="1"/>
  <c r="CD302" i="1"/>
  <c r="BO303" i="1"/>
  <c r="CD306" i="1"/>
  <c r="BO317" i="1"/>
  <c r="CD319" i="1"/>
  <c r="CD320" i="1"/>
  <c r="BO321" i="1"/>
  <c r="BO323" i="1"/>
  <c r="BO330" i="1"/>
  <c r="CG305" i="1"/>
  <c r="CI305" i="1" s="1"/>
  <c r="CJ305" i="1" s="1"/>
  <c r="CM305" i="1"/>
  <c r="CO305" i="1" s="1"/>
  <c r="CP305" i="1" s="1"/>
  <c r="CY305" i="1"/>
  <c r="DA305" i="1" s="1"/>
  <c r="DB305" i="1" s="1"/>
  <c r="AV306" i="1"/>
  <c r="AH328" i="1"/>
  <c r="AI328" i="1" s="1"/>
  <c r="CI328" i="1"/>
  <c r="CJ328" i="1" s="1"/>
  <c r="BN331" i="1"/>
  <c r="BO331" i="1" s="1"/>
  <c r="AH332" i="1"/>
  <c r="AI332" i="1" s="1"/>
  <c r="CI332" i="1"/>
  <c r="CJ332" i="1" s="1"/>
  <c r="BN335" i="1"/>
  <c r="BO335" i="1" s="1"/>
  <c r="BO336" i="1"/>
  <c r="BO337" i="1"/>
  <c r="BO341" i="1"/>
  <c r="BO345" i="1"/>
  <c r="BO349" i="1"/>
  <c r="BO353" i="1"/>
  <c r="BO357" i="1"/>
  <c r="BO361" i="1"/>
  <c r="CD368" i="1"/>
  <c r="AW306" i="1"/>
  <c r="CG306" i="1"/>
  <c r="CI306" i="1" s="1"/>
  <c r="CJ306" i="1" s="1"/>
  <c r="CM306" i="1"/>
  <c r="CO306" i="1" s="1"/>
  <c r="CP306" i="1" s="1"/>
  <c r="CC327" i="1"/>
  <c r="CD327" i="1" s="1"/>
  <c r="DA328" i="1"/>
  <c r="DB328" i="1" s="1"/>
  <c r="AX331" i="1"/>
  <c r="AY331" i="1" s="1"/>
  <c r="DA332" i="1"/>
  <c r="DB332" i="1" s="1"/>
  <c r="CD337" i="1"/>
  <c r="CD338" i="1"/>
  <c r="BO339" i="1"/>
  <c r="CD341" i="1"/>
  <c r="CD342" i="1"/>
  <c r="BO343" i="1"/>
  <c r="CD345" i="1"/>
  <c r="CD346" i="1"/>
  <c r="BO347" i="1"/>
  <c r="CD350" i="1"/>
  <c r="BO351" i="1"/>
  <c r="CD354" i="1"/>
  <c r="BO355" i="1"/>
  <c r="CD358" i="1"/>
  <c r="BO359" i="1"/>
  <c r="CD362" i="1"/>
  <c r="BO363" i="1"/>
  <c r="CH306" i="1"/>
  <c r="CN306" i="1"/>
  <c r="CT306" i="1"/>
  <c r="CU306" i="1" s="1"/>
  <c r="CV306" i="1" s="1"/>
  <c r="CD328" i="1"/>
  <c r="CD332" i="1"/>
  <c r="CU332" i="1"/>
  <c r="CV332" i="1" s="1"/>
  <c r="CD334" i="1"/>
  <c r="CC335" i="1"/>
  <c r="CD335" i="1" s="1"/>
  <c r="CD336" i="1"/>
  <c r="CD339" i="1"/>
  <c r="BO340" i="1"/>
  <c r="CD343" i="1"/>
  <c r="BO344" i="1"/>
  <c r="CD347" i="1"/>
  <c r="BO348" i="1"/>
  <c r="CD351" i="1"/>
  <c r="BO352" i="1"/>
  <c r="CD355" i="1"/>
  <c r="BO356" i="1"/>
  <c r="CD359" i="1"/>
  <c r="BO360" i="1"/>
  <c r="CD363" i="1"/>
  <c r="BO364" i="1"/>
  <c r="CD365" i="1"/>
  <c r="BO332" i="1"/>
  <c r="BO334" i="1"/>
  <c r="BO350" i="1"/>
  <c r="BO354" i="1"/>
  <c r="BO358" i="1"/>
  <c r="BO362" i="1"/>
  <c r="CD364" i="1"/>
  <c r="CD367" i="1"/>
  <c r="CO365" i="1"/>
  <c r="CP365" i="1" s="1"/>
  <c r="BN369" i="1"/>
  <c r="BO369" i="1" s="1"/>
  <c r="AH370" i="1"/>
  <c r="AI370" i="1" s="1"/>
  <c r="BN373" i="1"/>
  <c r="BO373" i="1" s="1"/>
  <c r="BO374" i="1"/>
  <c r="AX377" i="1"/>
  <c r="AY377" i="1" s="1"/>
  <c r="CD378" i="1"/>
  <c r="CD380" i="1"/>
  <c r="BO381" i="1"/>
  <c r="BO382" i="1"/>
  <c r="CE383" i="1"/>
  <c r="CD383" i="1" s="1"/>
  <c r="BO383" i="1"/>
  <c r="CD386" i="1"/>
  <c r="CD388" i="1"/>
  <c r="BO389" i="1"/>
  <c r="BO390" i="1"/>
  <c r="CE391" i="1"/>
  <c r="CD391" i="1" s="1"/>
  <c r="BO391" i="1"/>
  <c r="BO372" i="1"/>
  <c r="CD376" i="1"/>
  <c r="BO384" i="1"/>
  <c r="BO392" i="1"/>
  <c r="CD394" i="1"/>
  <c r="DA365" i="1"/>
  <c r="DB365" i="1" s="1"/>
  <c r="AX369" i="1"/>
  <c r="AY369" i="1" s="1"/>
  <c r="CC369" i="1"/>
  <c r="CD369" i="1" s="1"/>
  <c r="AX373" i="1"/>
  <c r="AY373" i="1" s="1"/>
  <c r="AH374" i="1"/>
  <c r="AI374" i="1" s="1"/>
  <c r="CD374" i="1"/>
  <c r="BN377" i="1"/>
  <c r="BO377" i="1" s="1"/>
  <c r="CE379" i="1"/>
  <c r="CD379" i="1" s="1"/>
  <c r="BO379" i="1"/>
  <c r="CD382" i="1"/>
  <c r="CD384" i="1"/>
  <c r="BO385" i="1"/>
  <c r="CE387" i="1"/>
  <c r="CD387" i="1" s="1"/>
  <c r="BO387" i="1"/>
  <c r="CD390" i="1"/>
  <c r="CD392" i="1"/>
  <c r="BO393" i="1"/>
  <c r="BO395" i="1"/>
  <c r="AY372" i="1"/>
  <c r="CD372" i="1"/>
  <c r="BO376" i="1"/>
  <c r="BO380" i="1"/>
  <c r="BO388" i="1"/>
  <c r="CD393" i="1"/>
  <c r="CD395" i="1"/>
  <c r="CE397" i="1"/>
  <c r="CD397" i="1" s="1"/>
  <c r="BO397" i="1"/>
  <c r="AX394" i="1"/>
  <c r="AY394" i="1" s="1"/>
  <c r="CO395" i="1"/>
  <c r="CP395" i="1" s="1"/>
  <c r="CC398" i="1"/>
  <c r="CD398" i="1" s="1"/>
  <c r="DA399" i="1"/>
  <c r="DB399" i="1" s="1"/>
  <c r="BO401" i="1"/>
  <c r="CC402" i="1"/>
  <c r="CD402" i="1" s="1"/>
  <c r="CO403" i="1"/>
  <c r="CP403" i="1" s="1"/>
  <c r="DA403" i="1"/>
  <c r="DB403" i="1" s="1"/>
  <c r="AY405" i="1"/>
  <c r="CD405" i="1"/>
  <c r="BO408" i="1"/>
  <c r="BO409" i="1"/>
  <c r="BO394" i="1"/>
  <c r="AH395" i="1"/>
  <c r="AI395" i="1" s="1"/>
  <c r="AY395" i="1"/>
  <c r="CI395" i="1"/>
  <c r="CJ395" i="1" s="1"/>
  <c r="BN398" i="1"/>
  <c r="BO398" i="1" s="1"/>
  <c r="CD399" i="1"/>
  <c r="CU399" i="1"/>
  <c r="CV399" i="1" s="1"/>
  <c r="AX402" i="1"/>
  <c r="AY402" i="1" s="1"/>
  <c r="AH403" i="1"/>
  <c r="AI403" i="1" s="1"/>
  <c r="CD403" i="1"/>
  <c r="BN406" i="1"/>
  <c r="BO406" i="1" s="1"/>
  <c r="BO410" i="1"/>
  <c r="CD411" i="1"/>
  <c r="CD414" i="1"/>
  <c r="BO415" i="1"/>
  <c r="CD401" i="1"/>
  <c r="BO405" i="1"/>
  <c r="CD410" i="1"/>
  <c r="CD412" i="1"/>
  <c r="BO418" i="1"/>
  <c r="BO402" i="1"/>
  <c r="BO403" i="1"/>
  <c r="CD407" i="1"/>
  <c r="BO414" i="1"/>
  <c r="CD418" i="1"/>
  <c r="BN411" i="1"/>
  <c r="BO411" i="1" s="1"/>
  <c r="DA412" i="1"/>
  <c r="DB412" i="1" s="1"/>
  <c r="AX415" i="1"/>
  <c r="AY415" i="1" s="1"/>
  <c r="CO416" i="1"/>
  <c r="CP416" i="1" s="1"/>
  <c r="CD420" i="1"/>
  <c r="BO422" i="1"/>
  <c r="BO427" i="1"/>
  <c r="CS432" i="1"/>
  <c r="CU432" i="1" s="1"/>
  <c r="CV432" i="1" s="1"/>
  <c r="BO432" i="1"/>
  <c r="CD433" i="1"/>
  <c r="CD434" i="1"/>
  <c r="AY419" i="1"/>
  <c r="CD419" i="1"/>
  <c r="BO424" i="1"/>
  <c r="BO425" i="1"/>
  <c r="CD427" i="1"/>
  <c r="CD428" i="1"/>
  <c r="BO429" i="1"/>
  <c r="CD432" i="1"/>
  <c r="CS433" i="1"/>
  <c r="CU433" i="1" s="1"/>
  <c r="CV433" i="1" s="1"/>
  <c r="CS437" i="1"/>
  <c r="CU437" i="1" s="1"/>
  <c r="CV437" i="1" s="1"/>
  <c r="BO441" i="1"/>
  <c r="CO412" i="1"/>
  <c r="CP412" i="1" s="1"/>
  <c r="CC415" i="1"/>
  <c r="CD415" i="1" s="1"/>
  <c r="DA416" i="1"/>
  <c r="DB416" i="1" s="1"/>
  <c r="BO421" i="1"/>
  <c r="BO423" i="1"/>
  <c r="CD425" i="1"/>
  <c r="BO426" i="1"/>
  <c r="CD429" i="1"/>
  <c r="BO430" i="1"/>
  <c r="CD431" i="1"/>
  <c r="BO435" i="1"/>
  <c r="BO436" i="1"/>
  <c r="CE436" i="1"/>
  <c r="CD436" i="1" s="1"/>
  <c r="CD416" i="1"/>
  <c r="BO419" i="1"/>
  <c r="CD424" i="1"/>
  <c r="BO434" i="1"/>
  <c r="BO437" i="1"/>
  <c r="CC437" i="1"/>
  <c r="CD437" i="1" s="1"/>
  <c r="DA438" i="1"/>
  <c r="DB438" i="1" s="1"/>
  <c r="BN444" i="1"/>
  <c r="BO444" i="1" s="1"/>
  <c r="CS446" i="1"/>
  <c r="CU446" i="1" s="1"/>
  <c r="CV446" i="1" s="1"/>
  <c r="CD446" i="1"/>
  <c r="CD447" i="1"/>
  <c r="CD449" i="1"/>
  <c r="BO450" i="1"/>
  <c r="BO451" i="1"/>
  <c r="BC431" i="1"/>
  <c r="CS431" i="1" s="1"/>
  <c r="CU431" i="1" s="1"/>
  <c r="CV431" i="1" s="1"/>
  <c r="CD438" i="1"/>
  <c r="CD443" i="1"/>
  <c r="CD452" i="1"/>
  <c r="BO453" i="1"/>
  <c r="CE455" i="1"/>
  <c r="CD455" i="1" s="1"/>
  <c r="BO455" i="1"/>
  <c r="AX437" i="1"/>
  <c r="AY437" i="1" s="1"/>
  <c r="CO438" i="1"/>
  <c r="CP438" i="1" s="1"/>
  <c r="CS445" i="1"/>
  <c r="CU445" i="1" s="1"/>
  <c r="CV445" i="1" s="1"/>
  <c r="CE448" i="1"/>
  <c r="CD448" i="1" s="1"/>
  <c r="BO448" i="1"/>
  <c r="CD451" i="1"/>
  <c r="CD453" i="1"/>
  <c r="BO456" i="1"/>
  <c r="BO443" i="1"/>
  <c r="BO446" i="1"/>
  <c r="BO449" i="1"/>
  <c r="CD454" i="1"/>
  <c r="CD456" i="1"/>
  <c r="AW442" i="1"/>
  <c r="AX442" i="1" s="1"/>
  <c r="AY442" i="1" s="1"/>
  <c r="CS442" i="1" s="1"/>
  <c r="CU442" i="1" s="1"/>
  <c r="CV442" i="1" s="1"/>
  <c r="CG442" i="1"/>
  <c r="CM442" i="1"/>
  <c r="CU456" i="1"/>
  <c r="CV456" i="1" s="1"/>
  <c r="CD458" i="1"/>
  <c r="BO459" i="1"/>
  <c r="CD461" i="1"/>
  <c r="CD462" i="1"/>
  <c r="BO463" i="1"/>
  <c r="CD465" i="1"/>
  <c r="CD466" i="1"/>
  <c r="BO467" i="1"/>
  <c r="CD469" i="1"/>
  <c r="CD470" i="1"/>
  <c r="BO471" i="1"/>
  <c r="CD473" i="1"/>
  <c r="CD474" i="1"/>
  <c r="CH442" i="1"/>
  <c r="CN442" i="1"/>
  <c r="CT442" i="1"/>
  <c r="CO456" i="1"/>
  <c r="CP456" i="1" s="1"/>
  <c r="BO460" i="1"/>
  <c r="BO464" i="1"/>
  <c r="BO468" i="1"/>
  <c r="BO472" i="1"/>
  <c r="CD460" i="1"/>
  <c r="CD464" i="1"/>
  <c r="CD468" i="1"/>
  <c r="CD472" i="1"/>
  <c r="BO461" i="1"/>
  <c r="BO465" i="1"/>
  <c r="BO469" i="1"/>
  <c r="BO473" i="1"/>
  <c r="CO442" i="1" l="1"/>
  <c r="CP442" i="1" s="1"/>
  <c r="AX306" i="1"/>
  <c r="AY306" i="1" s="1"/>
  <c r="CG175" i="1"/>
  <c r="CI175" i="1" s="1"/>
  <c r="CJ175" i="1" s="1"/>
  <c r="CO26" i="1"/>
  <c r="CP26" i="1" s="1"/>
  <c r="CI27" i="1"/>
  <c r="CJ27" i="1" s="1"/>
  <c r="CY175" i="1"/>
  <c r="DA175" i="1" s="1"/>
  <c r="DB175" i="1" s="1"/>
  <c r="AV175" i="1"/>
  <c r="AX175" i="1" s="1"/>
  <c r="AY175" i="1" s="1"/>
  <c r="CI442" i="1"/>
  <c r="CJ442" i="1" s="1"/>
  <c r="CY431" i="1"/>
  <c r="DA431" i="1" s="1"/>
  <c r="DB431" i="1" s="1"/>
  <c r="CM431" i="1"/>
  <c r="CO431" i="1" s="1"/>
  <c r="CP431" i="1" s="1"/>
  <c r="BE431" i="1"/>
  <c r="BL431" i="1"/>
  <c r="BN431" i="1" s="1"/>
  <c r="BO431" i="1" s="1"/>
  <c r="CO27" i="1"/>
  <c r="CP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pc</author>
    <author/>
    <author>USUARIO</author>
  </authors>
  <commentList>
    <comment ref="AL5" authorId="0" shapeId="0" xr:uid="{91EB78A5-3D6C-4850-A467-5692311CAE19}">
      <text>
        <r>
          <rPr>
            <b/>
            <sz val="9"/>
            <color indexed="81"/>
            <rFont val="Tahoma"/>
            <family val="2"/>
          </rPr>
          <t>ACUMULATIVO SEMESTRAL</t>
        </r>
      </text>
    </comment>
    <comment ref="AM140" authorId="1" shapeId="0" xr:uid="{4629F7C5-BF1B-4D62-B388-D85AFDB3A804}">
      <text>
        <r>
          <rPr>
            <b/>
            <sz val="9"/>
            <color indexed="81"/>
            <rFont val="Tahoma"/>
            <family val="2"/>
          </rPr>
          <t>pc:</t>
        </r>
        <r>
          <rPr>
            <sz val="9"/>
            <color indexed="81"/>
            <rFont val="Tahoma"/>
            <family val="2"/>
          </rPr>
          <t xml:space="preserve">
numero de programas en practicas</t>
        </r>
      </text>
    </comment>
    <comment ref="AM166" authorId="2" shapeId="0" xr:uid="{A7DD01FB-3FEF-4B9E-AA36-A7453E92C2F4}">
      <text>
        <r>
          <rPr>
            <sz val="11"/>
            <color theme="1"/>
            <rFont val="Calibri"/>
            <family val="2"/>
            <scheme val="minor"/>
          </rPr>
          <t>======
ID#AAAA1fgMwOg
Nancy Liliana Carlosama Montenegro    (2023-07-24 14:17:22)
DR ZARATE CANCELA SIN JUSTIFICACION ACTITUD GROSERA</t>
        </r>
      </text>
    </comment>
    <comment ref="AP166" authorId="2" shapeId="0" xr:uid="{0AED426B-0235-4C43-A3DD-08E5A38A029A}">
      <text>
        <r>
          <rPr>
            <sz val="11"/>
            <color theme="1"/>
            <rFont val="Calibri"/>
            <family val="2"/>
            <scheme val="minor"/>
          </rPr>
          <t>======
ID#AAAA1fgMwOc
Nancy Liliana Carlosama Montenegro    (2023-07-24 14:15:18)
2 DE NEONATOS, 1 ORT POR ACOMPAÑANTE, ESP 4 PISO  1 PIDE MEDICO HOSPITALARIO DEBE PASAR DE VEZ EN CUADO, 1 UCIN  PAPA DE GEMELOS SIN ACCESO. NEO BASICO 2</t>
        </r>
      </text>
    </comment>
    <comment ref="AS166" authorId="2" shapeId="0" xr:uid="{E88BFCBF-DBF7-40AD-8278-88476E76A37D}">
      <text>
        <r>
          <rPr>
            <sz val="11"/>
            <color theme="1"/>
            <rFont val="Calibri"/>
            <family val="2"/>
            <scheme val="minor"/>
          </rPr>
          <t>======
ID#AAAA1fgMwOk
Nancy Liliana Carlosama Montenegro    (2023-07-24 14:29:54)
6 quejas en cx gral. se comparte con dra Vithiam para tratar tema.  de otra manera hay una de 7 quejas enviadas a cx gral que son de quirofano.</t>
        </r>
      </text>
    </comment>
    <comment ref="AT174" authorId="2" shapeId="0" xr:uid="{96690549-532B-42AB-A302-F45B0D75C38E}">
      <text>
        <r>
          <rPr>
            <sz val="11"/>
            <color theme="1"/>
            <rFont val="Calibri"/>
            <family val="2"/>
            <scheme val="minor"/>
          </rPr>
          <t>======
ID#AAAA1hovrO0
Nancy Liliana Carlosama Montenegro    (2023-07-24 19:06:12)
egresos de medic interna, cx ortopedia, 5 piso, 4 piso</t>
        </r>
      </text>
    </comment>
    <comment ref="AM175" authorId="2" shapeId="0" xr:uid="{71A6F396-389F-4962-8DF1-78A1CE2E8871}">
      <text>
        <r>
          <rPr>
            <sz val="11"/>
            <color theme="1"/>
            <rFont val="Calibri"/>
            <family val="2"/>
            <scheme val="minor"/>
          </rPr>
          <t>======
ID#AAAA1fgMwOw
Nancy Liliana Carlosama Montenegro    (2023-07-24 16:17:15)
total de traslados internos le resta los 10 casos de traslados inadecuados reportados por seguridad del paciente</t>
        </r>
      </text>
    </comment>
    <comment ref="AN175" authorId="2" shapeId="0" xr:uid="{0AAAF0BD-EF9D-4117-A2CC-050308E71044}">
      <text>
        <r>
          <rPr>
            <sz val="11"/>
            <color theme="1"/>
            <rFont val="Calibri"/>
            <family val="2"/>
            <scheme val="minor"/>
          </rPr>
          <t>======
ID#AAAA1fgMwOs
Nancy Liliana Carlosama Montenegro    (2023-07-24 16:15:28)
se incluye traslados de hospitalizacion, uci adulto e intermedio adulto. ver en informe estadistico abril traslados internos</t>
        </r>
      </text>
    </comment>
    <comment ref="AM246" authorId="3" shapeId="0" xr:uid="{002F3EB9-CC7D-400C-BF5E-0C121AF27B18}">
      <text>
        <r>
          <rPr>
            <b/>
            <sz val="9"/>
            <color indexed="81"/>
            <rFont val="Tahoma"/>
            <family val="2"/>
          </rPr>
          <t>USUARIO:</t>
        </r>
        <r>
          <rPr>
            <sz val="9"/>
            <color indexed="81"/>
            <rFont val="Tahoma"/>
            <family val="2"/>
          </rPr>
          <t xml:space="preserve">
VALOR RESULTADO COSTOS EN EL MES TOTAL DEL CUADRO PRODUCCION COSTOS
</t>
        </r>
      </text>
    </comment>
    <comment ref="AN246" authorId="3" shapeId="0" xr:uid="{06B19B21-D9BB-49B5-8E51-93EC6908CF09}">
      <text>
        <r>
          <rPr>
            <b/>
            <sz val="9"/>
            <color indexed="81"/>
            <rFont val="Tahoma"/>
            <family val="2"/>
          </rPr>
          <t>USUARIO:</t>
        </r>
        <r>
          <rPr>
            <sz val="9"/>
            <color indexed="81"/>
            <rFont val="Tahoma"/>
            <family val="2"/>
          </rPr>
          <t xml:space="preserve">
META COSTOS</t>
        </r>
      </text>
    </comment>
    <comment ref="AM247" authorId="3" shapeId="0" xr:uid="{EB61476C-53B2-413D-96D0-B31CF445CC9E}">
      <text>
        <r>
          <rPr>
            <b/>
            <sz val="9"/>
            <color indexed="81"/>
            <rFont val="Tahoma"/>
            <family val="2"/>
          </rPr>
          <t>USUARIO:</t>
        </r>
        <r>
          <rPr>
            <sz val="9"/>
            <color indexed="81"/>
            <rFont val="Tahoma"/>
            <family val="2"/>
          </rPr>
          <t xml:space="preserve">
RESULTADO DEL MES TOTAL DE PRODUCCION</t>
        </r>
      </text>
    </comment>
    <comment ref="AN247" authorId="3" shapeId="0" xr:uid="{9608E4CA-AC3F-4516-A601-32E1A6EF2922}">
      <text>
        <r>
          <rPr>
            <b/>
            <sz val="9"/>
            <color indexed="81"/>
            <rFont val="Tahoma"/>
            <family val="2"/>
          </rPr>
          <t>USUARIO:</t>
        </r>
        <r>
          <rPr>
            <sz val="9"/>
            <color indexed="81"/>
            <rFont val="Tahoma"/>
            <family val="2"/>
          </rPr>
          <t xml:space="preserve">
META PRODUCCION</t>
        </r>
      </text>
    </comment>
    <comment ref="AM248" authorId="3" shapeId="0" xr:uid="{13F1C0E4-23D4-4F15-9464-2613A9AB47D7}">
      <text>
        <r>
          <rPr>
            <b/>
            <sz val="9"/>
            <color indexed="81"/>
            <rFont val="Tahoma"/>
            <family val="2"/>
          </rPr>
          <t>USUARIO:</t>
        </r>
        <r>
          <rPr>
            <sz val="9"/>
            <color indexed="81"/>
            <rFont val="Tahoma"/>
            <family val="2"/>
          </rPr>
          <t xml:space="preserve">
UTILIDAD DEL CUADRO PRODUCCION COSTOS</t>
        </r>
      </text>
    </comment>
    <comment ref="AN248" authorId="3" shapeId="0" xr:uid="{7858A1D2-7E31-4964-AE48-5E2A281B15C6}">
      <text>
        <r>
          <rPr>
            <b/>
            <sz val="9"/>
            <color indexed="81"/>
            <rFont val="Tahoma"/>
            <family val="2"/>
          </rPr>
          <t>USUARIO:</t>
        </r>
        <r>
          <rPr>
            <sz val="9"/>
            <color indexed="81"/>
            <rFont val="Tahoma"/>
            <family val="2"/>
          </rPr>
          <t xml:space="preserve">
IGUAL VALOR RESULTADO DEL COSTO TOTAL CUADRO PRODUCCION COSTOS</t>
        </r>
      </text>
    </comment>
  </commentList>
</comments>
</file>

<file path=xl/sharedStrings.xml><?xml version="1.0" encoding="utf-8"?>
<sst xmlns="http://schemas.openxmlformats.org/spreadsheetml/2006/main" count="11085" uniqueCount="3613">
  <si>
    <t>ID</t>
  </si>
  <si>
    <t>AREA</t>
  </si>
  <si>
    <t>PROCESO</t>
  </si>
  <si>
    <t>LIDER PROCESO</t>
  </si>
  <si>
    <t>CC LP</t>
  </si>
  <si>
    <t>SUBPROCESO</t>
  </si>
  <si>
    <t>LIDER SUBPROCESO</t>
  </si>
  <si>
    <t>CC LSP</t>
  </si>
  <si>
    <t>OBJETIVO ESTRATEGICO</t>
  </si>
  <si>
    <t>OBJETIVO OPERATIVO</t>
  </si>
  <si>
    <t>ACTIVIDAD</t>
  </si>
  <si>
    <t>PRINCIPIOS DE ACREDITACIÓN 
(EJE TRAZADOR)</t>
  </si>
  <si>
    <t>NORMA</t>
  </si>
  <si>
    <t>DNP</t>
  </si>
  <si>
    <t>TIPO</t>
  </si>
  <si>
    <t>RIESGO DE PROCESO</t>
  </si>
  <si>
    <t>RIESGO TRANSVERSAL</t>
  </si>
  <si>
    <t>INDICADOR</t>
  </si>
  <si>
    <t>NUMERADOR</t>
  </si>
  <si>
    <t>DENOMINADOR</t>
  </si>
  <si>
    <t>META</t>
  </si>
  <si>
    <t>UNIDAD</t>
  </si>
  <si>
    <t>NUM. ENERO</t>
  </si>
  <si>
    <t>DEN. ENERO</t>
  </si>
  <si>
    <t>RES. ENERO</t>
  </si>
  <si>
    <t>NUM. FEBRERO</t>
  </si>
  <si>
    <t>DEN. FEBRERO</t>
  </si>
  <si>
    <t>RES. FEBRERO</t>
  </si>
  <si>
    <t>NUM. MARZO</t>
  </si>
  <si>
    <t>DEN. MARZO</t>
  </si>
  <si>
    <t>RES. MARZO</t>
  </si>
  <si>
    <t>PROM. NUM TI</t>
  </si>
  <si>
    <t>PROM. DEN TI</t>
  </si>
  <si>
    <t>TRIM I</t>
  </si>
  <si>
    <t>EVA.  
I TRIM</t>
  </si>
  <si>
    <t>SOBRESALIENTE</t>
  </si>
  <si>
    <t>C.I.P</t>
  </si>
  <si>
    <t>ANÁLISIS I TRIM.</t>
  </si>
  <si>
    <t>NUM. ABRIL</t>
  </si>
  <si>
    <t>DEN. ABRIL</t>
  </si>
  <si>
    <t>RES. ABRIL</t>
  </si>
  <si>
    <t>NUM. MAYO</t>
  </si>
  <si>
    <t>DEN. MAYO</t>
  </si>
  <si>
    <t>RES. MAYO</t>
  </si>
  <si>
    <t>NUM. JUNIO</t>
  </si>
  <si>
    <t>DEN. JUNIO</t>
  </si>
  <si>
    <t>RES. JUNIO</t>
  </si>
  <si>
    <t>PROM. NUM TII</t>
  </si>
  <si>
    <t>PROM. DEN TII</t>
  </si>
  <si>
    <t>TRIM II</t>
  </si>
  <si>
    <t>EVA.  
II TRIM</t>
  </si>
  <si>
    <t xml:space="preserve">C.I.P ll </t>
  </si>
  <si>
    <t>ANÁLISIS II TRIM.</t>
  </si>
  <si>
    <t>NUM. JULIO</t>
  </si>
  <si>
    <t>DEN. JULIO</t>
  </si>
  <si>
    <t>RES. JULIO</t>
  </si>
  <si>
    <t>NUM. AGOSTO</t>
  </si>
  <si>
    <t>DEN. AGOSTO</t>
  </si>
  <si>
    <t>RES. AGOSTO</t>
  </si>
  <si>
    <t>NUM. SEPTIEMBRE</t>
  </si>
  <si>
    <t>DEN. SEPTIEMBRE</t>
  </si>
  <si>
    <t>RES. SEPTIEMBRE</t>
  </si>
  <si>
    <t>PROM. NUM TIII</t>
  </si>
  <si>
    <t>PROM. DEN TIII</t>
  </si>
  <si>
    <t>TRIM III</t>
  </si>
  <si>
    <t>EVA.  
III TRIM</t>
  </si>
  <si>
    <t>ANÁLISIS III TRIM.</t>
  </si>
  <si>
    <t>NUM. OCTUBRE</t>
  </si>
  <si>
    <t>DEN. OCTUBRE</t>
  </si>
  <si>
    <t>RES. OCTUBRE</t>
  </si>
  <si>
    <t>NUM. NOVIEMBRE</t>
  </si>
  <si>
    <t>DEN. NOVIEMBRE</t>
  </si>
  <si>
    <t>RES. NOVIEMBRE</t>
  </si>
  <si>
    <t>NUM. DICIEMBRE</t>
  </si>
  <si>
    <t>DEN. DICIEMBRE</t>
  </si>
  <si>
    <t>RES. DICIEMBRE</t>
  </si>
  <si>
    <t>PROM. NUM TIV</t>
  </si>
  <si>
    <t>PROM. DEN TIV</t>
  </si>
  <si>
    <t>TRIM IV</t>
  </si>
  <si>
    <t>EVA.  
IV TRIM</t>
  </si>
  <si>
    <t>ANÁLISIS IV TRIM.</t>
  </si>
  <si>
    <t>PROM. NUM I SEM</t>
  </si>
  <si>
    <t>PROM. DEN I SEM</t>
  </si>
  <si>
    <t>I SEM</t>
  </si>
  <si>
    <t>EVA.  
I SEM</t>
  </si>
  <si>
    <t>ANÁLISIS I SEM.</t>
  </si>
  <si>
    <t>PROM. NUM 9M</t>
  </si>
  <si>
    <t>PROM. DEN 9M</t>
  </si>
  <si>
    <t>TRIM 9M</t>
  </si>
  <si>
    <t>EVA.  
9M</t>
  </si>
  <si>
    <t>ANÁLISIS 9M.</t>
  </si>
  <si>
    <t>PROM. NUM II SEM</t>
  </si>
  <si>
    <t>PROM. DEN II SEM</t>
  </si>
  <si>
    <t>TRIM II SEM</t>
  </si>
  <si>
    <t>EVA.  
II SEM</t>
  </si>
  <si>
    <t>ANÁLISIS II SEM.</t>
  </si>
  <si>
    <t>PROM. NUM AÑO</t>
  </si>
  <si>
    <t>PROM. DEN AÑO</t>
  </si>
  <si>
    <t>AÑO</t>
  </si>
  <si>
    <t>EVA.  
AÑO</t>
  </si>
  <si>
    <t>ANÁLISIS AÑO.</t>
  </si>
  <si>
    <t>POA2021001</t>
  </si>
  <si>
    <t>ADMINISTRATIVA</t>
  </si>
  <si>
    <t>AMBIENTE FÍSICO</t>
  </si>
  <si>
    <t>MARÍA ELIZABETH LLANOS</t>
  </si>
  <si>
    <t>ACTIVOS FIJOS</t>
  </si>
  <si>
    <t xml:space="preserve">HECTOR A ERASO MARTINEZ </t>
  </si>
  <si>
    <t>2. Mantener alta eficiencia de la gestión clínica, administrativa, financiera y jurídica implementando controles efectivos a los riesgos.</t>
  </si>
  <si>
    <t xml:space="preserve">MANTENER PERMANENTEMENTE COMUNICACIÓN CON EL AREA CONTABLE </t>
  </si>
  <si>
    <t xml:space="preserve">SUMINISTRAR LA INFORMACIÓN SOBRE LAS NOVEDADES DE LA PROPIEDAD PLANTA Y EQUIPO DE LA ORGANIZACIÓN </t>
  </si>
  <si>
    <t>4. Gestión del riesgo.</t>
  </si>
  <si>
    <t>POA</t>
  </si>
  <si>
    <t>GESTIÓN</t>
  </si>
  <si>
    <t>Falta de oportunidad en la entrega de resultados y/o estudios</t>
  </si>
  <si>
    <t>Falta de confiabilidad e inexactitud en la información.</t>
  </si>
  <si>
    <t>PORCENTAJE DE CONCILIACION DE SALDOS DE CUENTAS SEGÚN CLASIFICACION,  ENTRE ACTIVOS FIJOS Y CONTABILIDAD</t>
  </si>
  <si>
    <t>EL VALOR TOTAL DEL SALDO SEGÚN CLASIFICACION DE CUENTAS DE ACUERDO AL INFORME DE DEPRECIACION.</t>
  </si>
  <si>
    <t>EL VALOR TOTAL DE SALDOS OBTENIDOS DE LA CUENTA 16 DEL BALANCE DE PRUEBA.</t>
  </si>
  <si>
    <t xml:space="preserve">PORCENTAJE </t>
  </si>
  <si>
    <t>C</t>
  </si>
  <si>
    <t xml:space="preserve">LA CONCILIACIÓN ENTRE AREAS SE EFECTUA MENSUALMENTE; TOMANDO EL VALOR TOTAL SEGUN CLASIFICACION DEL INFORME DE DEPRECIACION VS. EL VALOR TOTAL DE LA CUENTA 16 DEL BALANCE DE PRUEBA, PARA EL PRIMER TRIMESTRE DEL 2023 NO SE ENCUENTRAN DIFERENCIAS  ENTRE LOS SALDOS PRESENTADOS POR CONTABILIDAD Y ACTIVOS FIJOS. </t>
  </si>
  <si>
    <t xml:space="preserve">LA CONCILIACIÓN ENTRE AREAS SE EFECTUA MENSUALMENTE; TOMANDO EL VALOR TOTAL SEGUN CLASIFICACION DEL INFORME DE DEPRECIACION VS. EL VALOR TOTAL DE LA CUENTA 16 DEL BALANCE DE PRUEBA, PARA EL SEGUNDO TRIMESTRE DEL AÑO 2023, NO SE ENCUENTRAN DIFERENCIAS  ENTRE LOS SALDOS PRESENTADOS POR CONTABILIDAD Y ACTIVOS FIJOS. </t>
  </si>
  <si>
    <t>POA2021002</t>
  </si>
  <si>
    <t xml:space="preserve">GARANTIZAR LOS CONTROLES SUFICIENTES Y NECESARIOS EN EL MANEJO DE LA PROPIEDAD PLANTA Y EQUIPO DE LA ORGANIZACIÓN </t>
  </si>
  <si>
    <t xml:space="preserve">IDENTIFICACION, CONTROL ORGANIZACIÓN Y CUSTODIA DE LA PROPIEDAD PLANTA Y EQUIPO </t>
  </si>
  <si>
    <t>5. Gestión de la tecnología.</t>
  </si>
  <si>
    <t xml:space="preserve">Ineficiencia en el manejo, control y custodia de inventarios </t>
  </si>
  <si>
    <t xml:space="preserve">PORCENTAJE DE DESVIACION ENTRE INVENTARIO Físico Y REGISTRO EN DGH. </t>
  </si>
  <si>
    <t xml:space="preserve">VALOR TOTAL DE SOBRANTES Y FALTANTES POR AREA </t>
  </si>
  <si>
    <t xml:space="preserve">VALOR TOTAL DE BIENES REGISTRADOS EN D. G. H. POR AREA </t>
  </si>
  <si>
    <t xml:space="preserve">DE LOS 5,616 ELEMENTOS, POR VALOR DE $ 70,308,827,643 INVENTARIADOS FISICAMENTE DURANTE EL PRIMER TRIMESTRE DEL AÑO 2023 REGISTRADOS EN D. G. H., SE ENCONTRÓ CIENTO DIEZ Y NUEVE (119) FALTANTES, POR VALOR DE $98,411.813; SIGNIFICANDO LO ANTERIOR, QUE DURANTE ESTE PERIDO SE PRESENTO  DESVIACION DEL 2,26% ENTRE EL INVENTARIO FISICO Y EL REGISTRADO EN D. G. H., HAY QUE TENER EN CUENTA  QUE EN EL ÁREA DE COORDINACION DE HOSPITALIZACION SE PRESENTA LA PERDIDA DE TRES (3) MONITORES MULTIPARAMETRICOS VALOR DE $ 65,970,000, REPRESENTANDO EL 67% DEL VALOR DE LOS FALTANTES.      </t>
  </si>
  <si>
    <t xml:space="preserve">DE LOS 5,897 ELEMENTOS, POR VALOR DE $ 22,975.,727,095, INVENTARIADOS FISICAMENTE DURANTE EL SEGUNDO TRIMESTRE DEL AÑO 2023 REGISTRADOS EN D. G. H., SE ENCONTRÓ TRESCIENTOS SESENTA Y DOS, (362) FALTANTES, POR VALOR DE $380,490.469; SIGNIFICA LO ANTERIOR, QUE DURANTE EL PERIDO SE PRESENTO  DESVIACION DEL 5,52% ENTRE EL INVENTARIO FISICO Y EL REGISTRADO EN D. G. H., HAY QUE TENER EN CUENTA  QUE  DEL  TOTAL DE LOS FALTANTES, EL 79%  CORRESPONDEN AL ÁREA DE URGENCIAS Y A LA FECHA FALTA LA DEPURACION DE ESTE INVENTARIO; RAZON POR LA CUAL EL INDICADOR SOBREPASA LA META. </t>
  </si>
  <si>
    <t>POA2021003</t>
  </si>
  <si>
    <t xml:space="preserve">GARANTIZAR QUE LOS PROCESOS DEL MANEJO DE LA PROPIEDAD PLANTA Y EQUIPO DE LA ORGANIZACIÓN, SE  AJUSTEN A LA NORMATIVIDAD VIGENTE, </t>
  </si>
  <si>
    <t xml:space="preserve">. REGISTRO Y SEGUIMIENTO EN EL INVENTARIO, ATRAVEZ DE LA PLATAFORMA DE D. G. HOSPITALARIA, DEL MODULO DE ACTIVOS FIJOS DE:  INGRESOS. (POR COMPRAS, DONACIONES, COMODATOS ETC)                                                        - TRASLADOS  (ENTRE AREAS)                                                                                                          </t>
  </si>
  <si>
    <t>Incumplimiento de normas y requisitos legales .</t>
  </si>
  <si>
    <t xml:space="preserve">PORCENTAJE DEL MANEJO, REGISTRO, CONTROL Y CUSTODIA DE LA PROPIEDAD PLANTA Y EQUIPO DE LA ORGANIZACIÓN  </t>
  </si>
  <si>
    <t>VALOR TOTAL DE REGISTROS EFECTIVAMENTE REALIZADOS DURANTE EL PERIODO.</t>
  </si>
  <si>
    <t xml:space="preserve">VALOR TOTAL DE REGISTROS A REALIZAR DURANTE EL PERIODO. </t>
  </si>
  <si>
    <t xml:space="preserve">DE LOS 363 ELEMENTOS CON MOVIMIENTO PARA REGISTRO EN D.G.H., POR VALOR DE $ 271,650.855,67, EN EL PRIMER TRIMESTRE DEL 2023, POR INGRESOS Y TRASLADOS; EL 100%  SE REGISTRÓ EFECTIVAMENTE  EN EL  INVEANTARIO. </t>
  </si>
  <si>
    <t xml:space="preserve">DE LOS 2732 ELEMENTOS CON MOVIMIENTO PARA REGISTRO EN D.G.H., POR VALOR DE $ 4,192.741,328,61, EN EL SEGUNDO TRIMESTRE DEL 2023, POR TRASLADOS, REGISTROS POR INGRESOS NO SE PRESENTARON DURANTE ESTE PERIODO; EL 100%  SE REGISTRÓ EFECTIVAMENTE  EN EL  INVEANTARIO. </t>
  </si>
  <si>
    <t>POA2021004</t>
  </si>
  <si>
    <t xml:space="preserve">GARANTIZAR QUE LOS PROCESOS DE BAJA DE BIENES SERVIBLES E INSERVIBLES SE REALICEN CONFORME A LOS LINEAMIENTOS LEGALES. </t>
  </si>
  <si>
    <t xml:space="preserve">GARANTIZAR LA EFECTIVIDAD EN EL PROCESO DE SALIDAS DE ACTIVOS FIJOS TANTO DEL  INVENTARIO FÍSICO COMO DE DGH. </t>
  </si>
  <si>
    <t xml:space="preserve">PORCENTAJE DE BIENES EFECTIVAMENTE DADOS DE BAJA </t>
  </si>
  <si>
    <t>VALOR TOTAL DE BIENES DADOS DE BAJA  EN EL SEMESTRE POR CLASIFICACION</t>
  </si>
  <si>
    <t xml:space="preserve">VALOR TOTAL DE BIENES REGISTRADOS EN D.G.H. SE INFORME DE DEPRECIACION </t>
  </si>
  <si>
    <t>ACUMULATIVO SEMESTRAL</t>
  </si>
  <si>
    <t xml:space="preserve">AL 100% DE LOS 187 BIENES, POR VALOR DE $79,026,171,26,  REGISTRADOS EN EL APLICATIVO DE DINAMICA GERENCIAL HOSPITALARIA, DEL MODULO DE ACTIVOS FIJOS,  SE LES REALIZÓ EFECTIVAMENTE  EL PROCESO DE BAJA.    </t>
  </si>
  <si>
    <t>POA2021005</t>
  </si>
  <si>
    <t>ALMACÉN</t>
  </si>
  <si>
    <t>FERNANDO NARVAEZ OVIEDO</t>
  </si>
  <si>
    <t>Establecer las actividades necesarias para entregar bienes por suministros a las dependencias del
Hospital Universitario Departamental de Nariño E.S.E.</t>
  </si>
  <si>
    <t>Se entregan los bienes e insumos acordes al pedido realizado por las areas de servicio acorde a programación</t>
  </si>
  <si>
    <t>PRODUCTO</t>
  </si>
  <si>
    <t>Falta de seguimiento y supervisión en los contratos de mantenimiento y suministros</t>
  </si>
  <si>
    <t>Inoportunidad en la atención</t>
  </si>
  <si>
    <t>% DE ENTREGA DE SOLICITUDES PROGRAMADAS</t>
  </si>
  <si>
    <t>TOTAL DE SOLICITUDES ENTREGADAS A SATISFACCIÓN</t>
  </si>
  <si>
    <t>TOTAL DE SOLICITUDES PROGRAMADAS</t>
  </si>
  <si>
    <t>PORCENTAJE</t>
  </si>
  <si>
    <t xml:space="preserve">Durante el periodo el indicador no cumple con la meta debido a que a la fecha existen contratos de suministros de aseo y papeleria que no estan   legalizados, generando desabastesimiento en mercancia para la entrega  a las diferentes area del HUDN. </t>
  </si>
  <si>
    <t xml:space="preserve">Durante el periodo el indicador no cumple con la meta propuesta toda vez que durante el mes de mayo los contratos de sumnistros de aseo y elementos de papeleria se encontraban en legalizacion. </t>
  </si>
  <si>
    <t>POA2021006</t>
  </si>
  <si>
    <t>% DE PRODUCTOS VENCIDOS</t>
  </si>
  <si>
    <t>NÚMERO DE PRODUCTOS VENCIDOS</t>
  </si>
  <si>
    <t>NÚMERO DE PRODUCTOS CON FECHA DE VENCIMIENTO</t>
  </si>
  <si>
    <t>Durante loa últimos tres años el indicador ha permanecido estable. Durante el periodo el indicador cumple con la meta. Se logra con éxito el cumplimiento del indicador gracias a un riguroso control de los productos y  fecha de vencimiento.</t>
  </si>
  <si>
    <t>Durante el periodo el indicador cumple con la meta. Se logra con éxito el cumplimiento del indicador gracias a un riguroso control de los productos con fecha de vencimiento.</t>
  </si>
  <si>
    <t>POA2021007</t>
  </si>
  <si>
    <t>Establecer las actividades necesarias para una correcta recepción de equipos y materiales adquiridos por el
Hospital Universitario Departamental de Nariño E.S.E.</t>
  </si>
  <si>
    <t>Se recepcionan los equipos y materiales que llegan al hospital de manera correcta.</t>
  </si>
  <si>
    <t>NORMADO</t>
  </si>
  <si>
    <t>% DE MATERIALES Y EQUIPOS  RECEPCIONADOS CORRECTAMENTE (DEC. 4725 DE 2005)</t>
  </si>
  <si>
    <t>MATERIALES Y EQUIPOS  RECEPCIONADOS CORRECTAMENTE</t>
  </si>
  <si>
    <t>MATERIALES Y EQUIPOS  RECEPCIONADOS</t>
  </si>
  <si>
    <t>Durante los últimos tres años el indicador ha permanecido estable. Durante el periodo el indicador cumple con la meta. gracias al trabajo en equipo realizado entre Almacén,  Mantenimiento y Activos Fijos quienes  al llegar un equipo se revisa desde la competencia de cada area si  cumple con los requerimientos técnicos y los requisitos de la Politica de Introducción de Tecnologia  del HUDN E.S.E.</t>
  </si>
  <si>
    <t>Durante el periodo el indicador cumple con la meta. El éxito en el cumplimiento del indicador se obtiene gracias al trabajo colaboarativo entre Almacén y  Mantenimiento quienes atienden al llamado cuando llega un equipo para reviar que cumpla con los requerimientos técnicos y los requisitos de la Politica de Introducción de Tecnologia  del hospital.</t>
  </si>
  <si>
    <t>POA2021008</t>
  </si>
  <si>
    <t>APOYO LOGISTICO</t>
  </si>
  <si>
    <t>SOFIA LILIANA CALDERON HIDALGO</t>
  </si>
  <si>
    <t xml:space="preserve">3. Fortalecer el portafolio de servicios y crecimiento en el mercado optimizando los recursos institucionales disponibles. </t>
  </si>
  <si>
    <t>Organizar y controlar los egresos e ingresos del transporte de vehículos administrativos y asistenciales pertenecientes al Hospital Universitario Departamental de Nariño E.S.E tanto para salidas administrativas como asistenciales</t>
  </si>
  <si>
    <t>Monitorear permanentemente el recorrido del vehículo durante la salida el servicio de transporte por medio del sistema de GPS.</t>
  </si>
  <si>
    <t>N/A</t>
  </si>
  <si>
    <t>Inoportunidad en la entrega de bienes e insumos a los diferentes procesos de la entidad</t>
  </si>
  <si>
    <t>Rendimiento de combustibles de vehiculos administrativos</t>
  </si>
  <si>
    <t>Kilometros Recorridos</t>
  </si>
  <si>
    <t>Numero de Galones</t>
  </si>
  <si>
    <t>RAZÓN</t>
  </si>
  <si>
    <t>El rendimiento de los vehiculos administrativos  esta con un promedio de 19 kilomentros / galon durante el trimestre, con tentencia decreciente en compararacion al trimestre de 2022 el cual fue de 23 km/galon , en el primes trimeste se presta servicio al banco de leche para recoleccion de leche humana en los vehiculos administratios no se evidencia que las salidas incrementen el resultado.Se cumple la meta satisfactoriamente.</t>
  </si>
  <si>
    <t>El rendimiento de los vehiculos administrativos  esta con un promedio de 16 kilomentros / galon durante el trimestre, con tendencia decreciente en comparación al trimestre de 2023 el cual fue de 20 km/galon , en el primer trimeste se presta servicio al banco de leche para recolección de leche humana en los vehiculos administrativos no se evidencia que las salidas incrementen el resultado. de igual forma las salidas con servicio farmaceutico.  Se cumple la meta satisfactoriamente.</t>
  </si>
  <si>
    <t>POA2021009</t>
  </si>
  <si>
    <t>S.D.</t>
  </si>
  <si>
    <t>Rendimiento de combustibles de vehiculos asistenciales</t>
  </si>
  <si>
    <t>El rendimiento de los vehiculos asistenciales  esta con un promedio de 14 kilomentros / galon durante el trimestre con tendencia creciente pero no significativa con respecto al año 2022, por cuanto  se presentaron traslados de pacientes fuera del departamento, Se incremento tambien mayor programaicon de campañas de recoleccion de sangre, Se cumple la Meta.</t>
  </si>
  <si>
    <t>El rendimiento de los vehiculos asistenciales  esta con un promedio de 15,6 kilomentros / galon durante el trimestre con tendencia creciente pero no significativa con respecto al año 2022 que fue de 14 km/gl, por cuanto  se presentaron traslados de pacientes fuera del perimetro urbano, Se incremento tambien mayor programacion de campañas de recoleccion de sangre.  una de las ventajas es que se cuenta con la ambulancia Nissan la cual es economica en el consumo de combstible para cuando se traslada paciente fuera de la ciudad. Se cumple la Meta.</t>
  </si>
  <si>
    <t>POA2021010</t>
  </si>
  <si>
    <t>Orientar a todo el personal administrativo y asistencial, estudiantes, proveedores, usuarios y visitantes, las medidas de seguridad a seguir en caso de ser víctima de hurto de bienes durante su permanencia en el Hospital.</t>
  </si>
  <si>
    <t>Reportar de manera inmediata cuando se es víctima de Hurto a la Coordinación de Apoyo Logistico y empresa de Vigilancia</t>
  </si>
  <si>
    <t>Falta de oportunidad en la entrega de resultados y/o productos</t>
  </si>
  <si>
    <t>Incumplimiento de Normas y requisitos legales</t>
  </si>
  <si>
    <t>Hurtos Gestionados</t>
  </si>
  <si>
    <t>No de de Hurtos Gestionados</t>
  </si>
  <si>
    <t>Total Hurtos reportados en el periodo</t>
  </si>
  <si>
    <t>Se cumple la meta, el comportamiento del indicador es estable  en comparacion con años anteriores, por cuanto no se reportaron hurtos de bienes de la institucion.</t>
  </si>
  <si>
    <t>No aplica</t>
  </si>
  <si>
    <t>POA2021011</t>
  </si>
  <si>
    <t>Orientar al personal de lavandería sobre el control en proceso de lavado ropa hospitalaria antes de la entrega a los servicios asistenciales</t>
  </si>
  <si>
    <t>Verificar durante en el proceso de secado, doblado y plnachado que la ropa este limpia y libre de manchas o fluidos que puedan ocasionar riesgo de infecciones al paciente.</t>
  </si>
  <si>
    <t>Incremento de infeccionies asociadas a la atencion en salud</t>
  </si>
  <si>
    <t>Inoportunidad en la entrega prendas hospitalarias a los diferentes procesos de la entidad</t>
  </si>
  <si>
    <t>Produccion Lavado</t>
  </si>
  <si>
    <t>cantidad de ropa reprocesada</t>
  </si>
  <si>
    <t>Cantidad Ropa para servicio de lavado</t>
  </si>
  <si>
    <t>Se cumple con meta. El 1,83 %  durante el trimestre.  la ropa hospitalaria fue sometida a control de calidad y devuelta para reproceso por los operarios de secado, planchado y doblado con el fin de prevenir las infecciones intrahospitalarias. La tendencia del indicador es creciente en comparacion con el año 2022 que fue de 0.69%; El incremento del % de cumplimiento puede ser porque se continua con  el daño de una de las maquinas lavadoras que implica reajustar los ciclos y procesos de lavado ocasionando mayor cantidad de ropa lavada que requiere ser sometida a nuevo tratamiento de higienizacion.</t>
  </si>
  <si>
    <t>Se cumple con meta. El 2,02 %  durante el trimestre.  la ropa hospitalaria fue sometida a control de calidad y devuelta para reproceso por los operarios de secado, planchado y doblado con el fin de prevenir las infecciones intrahospitalarias. La tendencia del indicador es decreciente en comparacion con el año 2022 que fue de 2,97%; El decremento del porcentaje de reproceso se debe a que se solicito una persona de refuerzo para el lavado de ropa en la noche (6 horas) con el fin de procesar la ropa en el lavado y secado primeo para grantizar ropa mejor lavada y segundo para contar con la cantidad de ropa para que los operarios puedan entregar a los servicios en las cantidades requeridas ya que el daño de la lavadora o se ha solucionado.Por lo tanto los ciclos de lavado son los programados segun el tipo de ropa para lavado (ropa de lata, media o baja suciedad).</t>
  </si>
  <si>
    <t>POA2021012</t>
  </si>
  <si>
    <t>Garantizar el correcto funcionamiento de los vehículos del Hospital Universitario Departamental de Nariño E.S.E a través de su mantenimiento preventivo y correctivo, con el fin de prestar el normal y óptimo funcionamiento del servicio de transporte institucional</t>
  </si>
  <si>
    <t>Mantener optimas condiciones de operación los vehículos del HUDN mediante la revisión y reparación permanente y programada minimizando el riesgo  y brindando seguridad en el transporte de usuarios internos y externos de la institucion</t>
  </si>
  <si>
    <t>Posible evento adverso durante el transporte de pacientes</t>
  </si>
  <si>
    <t>Inoportunidad en la prestacion del servicio de transporte</t>
  </si>
  <si>
    <t>cumplimiento del mantenimiento de los vehiculos</t>
  </si>
  <si>
    <t>Mantenimiento preventivo ejecutado</t>
  </si>
  <si>
    <t>Manteniento programado</t>
  </si>
  <si>
    <t>Los mantenimientos preventivos se programan cada 5000 km de recorrido de los vehiculos, en el primer mes del año 2023 no se programa mantenimiento por cuanto no se contaba con  saldo suficiente, el contrao se inicia el 17 de febrero de 2023 con 3 revisiones tecnomecanicas. La tendencia del mantenimiento preventivo fue decreciente en comparacion al primer trimestre de la vigencia 2022, sin embargo tambien se llevan los vehiculos al taller para revision general.</t>
  </si>
  <si>
    <t>Los mantenimientos preventivos se programan cada 5000 km de recorrido de los vehiculos, sin embargo se reportan los mantenimientos totales ejecutados en cada mes del segundo trimestre del año 2023.  La tendencia del mantenimiento preventivo y correctivo fue decreciente en comparacion al primer trimestre de la vigencia 2022, por cuanto no se completó el kilometraje para el mantenimiento preventivo de acuerod a los reportes de los conductores.</t>
  </si>
  <si>
    <t>POA2021013</t>
  </si>
  <si>
    <t>Disponer de un protocolo que proporcione los mecanismos de seguridad y comunicación idóneos cuando se detecte la ausencia imprevista de un paciente que se encuentre en proceso de atención en salud en el Hospital Universitario Departamental de Nariño ESE. sin que medie un alta previa, ya sea por mejoría o alta voluntaria, que será de aplicación en los servicios de Hospitalización y Servicios de Urgencias  ante la detección de la fuga o pérdida.</t>
  </si>
  <si>
    <t xml:space="preserve">Orientar a los responsables en las acciones a seguir y los requisitos para minimizar la eventualidad de ocurrencia de un evento relacionado con pérdida o fuga de un paciente, notificando  la novedad como un incidente de seguridad del paciente y prevendr de esta manera la ocurrencia de un posible evento adverso.
</t>
  </si>
  <si>
    <t>Posible evento adverso durante la fuga del paciente</t>
  </si>
  <si>
    <t>Insatisfaccion del usuario con la prestacion del servicio y riesgo economico para la institucion</t>
  </si>
  <si>
    <t>fugas presentadas y gestionadas</t>
  </si>
  <si>
    <t>No de fugas Gestionadas</t>
  </si>
  <si>
    <t>total de pacientes atendidos periodo</t>
  </si>
  <si>
    <t>En el mes de febrero de 2023, Se reporto un caso de fuga de paciente internada en el area de urgencias,  la cual se logro ubicar y se presento para firmar alta voluntaria. En comparacion con el año anterior se mantiene tendencia,  de un paciente fugado.</t>
  </si>
  <si>
    <t>En los meses de abril de 2023 y mayo de 2023, Se reportaron dos caso de fuga de pacientes del area de urgencias,  los pacientes fueron ubicados con los familiares quienes se presentaron para firmar alta voluntaria. En comparacion con el mismo trimestre del año  anterior ha sido creciente ya que el año 2022  se presentó una fuga.</t>
  </si>
  <si>
    <t>POA2021014</t>
  </si>
  <si>
    <t>GESTION AMBIENTAL</t>
  </si>
  <si>
    <t>LUIS FABIAN IPIALES MUÑOZ</t>
  </si>
  <si>
    <t>CALIFICAR LA CALIDAD DE SEGREGACIÓN EN LAS DIFERENTES ÁREAS Y SERVICIOS DEL HUDN.</t>
  </si>
  <si>
    <t>DILIGENCIAMIENTO DEL FORMATO FRAMB – 012, TENIENDO EN CUENTA NÚMERO DE CONTENEDORES Y DÍAS DE REVISIÓN.</t>
  </si>
  <si>
    <t>6. Proceso de transformación cultural permanente.</t>
  </si>
  <si>
    <t>ESTRATÉGICO</t>
  </si>
  <si>
    <t>APEGO A SEGREGACION EN LA FUENTE.</t>
  </si>
  <si>
    <t>CONTENEDORES DE RESIDUOS BIEN SEGREGADOS.</t>
  </si>
  <si>
    <t>TOTAL DE CONTENEDORES EXISTENTES EN EL ÁREA O SERVICIO.</t>
  </si>
  <si>
    <t xml:space="preserve">EL INDICADOR SE MANTIENE CONSTANTE CON RESPECTO AL ULTIMO TRIMESTRE, SIN EMBARGO SE HA IMPLEMETADO ESTRATEGIAS PARA ALCANZAR UN MEJOR NIVEL, ENTRE LAS CUALES CAPACITAR MAS EXAUSTIVAMENTE EL PERSONAL ASISTENCIAL CON EL FIN DE GENERAR SENSIBILIZACIÓN Y CONCIENCIA AMBIENTAL. </t>
  </si>
  <si>
    <t xml:space="preserve">EL INDICADOR INCREMENTA RESPECTO AL ULTIMO TRIMESTRE, DEBIDO A LOS PROCESOS DE CAPACITACIÓN Y SENSIBILIZACIÓN Y CONCIENCIA AMBIENTAL QUE SE HAN IDO IMPLEMENTANDO </t>
  </si>
  <si>
    <t>POA2021015</t>
  </si>
  <si>
    <t>EVALUAR LA PERCEPCIÓN QUE TIENE EL CLIENTE INTERNO Y EXTERNO CON RESPECTO AL PERSONAL DE LIMPIEZA Y DESINFECCIÓN.</t>
  </si>
  <si>
    <t>REALIZAR ENCUESTAS A PERSONAL INTERNO Y EXTERNO DEL HUDN, ESTO MEDIANTE EL FORMATO  FRAMB – 028.</t>
  </si>
  <si>
    <t xml:space="preserve">CLIENTE INTERNO Y EXTERNO SATISFECHO CON EL SERVICIO DE LIMPIEZA Y DESINFECCION.  </t>
  </si>
  <si>
    <t>NUMERO DE ENCUESTAS CON CALIFICACIÓN FAVORABLE.</t>
  </si>
  <si>
    <t>NUMERO TOTAL DE ENCUESTAS REALIZADAS.</t>
  </si>
  <si>
    <t xml:space="preserve">EN EL PRIMER TRIMESTRE SE OBTIENE UN PORCENTAJE FAVORABLE, YA QUE SE HA HECHO SEGUIMIENTO  AL PERSONAL NUEVO Y SE HA RETROALIMENTADO AL PERSONAL YA EXISTENTE CON RESPECTO A MANEJO DE PACIENTES MANEJO DE RESIDUOS, LIMPIEZA Y DESINFECCIÓN. </t>
  </si>
  <si>
    <t xml:space="preserve">SE CUMPLE CON LA META ESTABLECIDA, SIN EMBARGO EL PORCENTAJE DISMINUYE EN COMPARACIÓN AL TRIMESTRE INMEDIATAMENTE ANTERIOR  DEBIDO A CAMBIO DE EMPRESA PARA EL PROCESO DE LIMPIEZA Y DESINFECCIÓN. </t>
  </si>
  <si>
    <t>POA2021016</t>
  </si>
  <si>
    <t>GARANTIZAR EL CONTROL DE LAS POSIBLES PLAGAS QUE PUDIESEN AFECTAR A LAS INSTALACIONES DEL HOSPITAL UNIVERSITARIO DEPARTAMENTAL DE NARIÑO.</t>
  </si>
  <si>
    <t>REALIZAR EL SEGUIMIENTO A LA EMPRESA TERCERIZADAS DE CONTROL DE PLAGAS, HACER EL ACOMPAÑAMIENTO EN EL PROCESO DE DESINFECCIÓN, DESRATIZACIÓN Y DESINSECTACIÓN EN EL HUDN; Y REVISAR LOS CERTIFICADOS ENTREGADOS POR LA EMPRESA DE LAS ACCIONES REALIZADAS.</t>
  </si>
  <si>
    <t>CUMPLIMIENTO A PROGRAMA DE CONTROL DE PLAGAS.</t>
  </si>
  <si>
    <t>ACTIVIDADES PROGRAMADAS DENTRO DEL CRONOGRAMA DE FUMIGACIÓN DURANTE EL MES.</t>
  </si>
  <si>
    <t>ACTIVIDADES CUMPLIDAS DENTRO DEL CRONOGRAMA DE FUMIGACIÓN DURANTE EL MES.</t>
  </si>
  <si>
    <t>EL INDICADOR SE MANTIENE ESTABLE CON RESPECTO AL ULTIMO TRIMESTRE, LA META ESTABLECIDA SE CUMPLE TENIENDO EN CUENTA EL CRONOGRAMA DE CONTROL DE PLAGAS QUE SE LLEVA POR PARTE DE LA OFICINA DE GESTION AMBIENTAL.</t>
  </si>
  <si>
    <t>POA2021017</t>
  </si>
  <si>
    <t>CALCULAR EL NÚMERO DE RESIDUOS PELIGROSOS GENERADOS POR EL HUDN PARA DISPOSICIÓN FINAL DE INCINERACIÓN.</t>
  </si>
  <si>
    <t>PESAJE DE RESIDUOS PELIGROSOS (ANATOMOPATOLÓGICOS, CORTOPUNZANTES, CITOTÓXICOS Y FÁRMACOS) GENERADOS POR EL HUDN, REALIZAR EL DILIGENCIAMIENTO DEL FORMATO FRAMB – 046.</t>
  </si>
  <si>
    <t>DESTINACION DE RESIDUOS A INCINERACION.</t>
  </si>
  <si>
    <t>KG RESIDUOS INCINERADOS.</t>
  </si>
  <si>
    <t>CANTIDAD DE RESIDUOS PELIGROSOS GENERADOS HUDN.</t>
  </si>
  <si>
    <t xml:space="preserve">EL INDICADOR TIENE UN RESULTADO FAVORABLE, LA META SE CUMPLE SATISFACTORIAMENTE DEBIDO A QUE SE ESTAN LLEVANDO A CABO PROCESOS DE MEJORA CONTINUA, GENERANDO MENOR CANTIDAD DE RESIDUOS PELIGROSOS, ESTO MEDIANTE PROCESOS DE BUENAS PRACTICAS DE EDUCACION AMBIENTAL COMO LA BUENA SEGREGACION Y EL TRATAMIENTO INTERNO DE LOS RESIDUOS EN EL AUTOCLAVE. </t>
  </si>
  <si>
    <t>POA2021018</t>
  </si>
  <si>
    <t>CALCULAR EL NÚMERO DE RESIDUOS RECICLABLES SEPARADOS GENERADOS POR EL HUDN.</t>
  </si>
  <si>
    <t>REALIZAR LA SEPARACIÓN DE LOS RESIDUOS RECICLABLES (PLÁSTICO, PALPE Y MIXTO), DILIGENCIAR EL PESAJE DE LOS RESIDUOS EN LOS FORMATOS FRAMB – 006, FRAMB – 012 FRAMB – 010 Y FRAMB – 011.</t>
  </si>
  <si>
    <t>DESTINACION DE RESIDUOS PARA RECICLAJE.</t>
  </si>
  <si>
    <t>KG DE RESIDUOS PARA RECICLAJE.</t>
  </si>
  <si>
    <t>CANTIDAD DE RESIDUOS NO PELIGROSOS GENERADOS EN EL HUDN.</t>
  </si>
  <si>
    <t xml:space="preserve">EN EL PRIMER TRIMESTRE EXISTE UN INCREMENTO EN EL PORCENTAJE CON RESPECTO AL ULTIMO TRIMESTRE, LA META PROPUESTA SE CUMPLE, ESTO DEBIDO AL MANEJO QUE SE LE HA DADO CON RONDAS DE SEGURIDAD Y EL APEGO LA EDUCACIÓN AMBIENTAL QUE SE HA GENERADO EN EL HUDN CON RESPECTO A TEMAS DE RESIDUOS HOSPITALARIOS Y EL APEGO QUE SE HA GENERADO CON EL CAMBIO DEL CODIGO DE COLORES. </t>
  </si>
  <si>
    <t xml:space="preserve">EN EL SEGUNDO TRIMESTRE SE MANTIENE EL PORCENTAJE CON RESPECTO AL ANTERIOR TRIMESTRE, LA META PROPUESTA SE CUMPLE, ESTO DEBIDO AL MANEJO QUE SE LE HA DADO CON RONDAS DE SEGURIDAD Y EL APEGO LA EDUCACIÓN AMBIENTAL QUE SE HA GENERADO EN EL HUDN CON RESPECTO A TEMAS DE RESIDUOS HOSPITALARIOS Y EL APEGO QUE SE HA GENERADO CON EL CAMBIO DEL CODIGO DE COLORES. </t>
  </si>
  <si>
    <t>POA2021019</t>
  </si>
  <si>
    <t xml:space="preserve"> CALCULAR EL NUMERO DE RESIDUOS DE APROVECHAMIENTO  GENERADOS POR EL HUDN PARA DISPONERLOS ADECUADAMENTE.</t>
  </si>
  <si>
    <t>DILIGENCIAR EL PESAJE DE LOS RESIDUOS DE APROVECHAMIENTO EN EL FORMATO FRAMB – 013.</t>
  </si>
  <si>
    <t>7. Responsabilidad social.</t>
  </si>
  <si>
    <t>DESTINACION PARA APROVECHAMIENTO.</t>
  </si>
  <si>
    <t>CANTIDAD DE RESIDUOS DESTINADOS PARA APROVECHAMIENTO COMO ALIMENTOS Y PODAS.</t>
  </si>
  <si>
    <t>CANTIDAD DE RESIDUOS DESTINADOS A RELLENO SANITARIO.</t>
  </si>
  <si>
    <t>EL INDICADOR CUMPLE CON LA META, SIN EMBARGO SE REQUIERE QUE EL NIVEL AUMENTE YA QUE SE DAR UN USO ADECUADO A LA COMPOSTERA.</t>
  </si>
  <si>
    <t xml:space="preserve">EL INDICADOR CUMPLE CON LA META E INCREMENTA EL PORCENTAJE EN EL SEGUNDO TRIMESTRE, DANDO UN BUEN USO DE LA COMPOSTERA </t>
  </si>
  <si>
    <t>POA2021020</t>
  </si>
  <si>
    <t>CALCULAR EL NÚMERO DE RESIDUOS DE PELIGROSOS BIOSANITARIOS GENERADOS POR EL HUDN TRATADOS POR EL AUTOCLAVE.</t>
  </si>
  <si>
    <t>REALIZAR EL PESAJE DE RESIDUOS PELIGROSOS (BIOSANITARIOS) GENERADOS POR EL HUDN Y DILIGENCIARLOS EN LOS FORMATOS FRAMB – 046 Y  FRAMB – 004.</t>
  </si>
  <si>
    <t>DESTINACION PARA AUTOCLAVE (DEL TOTAL DE RESIDUOS PELIGROSOS).</t>
  </si>
  <si>
    <t>CANTIDAD DE RESIDUOS PELIGROSOS TRATADOS EN AUTOCLAVE.</t>
  </si>
  <si>
    <t xml:space="preserve">EL INDICADOR DESCIENDE EN 2% CON RESPECTO AL ULTIMO TRIMESTRE, ESTO DEBIDO A FALLAS MECÁNICAS EN EL AUTOCLAVE, IMPIDIENDO QUE ALGUNOS RESIDUOS BIOSANITARIOS SEAN TRATADOS, SIN EMBARGO LA META SE CUMPLE YA QUE SE EXISTE UNA BUENA SEGREGACIÓN Y SE MANTIENE EL CONTROL Y VIGILANCIA DESDE GESTIÓN AMBIENTAL.  </t>
  </si>
  <si>
    <t>POA2021021</t>
  </si>
  <si>
    <t>CALCULAR EL NÚMERO DE RESIDUOS ORDINARIOS GENERADOS POR EL HUDN PARA DISPONER A RELLENO.</t>
  </si>
  <si>
    <t>REALIZAR EL PESAJE DE LOS RESIDUOS ORDINARIOS Y DILIGENCIAR EL PESAJE DE ESTOS EN EL FORMATO FRAMB – 010.</t>
  </si>
  <si>
    <t>DESTINACION PARA RELLENO SANITARIO.</t>
  </si>
  <si>
    <t>CANTIDAD DE RESIDUOS DISPUESTOS EN RELLENO SANITARIO.</t>
  </si>
  <si>
    <t>EN EL INDICADOR SE CUMPLE LA META Y SE REQUIERE SEGUIR SUBIENDO EL NIVEL CON PROCESOS DE EDUCACIÓN AMBIENTAL Y SENSIBILIZACIÓN MEDIANTE TEMAS DE RECICLAJE Y SEPARACIÓN EN LA FUENTE.</t>
  </si>
  <si>
    <t>POA2021022</t>
  </si>
  <si>
    <t>EVALUAR PERIÓDICAMENTE LA NORMA NTC 14001 COMO MOTIVO PARA LLEVAR A CABO UN MANTENIMIENTO CONTINUO, CON LO QUE SE CONSIGUE LA MEJORA CONTINUA DEL SGA.</t>
  </si>
  <si>
    <t>CONOCER LOS PLANES DE ACCIÓN QUE NO SE HAYAN EJECUTADO Y REALIZAR LAS ACCIONES PERTINENTES.</t>
  </si>
  <si>
    <t>MANTENER CERTIFICACION NORMA NTC 14001 (FASE 1, 6 COMPONENTES).</t>
  </si>
  <si>
    <t>NUMERO DE PLANES DE ACCION CON CIERRE EFECTIVO.</t>
  </si>
  <si>
    <t>NUMERO DE PLANES DE ACCION PROPUESTOS EN BASE A HALLAZGOS Y OPORTUNIDADES DE MEJORA.</t>
  </si>
  <si>
    <t xml:space="preserve">EL INDICADOR CON RESPECTO AL ÚLTIMO TRIMESTRE TIENE UN INCREMENTO Y HACE QUE SE CUMPLA CON LA META PROPUESTA, ESTO DEBIDO A QUE EN LAS ÚLTIMAS AUDITORIAS NO EXISTAN INCONSISTENCIAS Y POR ENDE HALLAZGOS. </t>
  </si>
  <si>
    <t>EL INDICADOR CON RESPECTO AL ÚLTIMO TRIMESTRE DISMINUYE YA QUE DURANTE EL MES DE MAYO NO SE REALIZAN JORNADAS DE CAPACITACIÓN, A RAIZ DEL CAMBIO DE EMPRESA TERCERIZADA Y DE ING. AMBIENTAL. SIN EMBARGO, EL MES DE ABRIL Y EL MES DE JUNIO SI SE CUMPLE CON LA META ESTIPULADA</t>
  </si>
  <si>
    <t>POA2021023</t>
  </si>
  <si>
    <t>EVALUAR Y MANTENER LAS ÁREAS VERDES UBICADAS EN EL HUDN PARA GENERAR  UN ENTORNO AMBIENTALMENTE SALUDABLE.</t>
  </si>
  <si>
    <t>REALIZAR SEGUIMIENTO A LAS FUNCIONES DE JARDINERÍA.</t>
  </si>
  <si>
    <t>MEJORAMIENTO AREAS VERDES.</t>
  </si>
  <si>
    <t>ACTIVIDADES EJECUTADAS DENTRO DEL CRONOGRAMA DE MANTENIMIENTO EN ÁREAS VERDES.</t>
  </si>
  <si>
    <t>CRONOGRAMA DE ACTIVIDADES EN ÁREAS VERDES.</t>
  </si>
  <si>
    <t>EL INDICADOR SE MANTIENE ESTABLE EN CUANTO A LOS ANTERIORES AÑOS, SE CUMPLE LA META, PORQUE SE REALIZA EL MANTENIMIENTO DEL 100% DE LAS ÁREAS VERDES EXISTENTES DENTRO DEL HOSPITAL, IGUALMENTE EL MANTENIMIENTO DE LA FUENTE PRINCIPAL , VERIFICANDO LAS ACTIVIDADES REALIZADAS POR EL PERSONAL DE JARDINERIA MEDIANTE UN CRONOGRAMA ESTABLECIDO.</t>
  </si>
  <si>
    <t>POA2021024</t>
  </si>
  <si>
    <t>CALCULAR EL NÚMERO DE PERSONAS CAPACITADAS EN GESTIÓN AMBIENTAL.</t>
  </si>
  <si>
    <t>REALIZAR CAPACITACIONES AL PERSONAL DEL HUDN Y HACER QUE FIRMEN EN EL FORMATO DE ASISTENCIA FRRHU – 026.</t>
  </si>
  <si>
    <t>PORCENTAJE DE CAPACITACION EN SISTEMA DE GESTION AMBIENTAL (SGA).</t>
  </si>
  <si>
    <t>NUMERO DE PERSONAS CAPACITADAS EN TEMAS DEL SGA.</t>
  </si>
  <si>
    <t>TOTAL DE PERSONAS CONVOCADAS A LAS CAPACITACIONES.</t>
  </si>
  <si>
    <t>LA META PROPUESTA PARA EL INDICADOR SE CUMPLE YA QUE SE TRABAJÓ DE MANERA CONSTANTE PARA MANTENER ACTUALIZADO TANTO AL PERSONAL ASISTENCIAL COMO EL PERSONAL DE LIMPIEZA Y DESINFECCIÓN.</t>
  </si>
  <si>
    <t>LA META PROPUESTA PARA EL INDICADOR SE CUMPLE YA QUE SE TRABAJÓ DE MANERA CONSTANTE PARA MANTENER ACTUALIZADO TANTO AL PERSONAL ASISTENCIAL COMO EL PERSONAL DE LIMPIEZA Y DESINFECCIÓN</t>
  </si>
  <si>
    <t>POA2021025</t>
  </si>
  <si>
    <t xml:space="preserve"> EVALUAR LAS TECNOLOGÍAS QUE PERMITAN EL AHORRO DEL RECURSO HÍDRICO AL INTERIOR DE HUDN.</t>
  </si>
  <si>
    <t>SUPERVISIÓN DE TUBERÍAS Y SOLICITAR LAS FACTURAS PARA CONOCER EL CONSUMO.</t>
  </si>
  <si>
    <t>REDUCCION EN CONSUMO DE AGUA*.</t>
  </si>
  <si>
    <t>(CONSUMO M3 PERIODO ACTUAL / DIA CAMA OCUPADO PERIODO ACTUAL) -   (CONSUMO M3 PERIODO ANTERIOR / DIA CAMA OCUPADO PERIODO ANTERIOR).</t>
  </si>
  <si>
    <t>(CONSUMO M3 PERIODO ANTERIOR / DIA CAMA OCUPADO PERIODO ANTERIOR).</t>
  </si>
  <si>
    <t>EL INDICADOR DE CONSUMO DE AGUA EN EL TERCER TRIMESTRE DESCENDIÓ CON RESPECTO AL ÚLTIMO TRIMESTRE, DEBIDO AL MANEJO Y CAMPAÑAS QUE SE HAN LLEVADO A CABO PARA REDUCIR Y HACER USO ADECUADO DEL RECURSO, ES NECESARIO CREAR PROYECTOS QUE MITIGUEN EL IMPACTO GENERADO POR EL CONSUMO EXCESIVO DE AGUA, ADEMÁS DE CONTINUAR CON PROCESOS DE SENCIBILIZACIÓN Y EDUCACIÓN AMBIENTAL.</t>
  </si>
  <si>
    <t>EL INDICADOR DE CONSUMO DE AGUA EN EL SEGUNDO TRIMESTRE CON RESPECTO AL ANTERIOR TRIMESTRE, DEBIDO AL MANEJO Y CAMPAÑAS QUE SE HAN LLEVADO A CABO PARA REDUCIR Y HACER USO ADECUADO DEL RECURSO, ES NECESARIO CREAR PROYECTOS QUE MITIGUEN EL IMPACTO GENERADO POR EL CONSUMO EXCESIVO DE AGUA, ADEMÁS DE CONTINUAR CON PROCESOS DE SENSIBILIZACIÓN Y EDUCACIÓN AMBIENTAL</t>
  </si>
  <si>
    <t>POA2021026</t>
  </si>
  <si>
    <t>EVALUAR EL CONSUMO DE ENERGÍA AL INTERIOR EN EL HUDN.</t>
  </si>
  <si>
    <t>SUPERVISIÓN DE ÁREAS Y SOLICITAR LAS FACTURAS PARA CONOCER EL CONSUMO.</t>
  </si>
  <si>
    <t>REDUCCION EN CONSUMO DE ENERGIA.</t>
  </si>
  <si>
    <t>(CONSUMO KVH PERIODO ACTUAL / DIA CAMA OCUPADO PERIODO ACTUAL) -   (CONSUMO KVH PERIODO ANTERIOR / DIA CAMA OCUPADO PERIODO ANTERIOR).</t>
  </si>
  <si>
    <t>(CONSUMO KVH PERIODO ANTERIOR / DIA CAMA OCUPADO PERIODO ANTERIOR).</t>
  </si>
  <si>
    <t xml:space="preserve">EL INDICADOR DE CONSUMO DE ENERGIA PRIMER TRIMESTRE DESCENDIÓ CON RESPECTO AL ÚLTIMO TRIMESTRE, YA QUE SE HA GENERADO CONSCIENCIA PROGRESIVA Y SE HA IMPLEMENTADO ESTRATEGÍAS Y CAPACITACIONES PARA DISMINUIR EL CONSUMO DE ENERGÍA EN EL HUDN. </t>
  </si>
  <si>
    <t>POA2021027</t>
  </si>
  <si>
    <t xml:space="preserve"> EVALUAR LA CALIDAD DEL AGUA POTABLE SUMINISTRADA AL HUDN.
</t>
  </si>
  <si>
    <t>  ANALIZAR LOS RESULTADOS ARROJADOS POR LA EMPRESA QUE REALIZA EL ANÁLISIS DEL AGUA POTABLE.</t>
  </si>
  <si>
    <t>SUMINISTRO DE AGUA APTA PARA CONSUMO HUMANO.</t>
  </si>
  <si>
    <t>SERVICIOS AGRUPADOS CON SUMINISTRO DE AGUA APTA PARA CONSUMO HUMANO.</t>
  </si>
  <si>
    <t>TOTAL DE SERVICIOS AGRUPADOS ANALIZADOS.</t>
  </si>
  <si>
    <t xml:space="preserve">SE CUMPLE CON LA META DEL INDICADOR A CABALIDAD, YA QUE EN TODAS LAS ÁRES DEL HOSPITAL SE CUENTA CON SISTEMA DE AGUA POTABLE. </t>
  </si>
  <si>
    <t>POA2021028</t>
  </si>
  <si>
    <t xml:space="preserve"> EVALUAR LA EFICIENCIA DEL PROCESO DE DESACTIVACIÓN DE RESIDUOS BIOSANITARIOS POR EL AUTOCLAVE.</t>
  </si>
  <si>
    <t>COLOCAR INDICADOR EN EL PRIMER CICLO DE DESACTIVACIÓN DE RESIDUOS BIOSANITARIOS, COLOCARLO EN LA INCUBADORA DE LECTURA RÁPIDA Y PEGAR EL ROTULO DEL INDICADOR EN EL FORMATO FRAMB -  005.</t>
  </si>
  <si>
    <t>EFICIENCIA DE LOS CICLOS EN EL PROCESO DE DESACTIVACIÓN DE RESIDUOS BIOSANITARIOS.</t>
  </si>
  <si>
    <t>NUMERO DE CICLOS CON INDICADOR DE LECTURA RÁPIDA NEGATIVO PARA GEOBACILLUS STEAROTHERMOPHILUS.</t>
  </si>
  <si>
    <t>NÚMERO TOTAL DE CICLOS.</t>
  </si>
  <si>
    <t>PARA VERIFICAR LA EFICIENCIA DE LOS CICLOS REALIZADOS POR EL AUTOCLAVE, SE TIENE UNOS INDICADORES BIOLÓGICOS DE LECTURA RÁPIDA Y LABORATORIO DE ANÁLISIS, CUMPLIENDO CON EL 100% DE LA META ESTABLECIDA EN EL INDICADOR.</t>
  </si>
  <si>
    <t>POA2021029</t>
  </si>
  <si>
    <t>ESTABLECER EL PORCENTAJE DE BODEGAS CON SUSTANCIAS QUÍMICAS BIEN ALMACENADAS.</t>
  </si>
  <si>
    <t>INSPECCIONES MENSUALES DE LOS SITIOS DESTINADOS AL ALMACENAMIENTO DE SUSTANCIAS QUÍMICAS MEDIANTE FRAMB-057 INSPECCIÓN MANEJO SEGURO DE SUSTANCIAS QUÍMICAS.</t>
  </si>
  <si>
    <t>ALMACENAMIENTO ADECUADO DE SUSTANCIAS QUÍMICAS.</t>
  </si>
  <si>
    <t>NUMERO DE BODEGAS CON SUSTANCIAS QUÍMICAS BIEN ALMACENADAS.</t>
  </si>
  <si>
    <t>TOTAL DE BODEGAS PARA SUSTANCIAS QUÍMICAS EN EL HUDN.</t>
  </si>
  <si>
    <t>LAS RONDAS SE REALIZARON DE ACUERDO A LO ESTIPULADO EVIDENCIANDO EL ADECUADO ALMACENAMIENTO DE SUSTANCIAS QUIMICAS, TENIENDO EN CUENTA SU COMPATIBILIDAD QUIMICA, PELIGROSIDAD Y ESTADO</t>
  </si>
  <si>
    <t>POA2021030</t>
  </si>
  <si>
    <t>VERIFICAR EL CUMPLIMIENTO DE LA ROTULACIÓN CON INFORMACIÓN DE PELIGROSIDAD DE LAS SUSTANCIAS QUÍMICAS EN LAS DIFERENTES ÁREAS DEL HOSPITAL.</t>
  </si>
  <si>
    <t>REVISIÓN DE LA ROTULACIÓN DE SUSTANCIAS QUÍMICAS MEDIANTE FRAMB-057 INSPECCIÓN MANEJO SEGURO DE SUSTANCIAS QUÍMICAS.</t>
  </si>
  <si>
    <t>ROTULACIÓN INADECUADA DE SUSTANCIAS QUÍMICAS.</t>
  </si>
  <si>
    <t>NUMERO DE  SERVICIOS QUE UTILIZA SUSTANCIAS QUÍMICAS CON ROTULACION INADECUADA.</t>
  </si>
  <si>
    <t>TOTAL DE SERVICIOS QUE UTILIZAN SUSTANCIAS QUÍMICAS EN EL HUDN.</t>
  </si>
  <si>
    <t>SE REALIZAN RONDAS PARA ASEGURAR LA ADECUADA ROTULACION DE SUSTANCIAS QUIMICAS EVIDENCIANDO QUE LA IMPLEMENTACION DE LA CENTRAL DE DILUCIONES DISMINUYE EN GRAN MEDIDA EL ERROR EN LA ROTULACION</t>
  </si>
  <si>
    <t>POA2021031</t>
  </si>
  <si>
    <t>EVALUAR EL APRENDIZAJE DE LOS ASISTENTES A LAS CAPACITACIONES FRENTE A LOS TEMAS RELACIONADOS CON SUSTANCIAS QUÍMICAS.</t>
  </si>
  <si>
    <t>SE REALIZA LAS CAPACITACIONES AL PERSONAL, SE EVALÚAN LAS CAPACITACIONES, SE REGISTRA ASISTENCIA EN EL FORMATO FRRHU-026 REGISTRO DE ASISTENCIA Y SE CALIFICAN DE 0 A 5.</t>
  </si>
  <si>
    <t>CALIFICACIÓN PROMEDIO DE CAPACITACIONES PROGRAMA MANEJO SEGURO DE SUSTANCIAS QUÍMICAS.</t>
  </si>
  <si>
    <t>SUMATORIA DE CALIFICACIONES DE CAPACITACIONES REALIZADAS, POR PROCESOS DEL HUDN.</t>
  </si>
  <si>
    <t>TOTAL DE EVALUACIONES DE CAPACITACIÓN POR PROCESO.</t>
  </si>
  <si>
    <t>CALIFICACIÓN</t>
  </si>
  <si>
    <t xml:space="preserve">EL INDICADOR SE CUMPLE TENIENDO EN CUENTA LA CONTINUA EDUCACION EN MANEJO SEGURO DE SUSTANCIAS QUIMICAS </t>
  </si>
  <si>
    <t>EL INDICADOR SE CUMPLE TENIENDO EN CUENTA LA CONTINUA EDUCACION EN MANEJO SEGURO DE SUSTANCIAS QUIMICAS</t>
  </si>
  <si>
    <t>POA2021032</t>
  </si>
  <si>
    <t>ESTABLECER EL NUMERO DE ACCIDENTES AMBIENTALES QUE SE PRESENTAN DENTRO DE LA INSTITUCIÓN RELACIONADOS CON SUSTANCIAS QUÍMICAS.</t>
  </si>
  <si>
    <t>CUANDO SE PRESENTA UN ACCIDENTE RELACIONADO A SUSTANCIAS QUÍMICAS SE REPORTA EN EL FORMATO FRAMB-044 REPORTE E INVESTIGACIÓN DE ACCIDENTES AMBIENTALES.</t>
  </si>
  <si>
    <t>EFICIENCIA INVESTIGACIÓN DE ACCIDENTES AMBIENTALES RELACIONADOS CON SUSTANCIAS QUÍMICAS.</t>
  </si>
  <si>
    <t>NUMERO DE INVESTIGACIONES DE ACCIDENTES AMBIENTALES RELACIONADOS CON SUSTANCIAS QUÍMICAS CERRADAS EFECTIVAMENTE.</t>
  </si>
  <si>
    <t>TOTAL DE ACCIDENTES AMBIENTALES REPORTADOS RELACIONADOS CON SUSTANCIAS QUÍMICAS.</t>
  </si>
  <si>
    <t>EN EL PRESENTE TRIMESTRE NO SE REPORTARON ACCIDENTES AMBIENTALES RELACIONADOS CON SUSTANCIAS QUIMICAS</t>
  </si>
  <si>
    <t>POA2021033</t>
  </si>
  <si>
    <t>MANTENIMIENTO</t>
  </si>
  <si>
    <t>LYNN JAIRO MELODELGADO PABÓN</t>
  </si>
  <si>
    <t>CALIBRACIÓN DE DOTACION BIOMEDICA.</t>
  </si>
  <si>
    <t>MANTENIMIENTO.</t>
  </si>
  <si>
    <t>DECRETO 4725 DE 2005
Resolución 2003 DE 2014</t>
  </si>
  <si>
    <t>EQUIPOS SIN CALIBRAR.</t>
  </si>
  <si>
    <t>EVENTOS ADVERSOS.</t>
  </si>
  <si>
    <t>% DE CALIBRACION DOTACION BIOMÉDICA.</t>
  </si>
  <si>
    <t>EQUIPOS CALIBRADOS.</t>
  </si>
  <si>
    <t>EQUIPOS PROGRAMADOS.</t>
  </si>
  <si>
    <t>Como se puede ver la tendencia es estable, se cumple con las metas propuestas. El numero de rondas se mantiene estable, y se cumple con lo propuesto en los requerimientos del contrato.  La tendencia es estable se maniene con el tiempo</t>
  </si>
  <si>
    <t>Para los meses de abril a junio no hubo contrato, el contrato se encuentraba en revisión.  Por tanto no hay datos.</t>
  </si>
  <si>
    <t>POA2021034</t>
  </si>
  <si>
    <t>5. Invertir en el talento humano institucional para la competitividad, servicio humanizado y la gestión del riesgo clínico.</t>
  </si>
  <si>
    <t>CAPACITAR AL PERSONAL DE HUDN EN EL MANEJO DE EQUIPOS.</t>
  </si>
  <si>
    <t>NO CAPACITACIÓN DE RONDAS.</t>
  </si>
  <si>
    <t>ASISTENCIA A CAPACITACION PROGRAMADA.</t>
  </si>
  <si>
    <t>PERSONAL CAPACITADO.</t>
  </si>
  <si>
    <t>PERSONAL PROGRAMADO.</t>
  </si>
  <si>
    <t>Se realizan las capacitaciones programadas a todo el personal  para los meses de enero a marzo sin ningun inconveniente.  Se puede ver que se cumple con el objetivo, esto debido al control ejercido por coordinadores y area de mantenimiento. La tendencia es estable.</t>
  </si>
  <si>
    <t>Se realizan las capacitaciones programadas a todo el personal  para los meses de abril a junio sin ningun inconveniente.  Se puede ver que se cumple con el objetivo, esto debido al control ejercido por coordinadores y area de mantenimiento. La tendencia es estable.</t>
  </si>
  <si>
    <t>POA2021035</t>
  </si>
  <si>
    <t>GARANTIZAR EL FUNCIONAMIENTO DE LOS EQUIPOS EN LAS RONDAS DE SEGURIDAD.</t>
  </si>
  <si>
    <t>RONDAS DE SEGURIDAD QUIROFANOS.</t>
  </si>
  <si>
    <t>NO REALIZAR RONDAS DE SEGURIDAD.</t>
  </si>
  <si>
    <t>CUMPLIMIENTO A INCONFORMIDADES ENCONTRADAS EN RONDA/INCONFORMIDADES ENCONTRADAS EN LA RONDA INMEDIATAMENTE ANTERIOR * 100.</t>
  </si>
  <si>
    <t>RONDAS REALIZADAS.</t>
  </si>
  <si>
    <t>RONDAS PROGRAMADAS.</t>
  </si>
  <si>
    <t>Como se puede ver la tendencia es estable, se cumple con las metas propuestas para el trimestre. El numero de rondas se mantiene estable, y se cumple con lo propuesto en los requerimientos del contrato.  La tendencia es estable se maniene con el tiempo.</t>
  </si>
  <si>
    <t>POA2021036</t>
  </si>
  <si>
    <t>REALIZAR CAPACITACIÓN AL PERSONAL ASISTENCIAL DEL USO SEGURO DE LOS EQUIPOS BIOMEDICOS.</t>
  </si>
  <si>
    <t>CAPACITACIÓN DE EQUIPOS.</t>
  </si>
  <si>
    <t>DECRETO 4725 DE 2005</t>
  </si>
  <si>
    <t xml:space="preserve">NO CUMPLIMIENTO DEL CRONOGRAMA DE CAPACITACIÓN. </t>
  </si>
  <si>
    <t>CUMPLIMIENTO PLAN O CRONOGRAMA CAPACITACION.</t>
  </si>
  <si>
    <t>CAPACITACIONES REALIZADAS.</t>
  </si>
  <si>
    <t>CAPACITACIONES PROGRAMADAS.</t>
  </si>
  <si>
    <t>Para los meses de enero a marzo se realizan las capacitaciones programadas sin ningun inconveniente. Se puede ver que se cumple con el objetivo, gracias al control ejercido por coordinadores y area de mantenimiento, ademas de la colaboración de las areas. La tendencia es estables en el tiempo</t>
  </si>
  <si>
    <t>POA2021037</t>
  </si>
  <si>
    <t>Decreto 1769 de 1994</t>
  </si>
  <si>
    <t>FALTA DE MANTENIMIENTO.</t>
  </si>
  <si>
    <t>MANTENIMIENTO PREVENTIVO CCTV.</t>
  </si>
  <si>
    <t>MANTENIMIENTOS PREVENTIVOS REALIZADOS.</t>
  </si>
  <si>
    <t>MANTENIMIENTO PREVENTIVOS PROGRAMADOS.</t>
  </si>
  <si>
    <t>Como se puede ver la tendencia es estable, se cumple con la meta propuesta y  el total de equipos programados para el mantenimiento preventivo, debido al seguimiento que se realiza por parte de las coordinaciones y el area de mantenimiento del H.U.D.N</t>
  </si>
  <si>
    <t>POA2021038</t>
  </si>
  <si>
    <t>GARANTIZAR EL CUMPLIMIENTO EN LOS CRONOGRAMAS DE MANTENIMIENTO PREVENTIVO.</t>
  </si>
  <si>
    <t>MANTENIMIENTO PREVENTIVO EQUIPOS INDUSTRIALES.</t>
  </si>
  <si>
    <t xml:space="preserve">La tendencia es estable, se cumple con la meta para los meses de enero a marzo propuesta y  el total de equipos programados para el mantenimiento preventivo, gracias al seguimiento realizado por mantenimiento del H.U.D.N.   </t>
  </si>
  <si>
    <t xml:space="preserve">La tendencia es estable, se cumple con la meta para los meses de abril a junio propuesta y  el total de equipos programados para el mantenimiento preventivo, gracias al seguimiento realizado por mantenimiento del H.U.D.N.   </t>
  </si>
  <si>
    <t>POA2021039</t>
  </si>
  <si>
    <t>DECRETO 4725 DE 2005
RESOCUCION 2003 DE 2014</t>
  </si>
  <si>
    <t>MANTENIMIENTO PREVENTIVO EQUPOS BIOMEDICOS.</t>
  </si>
  <si>
    <t>La tendencia es estable, se cumple con la meta propuesta, aunque no se realiza el mantenimiento preventivo del total de equipos programados, se reprograman los faltantes para el siguiente mes, se hace seguimiento por parte del area de mantenimiento del H.U.D.N.  y la coordinación</t>
  </si>
  <si>
    <t>POA2021040</t>
  </si>
  <si>
    <t>MANTENIMIENTO PREVENTIVO INFRAESTRUCTURA.</t>
  </si>
  <si>
    <t xml:space="preserve">La tendencia es estable,  se cumple con la meta propuesta y  el total de areas programadas para el mantenimiento preventivo, esto se debe a la disponibilidad de las areas, la cual se acuerda con las jefes de los servicios la tendencia es estable y se mantiene.    </t>
  </si>
  <si>
    <t>POA2021041</t>
  </si>
  <si>
    <t>EVALUAR EL NIVEL DE ENTENDIMIENTO DE LAS PERSONAL CAPACITADAS.</t>
  </si>
  <si>
    <t>Decreto 4705 de 2005</t>
  </si>
  <si>
    <t>NO ENTENDIMIENTO DE LAS CAPACITACIONES REALIZADAS.</t>
  </si>
  <si>
    <t>NIVEL ENTENDIMIENTO CAPACITACION.</t>
  </si>
  <si>
    <t>SUMATORIA DE LAS EVALUACIONES.</t>
  </si>
  <si>
    <t>TOTAL DE EVALUACIONES.</t>
  </si>
  <si>
    <t>Se puede observar por las notas de los capacitados, que el nivel de entendimiento del personal capacitado es excelente, esto debido al trabajo de los ingenieros que capacitan, si se presenta alguna duda estos repiten la capacitación hasta un total entendimiento.  La tendencia es estable</t>
  </si>
  <si>
    <t>POA2021042</t>
  </si>
  <si>
    <t>IDENTIFICAR EQUIPOS REPORTADOS PARA MANTENIMIENTO POR MAL USO.</t>
  </si>
  <si>
    <t>DAÑO DE QUIPOS BIOMEDICOS POR MAL USO.</t>
  </si>
  <si>
    <t>NO DISPONIBILIDAD DE EQUIPOS.</t>
  </si>
  <si>
    <t>N°. DISPOSITIVOS MEDICOS REPORTADOS PARA MANTENIMIENTO CORRECTIVO POR MAL USO.</t>
  </si>
  <si>
    <t>NUMERO DE EQUIPOS REPORTADOS POR MAL USO.</t>
  </si>
  <si>
    <t>N.A.</t>
  </si>
  <si>
    <t>UNIDADES</t>
  </si>
  <si>
    <t>La tendencia es estable, se cumple con la meta equipos reportados por mal uso.  Como se puede evidenciar en las capacitaciones que se realizan mensulamente al personal asistencial, para el buen uso y manejo de los equipos</t>
  </si>
  <si>
    <t xml:space="preserve">La tendencia es estable, se cumple con la meta equipos reportados por mal uso.  Como se puede evidenciar en las capacitaciones que se realizan mensulamente al personal asistencial, para el buen uso y manejo de los equipos. </t>
  </si>
  <si>
    <t>POA2021043</t>
  </si>
  <si>
    <t>IDENTIFICAR EQUIPOS FUERA DE SERVICIO MAS DE TRES DIAS.</t>
  </si>
  <si>
    <t>NO DISPONIBILIDAD O IMPORTACION DE REPUESTOS.</t>
  </si>
  <si>
    <t>PARADA DE EQUIPOS CON BACK UP MAYOR A 3 DIAS.</t>
  </si>
  <si>
    <t>NUMERO DE EQUIPOS FUERA DE SERVICIO POR MAS DE 3 DIAS.</t>
  </si>
  <si>
    <t>NO CORRECTIVOS.</t>
  </si>
  <si>
    <t xml:space="preserve">La tendencia es estable, se cumple con la meta propuesta.  Esto es debido a un stock de repuestos que se solicita en los pliegos del contrato, y la rapida respuesta de los ingenieros encargados. </t>
  </si>
  <si>
    <t xml:space="preserve">La tendencia es estable, se cumple con la meta propuesta.  Esto es debido a un stock de repuestos que se solicita en los pliegos del contrato, y la rapida respuesta de los ingenieros encargados.  </t>
  </si>
  <si>
    <t>POA2021044</t>
  </si>
  <si>
    <t>PARADA DE EQUIPOS DE VIDA SIN BACK UP.</t>
  </si>
  <si>
    <t xml:space="preserve">La tendencia es estable, se cumple con la meta propuesta.  Igualmente al anterior es debido a un stock de repuestos y la rapida respuesta de los ingenieros encargados.  Es de hacer notar que hay equipos fuera de servicio por mas de tres días pero el promedio da un valor mas bajo a tres.    </t>
  </si>
  <si>
    <t>POA2021045</t>
  </si>
  <si>
    <t>AJUSTE DE EQUIPOS.</t>
  </si>
  <si>
    <t>DECRETO 4725 DE2005</t>
  </si>
  <si>
    <t>NO REALIZAR AJUSTES.</t>
  </si>
  <si>
    <t>PORCENTAJE DE EQUIPOS PARA AJUSTE.</t>
  </si>
  <si>
    <t>EQUIPOS AJUSTADOS.</t>
  </si>
  <si>
    <t>EQUIPOS REPORTADOS PARA AJUSTE.</t>
  </si>
  <si>
    <t xml:space="preserve">La tendencia es estable a travez de los meses, se cumple con la meta.  No se presentan equipos para ajustes para los meses de abril a junio, debido a un buen mantenimiento preventivo realizado y el seguimiento en las rondas de seguridad.  </t>
  </si>
  <si>
    <t>POA2021046</t>
  </si>
  <si>
    <t>MANTENIMIENTO DE EQUIPOS.</t>
  </si>
  <si>
    <t>PORCENTAJE DE INFORMACION A SATISFACCION.</t>
  </si>
  <si>
    <t>NO DE REPORTES RECIBIDOS A SATISFACCION.</t>
  </si>
  <si>
    <t>NO DE SOLICITUDES DE SERVICIOS.</t>
  </si>
  <si>
    <t xml:space="preserve">La tendencia es estable, la meta se cumple.  Se encuentra que el numero de reportes recibidos a satisfacción es el mismo que el numero de solicitudes de servicio.  La tendencia es estable   .  </t>
  </si>
  <si>
    <t xml:space="preserve">La tendencia es estable, la meta se cumple.  Se encuentra que el numero de reportes recibidos a satisfacción es el mismo que el numero de solicitudes de servicio.  La tendencia es estable   </t>
  </si>
  <si>
    <t>POA2021047</t>
  </si>
  <si>
    <t>PORCENTAJE DE SATISFACCION CON EL TRABAJO.</t>
  </si>
  <si>
    <t>NO REPORTES RECIBIDOS A SATISFACCION.</t>
  </si>
  <si>
    <t>NO REPORTES REALIZADOS.</t>
  </si>
  <si>
    <t>La tendencia es creciente, se cumple con la meta propuesta.  Se encuentra que el trabajo realizado por el personal de mantenimiento es satisfactorio, debido al seguimiento que se realiza por parte de mantenimiento de los trabajos realizados y que los repuestos sean originales.</t>
  </si>
  <si>
    <t xml:space="preserve">La tendencia es creciente, se cumple con la meta propuesta.  Se encuentra que el trabajo realizado por el personal de mantenimiento es satisfactorio, debido al seguimiento que se realiza por parte de mantenimiento de los trabajos realizados y que los repuestos sean originales.  </t>
  </si>
  <si>
    <t>POA2021048</t>
  </si>
  <si>
    <t>GARANTIZAR LA SEGURIDAD DEL PACIENTES A TRAVES DE LA BUSQUEDA DE ALERTAS INTERNACIONALES.</t>
  </si>
  <si>
    <t>REVISIÓN DE ALERTAS INTERNACIONALES.</t>
  </si>
  <si>
    <t>Resolución 4816 de 2018</t>
  </si>
  <si>
    <t xml:space="preserve">INEFECTIVIDAD DE BUSQUEDAS DE ALERTAS INTERNACIONALES. </t>
  </si>
  <si>
    <t>REVISION DE ALERTAS INTERNACIONALES.</t>
  </si>
  <si>
    <t>REVISION DE ALERTAS ANTERIOR A ADQUISICION.</t>
  </si>
  <si>
    <t>La tendencia se manteniene estable, se cumple con las metas propuestas.  Se realiza busqueda permanente de alertas internacionales sobre equipos que se piensa adquirir, para evitar adquirir equipos que puedan afectar al paciente.</t>
  </si>
  <si>
    <t xml:space="preserve">La tendencia se manteniene estable, se cumple con las metas propuestas.  Se realiza busqueda permanente de alertas internacionales sobre equipos que se piensa adquirir, para evitar adquirir equipos que puedan afectar al paciente. </t>
  </si>
  <si>
    <t>POA2021049</t>
  </si>
  <si>
    <t>OPORTUNIDAD EN EL TIEMPO DE RESPUESTA AL LLAMADO.</t>
  </si>
  <si>
    <t>MANTENIMIENTO EQUIPOS.</t>
  </si>
  <si>
    <t>INOPORTUNIDAD EN EL TIEMPO DE RESPUESTA.</t>
  </si>
  <si>
    <t>NO SATISFACCION DEL PERSONAL ASISTENCIAL.</t>
  </si>
  <si>
    <t>TIEMPO DE RESPUESTA A SOLICITUD DE MANTENIMIENTO EQ IND.</t>
  </si>
  <si>
    <t>T RESPUESTA TOTAL.</t>
  </si>
  <si>
    <t>MINUTOS</t>
  </si>
  <si>
    <t>Se mantiene estable, se cumple con la meta.  Esto debido al control que se realiza por mantenimiento  por medio de los tickets, comunicación constate con la areas y personal del H.U.D.N para llevar control sobre los tiempos de respuesta a los mantenimientos.</t>
  </si>
  <si>
    <t>POA2021050</t>
  </si>
  <si>
    <t>TIEMPO DE RESPUESTA A SOLICITUD DE MANTENIMIENTO EQ VIDA.</t>
  </si>
  <si>
    <t>La tendencia se mantiene estable, se cumple con la meta.  Esto debido al control que se realiza por mantenimiento  por medio de los tickets, comunicación constate con la areas y personal del H.U.D.N para llevar control sobre los tiempos de respuesta a los mantenimientos.</t>
  </si>
  <si>
    <t>POA2021051</t>
  </si>
  <si>
    <t xml:space="preserve">OPORTUNIDAD EN EL TIEMPO DE RESPUESTA AL LLAMADO. </t>
  </si>
  <si>
    <t>TIEMPO DE RESPUESTA A SOLICITUD DE MANTENIMIENTO INFRAESTR.</t>
  </si>
  <si>
    <t>N° CORRECTIVOS.</t>
  </si>
  <si>
    <t>La tendencia se ha mantenido estable, se cumple con la meta.  Esto debido al control que se realiza por mantenimiento y el area de planeación  por medio de los tickets, comunicación constate con la areas y personal del H.U.D.N para llevar control sobre los tiempos de respuesta a los mantenimientos.</t>
  </si>
  <si>
    <t>POA2021052</t>
  </si>
  <si>
    <t>TIEMPO DE RESPUESTA DESDE SOLICITUD DE MANTENIMIENTO HASTA CORRECTO O RECIBIDO A SATISFACCION EQ IND.</t>
  </si>
  <si>
    <t>T RESPUESTA TOTAL (DIAS).</t>
  </si>
  <si>
    <t>NUMERO CORRECTIVOS.</t>
  </si>
  <si>
    <t>DÍAS</t>
  </si>
  <si>
    <t>La tendencia como se observa en los datos se mantiene estable, se cumple con la meta.  Esto debido al control que se realiza por mantenimiento  por medio de los tickets, comunicación constate con la areas y personal del H.U.D.N para llevar control sobre los tiempos de respuesta a los mantenimientos.</t>
  </si>
  <si>
    <t>POA2021053</t>
  </si>
  <si>
    <t>EFECTIVIDAD EN EL TIEMPO DE RESPUESTA DE MANTENIMIENTO CORRECTIVO.</t>
  </si>
  <si>
    <t>TIEMPO DE RESPUESTA DESDE SOLICITUD DE MANTENIMIENTO HASTA CORRECTO O RECIBIDO A SATISFACCION EQ VID.</t>
  </si>
  <si>
    <t>Como se observa la tendencia se mantiene estable, se cumple con la meta.  Esto debido al control que se realiza por mantenimiento  por medio de los tickets, comunicación constate con la areas y personal del H.U.D.N para llevar control sobre los tiempos de respuesta a los mantenimientos.</t>
  </si>
  <si>
    <t>POA2021054</t>
  </si>
  <si>
    <t>OPORTUNIDAD EN EL TIEMPO DE RESPUESTA DE MANTENIMEINTO CORRECTIVO.</t>
  </si>
  <si>
    <t>TIEMPO DE RESPUESTA DESDE SOLICITUD DE MANTENIMIENTO HASTA CORRECTO O RECBIDO A SATISFACCION INFRAESTR.</t>
  </si>
  <si>
    <t>La tendencia se mantiene estable, se cumple con la meta.  Esto debido al control que se realiza por mantenimiento   y el area de planeación por medio de los tickets, comunicación constate con la areas y personal del H.U.D.N para llevar control sobre los tiempos de respuesta a los mantenimientos.</t>
  </si>
  <si>
    <t>POA2021055</t>
  </si>
  <si>
    <t>ASISTENCIAL</t>
  </si>
  <si>
    <t>APOYO DIAGNÓSTICO</t>
  </si>
  <si>
    <t>MARIA ELENA ERAZO PAZ</t>
  </si>
  <si>
    <t>BANCO DE SANGRE</t>
  </si>
  <si>
    <t>ESTABLECER LAS DIRECTRICES DEL BANCO DE SANGRE PARA EL ASEGURAMIENTO DE LA CALIDAD MEDIANTE LA ESTANDARIZACIÓN DE SUS PROCEDIMIENTOS, DE MANERA QUE SE GARANTICE QUE CADA COMPONENTE SANGUÍNEO SE PROCESA DE MANERA CONTROLADA DESDE LA SELECCIÓN DE DONANTES HASTA LA DISTRIBUCIÓN DEL COMPONENTE SANGUÍNEO FINAL.</t>
  </si>
  <si>
    <t>ASEGURAMIENTO DE LA CALIDAD.</t>
  </si>
  <si>
    <t>2. Gestión clínica excelente y segura.</t>
  </si>
  <si>
    <t>INOPORTUNIDAD EN LA DISPONIBILIDAD DE PLAQUETAS Y GLOBULOS ROJOS RH NEGATIVOS.</t>
  </si>
  <si>
    <t>FALTA  DE APEGO O ADHERENCIA A GUIAS Y PROTOCOLOS CLINICOS GPS (GUIAS DE PRACTICA CLINICA).</t>
  </si>
  <si>
    <t>GLÓBULOS ROJOS INCINERADOS POR VENCIMIENTO.</t>
  </si>
  <si>
    <t>NUMERO DE GLÓBULOS ROJOS VENCIDOS EN EL PERIODO GRUPO A B AB</t>
  </si>
  <si>
    <t>NUMERO TOTAL DE GLOBULOS ROJOS CAPTADOS EN EL PERIODO GRUPO A B AB</t>
  </si>
  <si>
    <t xml:space="preserve"> La incineracion de globulos rojos por vencimiento decrecio teniendo en cuenta que para el año 2021 obtuvo un cumplimiento del 2,9% para el año 2022 0,4% y en este año 2023 0,4% cumpliendo con la meta propuesta. El exito del indicador se mantiene con la implementacion de estrategias de mercadeo y monitorizacion continua del programa de Hemovigilancia.</t>
  </si>
  <si>
    <t>La incineracion de globulos rojos por vencimiento aumento teniendo en cuenta que para el año 2021 obtuvo un cumplimiento del 0% para el año 2022 0,93% y en este año 2023 0,77% cumpliendo con la meta propuesta. El exito del indicador se mantiene con la implementacion de estrategias de mercadeo y monitorizacion continua del programa de Hemovigilancia.</t>
  </si>
  <si>
    <t>POA2021056</t>
  </si>
  <si>
    <t>GLÓBULOS ROJOS INCINERADOS POR VENCIMIENTO. GRUPO SANGUINEO A B AB</t>
  </si>
  <si>
    <t xml:space="preserve">NUMERO DE GLÓBULOS ROJOS VENCIDOS EN EL PERIODO. GRUPO </t>
  </si>
  <si>
    <t>NUMERO TOTAL DE GLOBULOS ROJOS CAPTADOS EN EL PERIODO. GRUPO O</t>
  </si>
  <si>
    <t>POA2021057</t>
  </si>
  <si>
    <t>EFECTO</t>
  </si>
  <si>
    <t xml:space="preserve">INOPORTUNIDAD EN LA DISPONIBILIDAD DE PLAQUETAS Y GLOBULOS ROJOS RH NEGATIVOS. </t>
  </si>
  <si>
    <t>PLAQUETAS INCINERADAS POR VENCIMIENTO.</t>
  </si>
  <si>
    <t>NUMERO DE PLAQUETAS VENCIDAS EN EL PERIODO.</t>
  </si>
  <si>
    <t>TOTAL DE PLAQUETAS OBTENIDAS EN EL PERIODO.</t>
  </si>
  <si>
    <t xml:space="preserve"> La incineracion de plaquetas por vencimiento decrecio teniendo en cuenta que para el año 2021 obtuvo un cumplimiento del 1,4%  para el año 2022 9,96% y en este año 2023 3,79% cumpliendo con la meta propuesta. El exito del indicador se mantiene con la implementacion de estrategias de mercadeo y monitorizacion continua del programa de Hemovigilancia.</t>
  </si>
  <si>
    <t xml:space="preserve"> La incineracion de plaquetas por vencimiento aumento teniendo en cuenta que para el año 2021 se incinero el 7,29%.  para el año 2022 7,48% y en este año 2023 11,6% cumpliendo con la meta propuesta. El exito del indicador se mantiene con la implementacion de estrategias de mercadeo y monitorizacion continua del programa de Hemovigilancia.</t>
  </si>
  <si>
    <t>POA2021058</t>
  </si>
  <si>
    <t>AFIANZAR LA CULTURA DE DONACIÓN VOLUNTARIA Y REPETITIVA DE SANGRE COMO PRACTICA DE UN ESTILO DE VIDA SALUDABLE Y SOLIDARIA, DESARROLLANDO UNA RESPONSABILIDAD COMUNITARIA Y SOCIAL Y DE ESTA FORMA CONTRIBUIR A MINIMIZAR Y CONTROLAR LOS RIESGOS A LA TRANSFUSIÓN DE HEMOCOMPONENTES PROVENIENTES DE DONANTES NO REPETITIVOS.</t>
  </si>
  <si>
    <t>PROMOCION Y CAPTACION DE DONANTES.</t>
  </si>
  <si>
    <t>PORCENTAJE DE DONACIÓN VOLUNTARIA PRIMERA VEZ.</t>
  </si>
  <si>
    <t>NUMERO DE DONANTES DE PRIMERA VEZ EN EL PERIODO.</t>
  </si>
  <si>
    <t>NUMERO TOTAL DE DONANTES OBTENIDOS EN EL PERIODO.</t>
  </si>
  <si>
    <t>En los ultimos 3 años la captacion de donantes de primera vez se a mantenido teniendo en cuenta que para el año 2021 se obtuvieron 72% para el año 2022 se obtuvo el 84% y para este año 80% cumpliendo la meta establecida. El exito del indicador se mantiene optimizando las estrategias de captacion de sangre con los diferentes municipios, empresas y zonas de captacion de donantes.</t>
  </si>
  <si>
    <t>En los ultimos 3 años la captacion de donantes de primera vez aumento teniendo en cuenta que para el año 2021 se obtuvieron 76% para el año 2022 se obtuvo el 82% y para este año 83% cumpliendo la meta establecida. El exito del indicador se mantiene optimizando las estrategias de captacion de sangre con los diferentes municipios, empresas y zonas de captacion de donantes.</t>
  </si>
  <si>
    <t>POA2021059</t>
  </si>
  <si>
    <t>PORCENTAJE DONACION VOLUNTARIA REPETITIVA.</t>
  </si>
  <si>
    <t>NUMERO DONANTES REPETITIVOS EN EL PERIODO.</t>
  </si>
  <si>
    <t>En los ultimos 3 años la captacion de donantes repetitivos decrecio teniendo en cuenta que para el año 2021 se obtuvieron 28% para el año 2022 se obtuvo el 16% y para este año 2023 20% pero cumpliendo con la meta establecida. El indicador se mantiene teniendo encuenta la optimizando de las estrategias de captacion de sangre con los diferentes municipios,  zonas de captacion de donantes y fortaleciendo la captacion de sangre en las empresas del municipio de Pasto.</t>
  </si>
  <si>
    <t>En los ultimos 3 años la captacion de donantes repetitivos decrecio teniendo en cuenta que para el año 2021 se obtuvieron 11% para el año 2022 se obtuvo el 26% y para este año 2023 20% cumpliendo con la meta establecida en este segundo trimestre del 2023. El indicador disminuyo teniendo encuenta las dificultades para realizar las campañas de donacion de sangre en las mismas empresas o municipios en el tiempo estipulado para lograr la donacion habitual, ademas el cierre de vias en el municipio de pasto ha ocacionado cambiar algunos sitios estrategicos.</t>
  </si>
  <si>
    <t>POA2021060</t>
  </si>
  <si>
    <t>GARANTIZAR CORRECTA TRANSFUSIÓN DE HEMOCOMPONENTES EN LOS PACIENTES AMBULATORIOS, HOSPITALIZADOS Y LOS PACIENTES QUE SE TRANSFUNDEN INTRADIÁLISIS QUE INCLUYAN LOS SIETE CORRECTOS, DILIGENCIAMIENTO DE PROTOCOLO DE TRANSFUSIÓN Y CONSENTIMIENTO INFORMADO CON EL FIN DE EVITAR ERRORES, FALLOS O EVENTOS ADVERSOS EN EL ACTO TRANSFUSIONAL.</t>
  </si>
  <si>
    <t>HEMOVIGILANCIA.</t>
  </si>
  <si>
    <t>1. Atención centrada en el usuario de los servicios de salud.</t>
  </si>
  <si>
    <t>PROCESAMIENTO INADECUADO DE MUESTRAS Y O ESTUDIOS EN AYUDAS DIAGNOSTICAS.</t>
  </si>
  <si>
    <t>FALLAS EN LA SEGURIDAD DEL PACIENTE</t>
  </si>
  <si>
    <t>PORPORCION DE REACCIONES ADVERSAS A LA TRANSFUSION.</t>
  </si>
  <si>
    <t>NUMERO DE REACCIONES ADVERSAS EN EL PERIODO.</t>
  </si>
  <si>
    <t>TOTAL DE UNIDADES TRANSFUNDIDAS EN EL PERIODO.</t>
  </si>
  <si>
    <t>Las reacciones adversas a la transfusion de componentes sanguineos ha decrecido logrando un porcentaje en el año 2021 de 0,18%, para el año 2022 del 0% y continuando este año 2023 del 0%, cumpliendo con la meta establecida. El éxito del indicador se consolida por la implementacion y seguimiento continuo del programa de Hemovigilancia.</t>
  </si>
  <si>
    <t>Las reacciones adversas a la transfusion de componentes sanguineos ha decrecido logrando un porcentaje en el año 2021 de 0,20%, para el año 2022 del 0% y continuando este año 2023 del 0,15%, cumpliendo con la meta establecida. El éxito del indicador se consolida por la implementacion y seguimiento continuo del programa de Hemovigilancia.</t>
  </si>
  <si>
    <t>POA2021061</t>
  </si>
  <si>
    <t>GARANTIZAR LA SUPERVISIÓN EN TIEMPO REAL, DE LOS EVENTOS ADVERSOS REPORTADOS EN EL HOSPITAL UNIVERSITARIO DEPARTAMENTAL DE NARIÑO DE LOS DIFERENTES SERVICIOS PARA LLEVAR UN REGISTRO SISTEMÁTICO DE LOS CASOS CLÍNICOS E INTRODUCIR MEDIDAS PREVENTIVAS Y CORRECTIVAS, QUE FORTALEZCAN EL PERFIL DE SEGURIDAD DEL PACIENTE DE TODA LA CADENA TRANSFUSIONAL.</t>
  </si>
  <si>
    <t>INADECUADA TOMA DE MUESTRAS Y O ESTUDIOS  EN LABORATORIO CLINICO Y RADIOLOGIA. ( PATOLOGIA NO TOMA MUESTRAS).</t>
  </si>
  <si>
    <t>REACCIONES ADVERSAS A LA DONACION.</t>
  </si>
  <si>
    <t>NÚMERO DE REACCIONES ADVERSAS A LA DONACIÓN EN EL PERÍ­ODO.</t>
  </si>
  <si>
    <t>TOTAL DE DONANTES CAPTADOS EN EL PERÍODO.</t>
  </si>
  <si>
    <t>Las reacciones adversas a la Donacion se ha mantenido, teniendo encuenta que para el año 2021 se obtuvo un 0,07%, para el año 2022 del 0% y continuando este año 2023 del 022%, cumpliendo con la meta establecida. El éxito del indicador se consolida por la implementacion de los lineamientos tecnicos para la seleccion de donantes del Instituto nacional de Salud.</t>
  </si>
  <si>
    <t>Las reacciones adversas a la Donacion se ha Aumentado teniendo encuenta que para el año 2021 se obtuvo un 0%, para el año 2022 del 0% y continuando este año 2023 del 0,15%, cumpliendo con la meta establecida. El éxito del indicador se consolida por la implementacion de los lineamientos tecnicos para la seleccion de donantes del Instituto nacional de Salud.</t>
  </si>
  <si>
    <t>POA2021062</t>
  </si>
  <si>
    <t>UNIDADES RECOLECTADAS EN EL PERIODO.</t>
  </si>
  <si>
    <t>NUMERO DE UNIDADES RECOLECTADAS EN EL PERIODO.</t>
  </si>
  <si>
    <t>NUMERO UNIDADES ESTABLECIDAS PARA CADA PERIODO (500).</t>
  </si>
  <si>
    <t>En los ultimos 3 años la captacion de donantes se a mantenido, teniendo en cuanta que para el año 2021 se obtuvieron 1,383 donantes, para el año 2022 1,333 donantes y para el año 2023 1,376 donantes cumpliendo con la meta propuesta. El exito del indicador se mantiene toda vez que se ha fortalecido el desarrollo de las campañas de donacion de sangre con los municipios del departamento  de Nariño y empresas del municipio de Pasto.</t>
  </si>
  <si>
    <t>I</t>
  </si>
  <si>
    <t>En los ultimos 3 años la captacion de donantes ha decrecido, teniendo en cuanta que para el año 2021 se obtuvieron 1,456 donantes, para el año 2022 1,350 donantes y para el año 2023 1,350 donantes cumpliendo con la meta propuesta. El acceso a los diferentes  municipios del departamento  de Nariño y empresas del municipio de Pasto, ha sido menor, ademas se ha tenido que restringuir la captacion de donantes con grupos sanguineos A,B y AB toda vez que los pacientes transfundidos no tienen estos tipo de sangre.</t>
  </si>
  <si>
    <t>POA2021063</t>
  </si>
  <si>
    <t>LABORATORIO CLINICO</t>
  </si>
  <si>
    <t>MARGARITA MAYA</t>
  </si>
  <si>
    <t>BRINDAR SEGURIDAD A LOS USUARIOS EN LA OBTENCIÓN DE LA MUESTRA</t>
  </si>
  <si>
    <t xml:space="preserve">NIVEL DE CUMPLIMIENTO EN EL APEGO A PROTOCOLOS </t>
  </si>
  <si>
    <t>Falta de confiabilidad e inexactitud  en la información</t>
  </si>
  <si>
    <t>%DE RESULTADOS ENTREGADOS  SIN ERROR</t>
  </si>
  <si>
    <t>Sumatoria de exámenes entregados sin error</t>
  </si>
  <si>
    <t>Total de exámenes realizados en el periodo</t>
  </si>
  <si>
    <t>Durante los ultimos tres años ha sido el comportamiento  ligeramente decreciente. Durante el periodo se cumple con la meta.el éxito se debe a los puntos de control existentes</t>
  </si>
  <si>
    <t>POA2021064</t>
  </si>
  <si>
    <t>Fallas en la seguridad del paciente.</t>
  </si>
  <si>
    <t>% DE APLICACIÓN DE PROTOCOLOS EN TOMA DE MUESTRA (CALIDAD DE LAS MUESTRAS hemolizadas, coaguladas, repetidas)</t>
  </si>
  <si>
    <t>Sumatoria de muestras tomadas con optima calidad sin presentar hemolis, coagulacion, repeticion</t>
  </si>
  <si>
    <t>Total de muestras en el período</t>
  </si>
  <si>
    <t>Durante los ultimos 3 años el  comportamiento  ha sido de manera decreciente cumple con la meta  y se mantiene el  mínimo volumen de rechazo de muestras por mala calidad como hemolizadas, coaguladas etec.  esto se debe a los puntos de control implementados en la adquisicion de insumos y el cumplimiento de protocolos establecidos en el el laboratorio</t>
  </si>
  <si>
    <t>POA2021065</t>
  </si>
  <si>
    <t>AUMENTAR LOS NIVELES DE CONFIABILIDAD DE LOS PROCEDIMIENTOS EN EL LABORATORIO CLÍNICO</t>
  </si>
  <si>
    <t xml:space="preserve">GARANTIZAR LA CALIDAD TÉCNICA  DE  LAS PRUEBAS DE LABORATORIO </t>
  </si>
  <si>
    <t xml:space="preserve">% DE RESULTADOS FAVORALES DE CONTROLES DE CALIDAD EXTERNO </t>
  </si>
  <si>
    <t>Sumatoria de los controles externos de calidad  enviados en el periodo</t>
  </si>
  <si>
    <t>Total de controles externos contratados</t>
  </si>
  <si>
    <t>Durante los  Ultimos 3 años la tendencia ha sido decreciente, Se cumple con la meta establecida y el exito se debe    al seguimiento  de análisis y evidencias con las reglas de Westgard y  la inclusión de indicadores de competencia técnica en el  proceso analítico. Se han hecho revisiones conjuntas con los proveedores y los profesionales para los análisis de control externo.</t>
  </si>
  <si>
    <t>POA2021066</t>
  </si>
  <si>
    <t>DISMINUIR EL ERROR EN LA ENTREGA DE RESULTADOS</t>
  </si>
  <si>
    <t>PORCENTAJE DE IDENTIFICACION / ROTULACION DE MUESTRAS SIN ERROR</t>
  </si>
  <si>
    <t>Sumatoria de los pacientes identificados correctamente</t>
  </si>
  <si>
    <t>Total de muestras tomadas en el periodo</t>
  </si>
  <si>
    <t>Durante los ultimos 3 años la tendencia ha sido decreciente  cumpliendo con la meta esto debido a la implementacion   y   fortalecimiento de protoccolos de identificacion de muestras en el laboratorio clinico .</t>
  </si>
  <si>
    <t>POA2021067</t>
  </si>
  <si>
    <t xml:space="preserve">DISMINUIR LOS TIEMPOS DE RESPUESTA EN ELABORACION DE LAS PRUEBAS Y LA ENTREGA DE LOS RESULTADOS DE LABORATORIO </t>
  </si>
  <si>
    <t xml:space="preserve">NIVEL DE CUMPLIMIENTO EN LOS TIEMPOS DE ATENCION ESTABLECIDOS </t>
  </si>
  <si>
    <t>Inoportunidad en la atención.</t>
  </si>
  <si>
    <t>PROMEDIO DE OPORTUNIDAD EN LA ENTREGA DE LOS RESULTADOS (HOSP)</t>
  </si>
  <si>
    <t>Sumatoria de tiempos transcurridos desde la toma de la muestra de exámenes  de hospitalización</t>
  </si>
  <si>
    <t>Total de examenes a  pacientes hospitalizados atendidos en el periodo</t>
  </si>
  <si>
    <t xml:space="preserve"> En los ultmos 3 años la tendencia ha sido creciente  y se cumple con los promedios de tiempo establecidos, el exito a esto es debido a los puntos de control establecidos.   La meta se cumple </t>
  </si>
  <si>
    <t>POA2021068</t>
  </si>
  <si>
    <t>PROMEDIO DE OPORTUNIDAD EN LA ENTREGA DE LOS RESULTADOS (URG OBS)</t>
  </si>
  <si>
    <t>Sumatoria de tiempos  transcurridos desde la toma de la muestra de exámenes de urgencias en el período</t>
  </si>
  <si>
    <t>Total de exámenes de urgencias en el período.</t>
  </si>
  <si>
    <t>En los ultimos 3 años la tendencia ha sido creciente  y se cumple con el promedio establecido para urgencias, es éxito se debe a los puntos de control el fase preanalitica.  los promedios han aumentado pero no afecta la meta.</t>
  </si>
  <si>
    <t>En los ultimos 3 años la tendencia ha sido creciente  y se cumple con el promedio establecido para urgencias, es éxito se debe a los puntos de control el fase preanalitica.  los promedios han aumentado pero no afecta la meta</t>
  </si>
  <si>
    <t>POA2021069</t>
  </si>
  <si>
    <t>PROMEDIO DE OPORTUNIDAD EN LA ENTREGA DE LOS RESULTADOS (URG VIT)</t>
  </si>
  <si>
    <t xml:space="preserve">Sumatoria de los tiempos transcurridos desde la toma de la muestra  de exámenes prioritarios </t>
  </si>
  <si>
    <t>Total de exámenes prioritarios en el periodo</t>
  </si>
  <si>
    <t>En los ultimos 3 años la tendencia es creciente Se viene  cumpliendo con la meta en urgencias prioritarias, esto se debe a la implementación de protocolos e insumoso en la fase preanalitica y analitica.     Los promedios han aumentado pero no afecta la meta.</t>
  </si>
  <si>
    <t>POA2021070</t>
  </si>
  <si>
    <t>BRINDAR AL USUARIO TRATO, INFORMACION Y PRIVACIDAD  AMABLE EN LA PRESTACIÓN DE SERVICIO EN LAS ACTIVIDADES DE LA FASE PREANALITICA</t>
  </si>
  <si>
    <t xml:space="preserve">GARANTIZAR LA  SATISFACCION EN LA PRIVACIDAD  DURANTE LA ATENCION </t>
  </si>
  <si>
    <t>Atención Deshumanizada.</t>
  </si>
  <si>
    <t xml:space="preserve">PROMEDIO DE SATISFACCION EN LA PRIVACIDAD </t>
  </si>
  <si>
    <t>Numero de pacientes atendidos en condiciones favorables de privacidad</t>
  </si>
  <si>
    <t>Total de pacientes atendidos en el periodo</t>
  </si>
  <si>
    <t>En los ultimos 3 años tiene una tendencia estable, Se viene  cumpliendo  con la meta establecida y se evidencia Satisfaccion global del usuario de lab clinico - cumplimiento en la humanizacion del servicio.   se  garantiza  la privacidad y confidencialidad de la informacion y en la toma de muestras,  no se han presentado quejas por causas  de satisfaccion o trato humano.</t>
  </si>
  <si>
    <t>POA2021071</t>
  </si>
  <si>
    <t>BRINDAR OPORTUNIDAD EN LA TOMA DE EXAMENES Y EN LA RECEPCIÓN DE MUESTRAS</t>
  </si>
  <si>
    <t xml:space="preserve">PROMEDIO DE TIEMPO PARA LA TOMA DE EXAMENES Y/O RECEPCION DE MUESTRAS </t>
  </si>
  <si>
    <t>Sumatoria del tiempo transcurrido entre la llegada del usuario hasta la toma de la muestra</t>
  </si>
  <si>
    <t xml:space="preserve">En los ultimos 3 años se viene cumpliendo  de manera creciente el promedio de la meta en el tiempo general en la toma de muestras en el servicio de consulta externa.  Se hizo una medicion tanto de toma de muestra como de espera para tramites legales.toma de muestras : tiempo de espera 6,56 miutos tiempo toma nuestra 6,26 minutos para el primer trimeste
  </t>
  </si>
  <si>
    <t>En los ultimos 3 años se viene cumpliendo  de manera creciente el promedio de la meta en el tiempo general en la toma de muestras en el servicio de consulta externa.  Se hizo una medicion tanto de toma de muestra como de espera para tramites legales.toma de muestras : tiempo de espera 6,56 miutos tiempo toma nuestra 6,26 minutos para el primer trimeste</t>
  </si>
  <si>
    <t>POA2021072</t>
  </si>
  <si>
    <t>PATOLOGIA</t>
  </si>
  <si>
    <t>% de Adherencia a protocolos  (calidad del proceso de la muestra, (muestra rechazada )</t>
  </si>
  <si>
    <t xml:space="preserve">Sumatoria de los estudios patológicos correctamente procesados sin muestras rechazadas en el periodo </t>
  </si>
  <si>
    <t>Total de estudios de patología procesados en el periodo</t>
  </si>
  <si>
    <t>Durante los ultimos tres años el indicador ha sido estable Se mantiene el indicador en un 100%  No se han generado eventos adversos por esta causa en pacientes reportados en el area de patologia</t>
  </si>
  <si>
    <t>Durante los ultimos tres años el indicador ha sido estable Se cumple con la meta,  No se han generado eventos adversos por esta causa en pacientes reportados en el area de patologia</t>
  </si>
  <si>
    <t>POA2021073</t>
  </si>
  <si>
    <t>AUMENTAR LOS NIVELES DE CONFIABILIDAD DE LOS PROCEDIMIENTOS EN EL PATOLOGIA</t>
  </si>
  <si>
    <t>GARANTIZAR LA CALIDAD TÉCNICA  DE  LAS PRUEBAS DE PATOLOGIA</t>
  </si>
  <si>
    <t>% de concordancia en el control de calidad realizado por pares</t>
  </si>
  <si>
    <t>Sumatoria del resultado de lectura de 10% de  muestras aleatorias de patología realizadas por el primer par de Patólogos</t>
  </si>
  <si>
    <t>Sumatoria de resultados del 10% de muestras aleatorias de patologías realizadas por el segundo par de patólogos</t>
  </si>
  <si>
    <t>Durante los ultimos tres años Se cumple con los requisitos de habilitación y acreditación en cuanto al correcto manejo de las auditorias por pares  controles de calidad interno.   se sigue el proceso de análisis por pares de cada 10 muestras y   Se han hecho revisiones conjuntas con los profesionales para los análisis de control de muestras de patologia</t>
  </si>
  <si>
    <t>POA2021074</t>
  </si>
  <si>
    <t>DISMINUIR EL ERROR EN LA ENTREGA DE RESULTADOS DE PATOLOGIA</t>
  </si>
  <si>
    <t xml:space="preserve">% de estudios patológicos correctamente reportados </t>
  </si>
  <si>
    <t>Sumatoria de informes de patología reportados sin error</t>
  </si>
  <si>
    <t>Total de informes de patología en el periodo</t>
  </si>
  <si>
    <t>durante los ultimos tres años el indicado ha sido estable  en un 100% . No se han generado eventos adversos por esta causa generando un nivel de confianza para el area de patologia</t>
  </si>
  <si>
    <t>POA2021075</t>
  </si>
  <si>
    <t>DAR CUMPLIMIENTO A LA NORMA</t>
  </si>
  <si>
    <t xml:space="preserve">% de Informes de necropsias diligenciados en el periodo </t>
  </si>
  <si>
    <t>Sumatoria de los informes de necropsias diligenciados correctamente en el periodo</t>
  </si>
  <si>
    <t>Total de Necropsias en el periodo</t>
  </si>
  <si>
    <t xml:space="preserve">Durante los ultimos tres años se viene cumpliendo con el  100% de los informes y necropsias diligenciadas por los profesionales del area de patologia del hospital Universitario Departamental de Nariño </t>
  </si>
  <si>
    <t>POA2021076</t>
  </si>
  <si>
    <t>No.  Total de patologías realizadas  en el periodo</t>
  </si>
  <si>
    <t>Total de Estudios Patológicos realizados en el periodo</t>
  </si>
  <si>
    <t>CANTIDAD</t>
  </si>
  <si>
    <t>Con este indicador lo que se pretende es seguir mejorando el proceso de patologia y buscar alternativas para mejorar en  procesos de adquisicion de nuevas tecnologias y brindar mejor seguridad a nuestros usuarios.</t>
  </si>
  <si>
    <t>POA2021077</t>
  </si>
  <si>
    <t>DISMINUIR LOS TIEMPOS DE RESPUESTA EN PATOLOGIA Y LA ENTREGA DE LOS RESULTADOS DE PATOLOGIA</t>
  </si>
  <si>
    <t>Oportunidad en la entrega de resultados en pacientes hospitalizados</t>
  </si>
  <si>
    <t>Sumatoria del tiempo transcurrido entre la recepción del estudio patológico hasta la entrega del resultado de patología en pacientes hospitalizados</t>
  </si>
  <si>
    <t>Total de Pacientes Hospitalizados a los que se les solicito estudio patológico</t>
  </si>
  <si>
    <t>Durante los ultimos tres años la tendencia ha sido decreciente se viene cumpliendo  la meta establecida en la oportunidad de la entrega de resultados para hospitalizacion el exito esta en los puntos de control establecidos .</t>
  </si>
  <si>
    <t>POA2021078</t>
  </si>
  <si>
    <t>RADIOLOGIA</t>
  </si>
  <si>
    <t>MARIA ELENA JOJOA</t>
  </si>
  <si>
    <t>Brindar al usuario la informacion completa acerca de la preparacion y toma de los estdios radiologicos.</t>
  </si>
  <si>
    <t xml:space="preserve">Nivel de cumplimiento en el apeco a protocolos de informacion </t>
  </si>
  <si>
    <t>PORCENTAJE DE EFECTIVIDAD EN LA PREPARACION DE PACIENTES</t>
  </si>
  <si>
    <t>Sumatoria de estudios con adecuada preparacion</t>
  </si>
  <si>
    <t xml:space="preserve">Total de estudios tomados con preparacion </t>
  </si>
  <si>
    <t xml:space="preserve">La tendencia se optimizo llegando a 99,44 % de cumplimiento con respecto al trimestre anterior, el exito radica en la adecuada informacion entregada al usuario generando la correcta preparacion.  </t>
  </si>
  <si>
    <t xml:space="preserve">La tendencia se mantiene con respecto al trimestre anterior, el exito radica en la adecuada informacion entregada al usuario generando la correcta preparacion.  </t>
  </si>
  <si>
    <t>POA2021079</t>
  </si>
  <si>
    <t>Brindar seguridad a los usuarios en la toma de los estudios</t>
  </si>
  <si>
    <t>% DE APLICACIÓN DE PROTOCOLOS</t>
  </si>
  <si>
    <t>Sumatoria de estudios tomados correctamente</t>
  </si>
  <si>
    <t xml:space="preserve">Total de estudios tomados  </t>
  </si>
  <si>
    <t xml:space="preserve">La tendencia se mantiene, con respecto al trimestre anterior , se cumple con la meta,  lo cual se debe al cumplimiento de  los protocolos de atencion establecidos en el Servicio. </t>
  </si>
  <si>
    <t>La tendencia se mantiene, con respecto al trimestre anterior , se cumple con la meta,  lo cual se debe al cumplimiento de  los protocolos de atencion establecidos en el Servicio.</t>
  </si>
  <si>
    <t>POA2021080</t>
  </si>
  <si>
    <t>PORCENTAJE DE IDENTIFICACIÓN CORRECTA DE LOS ESTUDIOS REALIZADOS</t>
  </si>
  <si>
    <t>La tendencia se mantiene a 99,97 % de cumplimiento con respecto al trimestre anterior,  se debe al adecuado registro de la informacion de los Usuarios, estudios tomados y apego a protocolos.</t>
  </si>
  <si>
    <t>La tendencia se mantiene a 99,99 % de cumplimiento con respecto al trimestre anterior,  se debe al adecuado registro de la informacion de los Usuarios, estudios tomados y apego a protocolos.</t>
  </si>
  <si>
    <t>POA2021081</t>
  </si>
  <si>
    <t>Garantizar que el informe medico de los estudios cumpla con criterios de efectividad, confiabilidad y eficiencia</t>
  </si>
  <si>
    <t xml:space="preserve">Garantizar la calidad tecnica de los estudios radiologicos </t>
  </si>
  <si>
    <t>% DE INFORMES SIN DISCREPANCIAS DE INTERPRETACION EN EL GRUPO MEDICO</t>
  </si>
  <si>
    <t>Sumatoria de estudios tomados sin discrepencias medicas</t>
  </si>
  <si>
    <t>La tendencia ha presentado un ligero ascenso respecto al trimestre anterior,  se cumple con la meta.  Se debe a que contamos con Medicos Radiologos que  participan activamente en las juntas medicas y atienden de forma efectiva las solicitudes del cuerpo medico de la Institucion</t>
  </si>
  <si>
    <t>La tendencia se mantiene respecto al trimestre anterior,  se cumple con la meta.  Se debe a que contamos con Medicos Radiologos que  participan activamente en las juntas medicas y atienden de forma efectiva las solicitudes del cuerpo medico de la Institucion</t>
  </si>
  <si>
    <t>POA2021082</t>
  </si>
  <si>
    <t>% DE INFORMES DIGITADOS CORRECTAMENTE</t>
  </si>
  <si>
    <t>Sumatoria de estudios digitados correctamente</t>
  </si>
  <si>
    <t xml:space="preserve">La tendencia ha sido estable, con respecto al trimestre anterior, se cumple con la meta,  se debe a que se cumple con los protocolos de seguridad establecidos para ello. </t>
  </si>
  <si>
    <t>POA2021083</t>
  </si>
  <si>
    <t xml:space="preserve">Garantizar la efctividad en la entrega de resultados. </t>
  </si>
  <si>
    <t xml:space="preserve">Nivel de cumplimiento en los tiempos de atencion establecidos  </t>
  </si>
  <si>
    <t>OPORTUNIDAD EN LA ENTREGA DE RESULTADOS ECO</t>
  </si>
  <si>
    <t>Sumatoria del tiempo transcurrido entre la toma del estudio y entrega de resultados</t>
  </si>
  <si>
    <t>La tendencia ha sido estable, con respecto al trimestre anterior ,  los tiempos han mejorado, por lo que nuevamente  propone  ajustar la oportunidad a 40 min.  La unidad de Radiologia cumple efectivamente con los tiempos de atencion de nuestros usuarios.</t>
  </si>
  <si>
    <t>La tendencia se ha incrementado con respecto al trimestre anterior ,  sin embargo se mantiene la propuesta de ajustar la oportunidad a 40 min.  La unidad de Radiologia cumple efectivamente con los tiempos de atencion de nuestros usuarios.</t>
  </si>
  <si>
    <t>POA2021084</t>
  </si>
  <si>
    <t>OPORTUNIDADEN LA ENTREGA DE RESULTADOS TOMOGRAF</t>
  </si>
  <si>
    <t>HORA</t>
  </si>
  <si>
    <t xml:space="preserve">La tendencia ha optimizado con respecto al trimestre anterior,  se cumple con la meta,  la presencialidad del especialista en horario extendido ha permitido disminuir el tiempo en los ultimos tres años, de 12 horas en el 2020 a 6 horas en 2022. </t>
  </si>
  <si>
    <t>POA2021085</t>
  </si>
  <si>
    <t>OPORTUNIDAD EN LA ENTREGA DE RESULTADOS RX</t>
  </si>
  <si>
    <t xml:space="preserve">La tendencia ha sido estable, con respecto al trimestre anterior,  se cumple con la meta,  la presencialidad del especialista en horario extendido ha permitido disminuir el tiempo </t>
  </si>
  <si>
    <t>La tendencia se ha incrementado con respecto al trimestre anterior,  se cumple con la meta,  la presencialidad del especialista en horario extendido ha permitido disminuir el tiempo</t>
  </si>
  <si>
    <t>POA2021086</t>
  </si>
  <si>
    <t>OPORTUNIDAD EN LA ENTREGA DE RESULTADOS RNM</t>
  </si>
  <si>
    <t>POA2021087</t>
  </si>
  <si>
    <t>Oportunidad en la atención en servicios de Imagenologí­a</t>
  </si>
  <si>
    <t>Sumatoria del tiempo transcurrido entre la hora de la horden medica y la hora de toma del estudio</t>
  </si>
  <si>
    <t xml:space="preserve">La tendencia ha sido estable, con respecto al trimestre anterior,  cumpliendo con la meta,  el recurso humano con que cuenta la Unidad de Radiologia cumple efectivamente con los tiempos de atencion de nuestros usuarios </t>
  </si>
  <si>
    <t xml:space="preserve">La tendencia se ha incrementado levemente con respecto al trimestre anterior,  se cumple con la meta,  el recurso humano con que cuenta la Unidad de Radiologia cumple efectivamente con los tiempos de atencion de nuestros usuarios </t>
  </si>
  <si>
    <t>POA2021088</t>
  </si>
  <si>
    <t>ATENCION AL USUARIO</t>
  </si>
  <si>
    <t>JANETH ALEJANDRA HURTADO</t>
  </si>
  <si>
    <t>Garantizar una oportuna atención e información al usuario, concerniente a los procesos del área de consulta externa y hospitalización</t>
  </si>
  <si>
    <t>Realizar visita diaria a los usuarios hospitalizados, identificando a los usuarios en situaciones especiales (cancelación cuotas de recuperación ,copagos)</t>
  </si>
  <si>
    <t>% DE SALIDAS REPRESADAS DEL SERVICIO DE HOSPITALIZACION  POR CUOTAS DE RECUPERACION Y/O COPAGOS</t>
  </si>
  <si>
    <t>Total de salidas represadas del servicio de hospitalización por cuotas de recuperación y/o copagos</t>
  </si>
  <si>
    <t>Total de egresos de hospitalización</t>
  </si>
  <si>
    <t>Durante los ultimos 3 años el indicador se mantiene estable, durante el periodo se cumple con la meta establecida. Estrategia orientación e información al usuario desde el ingreso al HUDN</t>
  </si>
  <si>
    <t>Durante los ultimos 3 años el indicador se mantiene estable, durante el periodo se cumple con la meta establecida. Estrategia orientación e información al usaurio desde el ingreso al HUDN</t>
  </si>
  <si>
    <t>POA2021089</t>
  </si>
  <si>
    <t>4. Garantizar atención en salud competitiva, integral y humanizada innovando en la prestación de servicios, tecnologías y herramientas.</t>
  </si>
  <si>
    <t>Aumentar el nivel de satisfacción de los usuarios frente  a las respuestas de las quejas instauradas</t>
  </si>
  <si>
    <t xml:space="preserve">Llamar a todos los usuarios que hayan presentado una queja para evaluar la satisfacción frente a la respuesta emitida por nuestra organización </t>
  </si>
  <si>
    <t>Falta de oportunidad y pertinencia en las respuestas a las PQRSF, presentadas por los usuarios.</t>
  </si>
  <si>
    <t>PROMEDIO DE CALIFICACIONES  DE LA PERSONA QUEJOSA TENIENDO EN CUENTA LA ESCALA DE 1 A 5.</t>
  </si>
  <si>
    <t>Sumatoria de calificaciones de respuestas a quejas</t>
  </si>
  <si>
    <t>Total de quejosos que respondieron la llamada</t>
  </si>
  <si>
    <t>Durante los últimos 3 años el indicador presenta una tendencia ascendente, durante el periodo se cumple con la meta establecida a razón del cumplimiento del 100% en la respuesta a todas las manifestaciones de los usuarios.</t>
  </si>
  <si>
    <t>Durante los últimos 3 años el indicador ha crecido, durante el periodo se cumple con la meta establecida a razón del cumplimiento del 100% en la respuesta a todas las manifestaciones de los usuarios.</t>
  </si>
  <si>
    <t>POA2021090</t>
  </si>
  <si>
    <t>Cumplir con los parámetros establecidos para la respuesta de las quejas</t>
  </si>
  <si>
    <t>TIEMPO PROMEDIO DE RESPUESTA A QUEJAS INSTAURADAS</t>
  </si>
  <si>
    <t xml:space="preserve">Sumatoria de tiempo de respuesta a quejas instauradas </t>
  </si>
  <si>
    <t xml:space="preserve">Total quejas instauradas durante el periodo </t>
  </si>
  <si>
    <t>Durante los últimos 3 años el indicador presenta una tendencia ascendente, durante el periodo se cumple con la meta establecida, con un acumulado de 89 quejas, referente a los periodos anteriores se tiene 33 para 2021 y 81 quejas para el 2022.</t>
  </si>
  <si>
    <t>Durante los últimos 3 años el indicador presenta una tendencia ascendente, durante el periodo se cumple con la meta establecida, con un acumulado de 120  quejas, referente a los periodos anteriores se tiene 170 quejas para 2022 y 74 quejas para el 2021.</t>
  </si>
  <si>
    <t>POA2021091</t>
  </si>
  <si>
    <t>Garantizar que toda queja instaurada por parte de los usuarios tenga una respuesta</t>
  </si>
  <si>
    <t>Gestión del subproceso de quejas, retroalimentación de quejas   a las coordinaciones de las GIT, realizar planes de acción por parte de las coordinaciones involucradas</t>
  </si>
  <si>
    <t>PORCENTAJE DE CUMPLIMIENTO DE LA  RESPUESTA A QUEJAS</t>
  </si>
  <si>
    <t>Total de quejas con respuesta oportuna y efectiva</t>
  </si>
  <si>
    <t xml:space="preserve">Total de quejas durante el periodo </t>
  </si>
  <si>
    <t>Durante los ultimos 3 años el indicador se mantiene estable, durante el periodo se cumple con la meta establecida, se brinda respuesta al 100% de las personas que presentan manifestaciones de inconformidad.(89 quejas en el periodo).</t>
  </si>
  <si>
    <t>Durante los ultimos 3 años el indicador se mantiene estable, durante el periodo se cumple con la meta establecida, se brinda respuesta al 100% de las personas que presentan manifestaciones de inconformidad.(120 quejas en el periodo).</t>
  </si>
  <si>
    <t>POA2021092</t>
  </si>
  <si>
    <t>Determinar los niveles de satisfacción global de los usuarios en los diferentes procesos del hospital universitario departamental de Nariño ESE</t>
  </si>
  <si>
    <t>Establecer la muestra, realización de encuesta, tabulación y retroalimentación de la encuesta de satisfacción institucional</t>
  </si>
  <si>
    <t>RESOLUCIÓN 25672016</t>
  </si>
  <si>
    <t>Información no confiable consignada en las encuestas de satisfacción.</t>
  </si>
  <si>
    <t xml:space="preserve">PORCENTAJE DE SATISFACCIÓN DE LOS USUARIOS </t>
  </si>
  <si>
    <t xml:space="preserve">Total de usuarios satisfechos con la prestación del servicio </t>
  </si>
  <si>
    <t xml:space="preserve">Total de encuestan realizadas durante el periodo </t>
  </si>
  <si>
    <t xml:space="preserve">Durante los últimos 3 años el indicador ha crecido, duarnte el periodo se cuemple con la meta establecida, a razón de las diferentes estrategias implementadas en el componente de humanización  </t>
  </si>
  <si>
    <t xml:space="preserve">Durante los últimos 3 años el indicador se mantiene estable, durante el periodo se cumple con la meta establecida, con tendencia creciente a razón de las diferentes estartegias implementadas en el componente de humanización, Protocolo de bienvenida y acogida.  </t>
  </si>
  <si>
    <t>POA2021093</t>
  </si>
  <si>
    <t>Establecer la gestión que realiza trabajo social y/o auxiliar administrativa de atención al usuario durante la hospitalización del usuario.</t>
  </si>
  <si>
    <t>Informe de egresos hospitalarios e informes de salidas represadas</t>
  </si>
  <si>
    <t>Apoyo  insuficiente de la oficina de Atención al usuario  y trabajo social a los diferentes servicios</t>
  </si>
  <si>
    <t>PORCENTAJE DE SALIDA REPRESADAS</t>
  </si>
  <si>
    <t xml:space="preserve">Total de egresos represados </t>
  </si>
  <si>
    <t xml:space="preserve">Total de egresos durante el periodo </t>
  </si>
  <si>
    <t>Durante los últimos 3 años el indicador presenta una tendencia variable, durante el periodo se cumple con la meta establecida, con un  incremento debido a la falta de oportunidad por parte de las EPS por problemas admnsitartivos como el caso de emssanar y asmet salud</t>
  </si>
  <si>
    <t>Durante los últimos 3 años el indicador presenta una tendencia decreciente, durante el periodo se cumple con la meta establecida, gestión oportuna de trabajo social; con un leve incremento debido a la falta de oportunidad por parte de las EPS referente a la entrega oportuna de insumos y/o medicamentos.</t>
  </si>
  <si>
    <t>POA2021094</t>
  </si>
  <si>
    <t>Garantizar una adecuada trazabilidad en la gestión administrativa de las manifestaciones de los usuarios</t>
  </si>
  <si>
    <t xml:space="preserve">Efectuar el seguimiento desde la llegada de la manifestación que presenta el usuario hasta envio al área de remisión por parte de responsable de atención al usuario </t>
  </si>
  <si>
    <t>Falta de oportunidad en la respuesta a los quejosos por parte del HUDN</t>
  </si>
  <si>
    <t xml:space="preserve">TIEMPO PROMEDIO QUE TARDA EL AREA DE ATENCIÓN AL USUARIO EN INICIAR TRAMITE DE QUEJA </t>
  </si>
  <si>
    <t xml:space="preserve">Sumatoria de tiempo desde que se recepciona la queja hasta que se envía a la coordinación responsable </t>
  </si>
  <si>
    <t>Durante el periodo se cumple con la meta establecida, es un indicador  con una tendencia hacia la mejora, garantizando oportunidad en la remisión de la queja a la cordinación pertinente</t>
  </si>
  <si>
    <t xml:space="preserve">Durante el periodo se cumple con la meta establecida, es un indicador  con una tendencia variable, para el periodo la tendencia es decreciente con tendencia a la mejora </t>
  </si>
  <si>
    <t>POA2021095</t>
  </si>
  <si>
    <t>REFERENCIA Y CONTRAREFERENCIA</t>
  </si>
  <si>
    <t>MARIA ALEJANDRA HIGIDIO MIRANDA</t>
  </si>
  <si>
    <t>Dar respuesta a las necesidades de salud de los pacientes remitidos de los diferentes municipios del departamento de Nariño y Putumayo, con criterios de oportunidad  accesibilidad e integralidad</t>
  </si>
  <si>
    <t>Realizar reporte de contraremisiones vía correo electrónico o en medio magnético a las diferentes EPS de pacientes hospitalizados. Esto como respuesta a la remisión recibida de otras instituciones.</t>
  </si>
  <si>
    <t xml:space="preserve">Inoportunidad en la atención </t>
  </si>
  <si>
    <t>PORCENTAJE DE CONTRAREMISIONES ENVIADAS</t>
  </si>
  <si>
    <t>Total de contrareferencia enviadas</t>
  </si>
  <si>
    <t>Total de remisiones recibidas en urgencias</t>
  </si>
  <si>
    <t>Durante los últimos cuatro años la tendencia es estable. Durante el periodo comprendido para el primer trimestre se cumple con la meta. El indicador logra el éxito debido a la oportunidad en la entrega de informes mensuales a las diferentes EAPB e IDSN como respuesta a la remisión recibida de otras instituciones</t>
  </si>
  <si>
    <t>Durante los últimos cuatro años la tendencia es estable. Durante el periodo comprendido para el segundo trimestre se cumple con la meta. El indicador logra el éxito debido a la oportunidad en la entrega de informes mensuales a las diferentes EAPB e IDSN como respuesta a la remisión recibida de otras instituciones.</t>
  </si>
  <si>
    <t>POA2021096</t>
  </si>
  <si>
    <t>Realizar evaluación periódica a través de lista de chequeo donde se verifica el diligenciamiento correcto al formato de remisión.</t>
  </si>
  <si>
    <t xml:space="preserve">PORCENTAJE DE REMISIONES A UN NIVEL SUPERIOR CORRECTAMENTE ELABORADAS </t>
  </si>
  <si>
    <t>Numero de referencias a un nivel superior correctamente elaboradas</t>
  </si>
  <si>
    <t xml:space="preserve">Total de referencias a un nivel superior por mes </t>
  </si>
  <si>
    <t>Durante los últimos cuatro años la tendencia es decreciente. Durante el periodo comprendido para el primer trimestre la meta no se cumple. La causa obedece al diligenciamiento incompleto de la información en los formatos establecidos para el proceso de remisión. Se realiza solicitud de reunion con lider de facturacion para expresar la falencia y tomar acciones correspondientes, al momento en espera de respuesta.</t>
  </si>
  <si>
    <t>Durante los últimos cuatro años la tendencia es decreciente. Durante el periodo comprendido para el segundo trimestre la meta no se cumple. La causa obedece al diligenciamiento incompleto de la información en los formatos establecidos para el proceso de remisión. Se realiza solicitud de reunion con lider de facturacion para expresar la falencia y tomar acciones correspondientes, al momento en espera de respuesta.</t>
  </si>
  <si>
    <t>POA2021097</t>
  </si>
  <si>
    <t xml:space="preserve">Solicitud y trámite permanente de requerimientos de complementariedad en pacientes hospitalizados. </t>
  </si>
  <si>
    <t>PORCENTAJE DE REMISIONES DE COMPLEMENTARIEDAD  EN EL HUDN</t>
  </si>
  <si>
    <t>Total remisiones de complementariedad</t>
  </si>
  <si>
    <t xml:space="preserve">Total de pacientes hospitalizados en el mes </t>
  </si>
  <si>
    <t>Durante los últimos cuatro años la tendencia es decreciente. Durante el periodo comprendido para el primer trimestre la meta se cumple. El éxito del indicador se debe a la capacidad resolutiva que tiene el HUDN.</t>
  </si>
  <si>
    <t>Durante los últimos cuatro años la tendencia es decreciente. Durante el periodo comprendido para el segundo trimestre la meta se cumple. El éxito del indicador se debe a la capacidad resolutiva que tiene el HUDN.</t>
  </si>
  <si>
    <t>POA2021098</t>
  </si>
  <si>
    <t>Reportar el paciente a las diferentes EPS y hacer el respectivo seguimiento para la efectividad de la remisión a cuarto nivel.</t>
  </si>
  <si>
    <t xml:space="preserve">PORCENTAJE DE REMISIONES REALIZADAS A CUARTO NIVEL </t>
  </si>
  <si>
    <t>Número de remisiones realizadas a un nivel superior en el mes</t>
  </si>
  <si>
    <t xml:space="preserve">Total de pacientes atendidos en hospitalización por mes </t>
  </si>
  <si>
    <r>
      <rPr>
        <sz val="8"/>
        <color rgb="FF000000"/>
        <rFont val="Liberation Sans"/>
      </rPr>
      <t>Durante los últimos cuatro años la tendencia es estable. Durante el periodo comprendido para el primer trimestre</t>
    </r>
    <r>
      <rPr>
        <sz val="8"/>
        <color rgb="FF000000"/>
        <rFont val="Calibri"/>
        <family val="2"/>
      </rPr>
      <t xml:space="preserve"> la meta se cumple. El éxito del indicador se debe a la capacidad resolutiva que tiene el HUDN.</t>
    </r>
  </si>
  <si>
    <t>Durante los últimos cuatro años la tendencia es estable. Durante el periodo comprendido para el segundo trimestre la meta se cumple. El éxito del indicador se debe a la capacidad resolutiva que tiene el HUDN.</t>
  </si>
  <si>
    <t>POA2021099</t>
  </si>
  <si>
    <t xml:space="preserve">Diligenciamiento correcto del formato de triage se identifica el número de remisiones que ingresan por urgencias </t>
  </si>
  <si>
    <t>PORCENTAJE DE REMISIONES RECIBIDAS  POR URGENCIAS EN EL HUDN</t>
  </si>
  <si>
    <t>No.  de referencias recibidas de un nivel inferior</t>
  </si>
  <si>
    <t xml:space="preserve">Total de ingresos de urgencias </t>
  </si>
  <si>
    <t>Durante los últimos cuatro años la tendencia es decreciente. Durante el periodo comprendido para el primer trimestre la meta se cumple. El éxito del indicador obedece a que un gran porcentaje de pacientes que consultan al HUDN vienen remitidos de otras instituciones de salud.</t>
  </si>
  <si>
    <t>Durante los últimos cuatro años la tendencia es decreciente. Durante el periodo comprendido para el segundo trimestre la meta se cumple. El éxito del indicador obedece a que un gran porcentaje de pacientes que consultan al HUDN vienen remitidos de otras instituciones de salud.</t>
  </si>
  <si>
    <t>POA2021100</t>
  </si>
  <si>
    <t>Reporte mensual de remisiones inadecuadas que son identificadas por los médicos de los consultorios de triage, ginecología</t>
  </si>
  <si>
    <t xml:space="preserve">PORCENTAJE DE REMISIONES RECIBIDAS EN EL HUDN  MAL ELABORADAS </t>
  </si>
  <si>
    <t xml:space="preserve">No.de remisiones mal elaboradas </t>
  </si>
  <si>
    <t xml:space="preserve">Total de remisiones recibidas </t>
  </si>
  <si>
    <t>Durante los últimos cuatro años la tendencia es estable. Durante el periodo no se cumple con la meta. Debido al incumplimiento en el  diligenciamiento del formato FRAUS-038. Se realiza solicitud de inclusion de tema para exponer en comité de historias clinicas a fin de tomar acciones correspondientes desde el sistema de informacion, pendiente realizacion del mismo</t>
  </si>
  <si>
    <t xml:space="preserve">Durante los últimos cuatro años la tendencia es estable. Durante el periodo no se cumple con la meta. Debido al incumplimiento en el  diligenciamiento del formato FRAUS-038. Se expone necesidad de sistematizacion ante comité de historias clinicas el cual fue aprobado y se encuentra  pendiente aprobacion en área de producción desde área de sistemas. </t>
  </si>
  <si>
    <t>POA2021101</t>
  </si>
  <si>
    <t>Seguimiento continuo y permanece con EPS para obtener una remisión oportuna y efectiva</t>
  </si>
  <si>
    <t xml:space="preserve">PROMEDIO DIAS TIEMPOS DE ESPERA EN LA REMISIÓN A CUARTO NIVEL </t>
  </si>
  <si>
    <t>Fecha del egreso  -</t>
  </si>
  <si>
    <t>Fecha de la orden efectiva de la remisión</t>
  </si>
  <si>
    <t xml:space="preserve">Durante los últimos cuatro años la tendencia es estable. Durante el periodo comprendido para el primer trimestre la meta se cumple. El éxito del cumplimiento se debe a la capacidad de gestión que tiene el HUDN, referente al tramite con las diferentes EPS y la respuesta oportuna de las mismas.   </t>
  </si>
  <si>
    <t xml:space="preserve">Durante los últimos cuatro años la tendencia es estable. Durante el periodo comprendido para el segundo trimestre la meta no se cumple. La causa obedece a la falta de Red de contratacion por la EPS Salud Total y la respuesta inoportuna de la misma. </t>
  </si>
  <si>
    <t>POA2021102</t>
  </si>
  <si>
    <t>AUDITORIA MÉDICA</t>
  </si>
  <si>
    <t>MARIA ELENA. RIASCOS NOGUERA</t>
  </si>
  <si>
    <t>AUDITORIA CUENTAS MEDICAS</t>
  </si>
  <si>
    <t>HELDER RODRIGUEZ ARMERO</t>
  </si>
  <si>
    <t>Emitir la respuesta al 90% de las devoluciones y objeciones registradas en el sistema de informacion dinamica gerencial (DGH), dentro de los 10 (diez) dias habiles siguientes  al registro.</t>
  </si>
  <si>
    <t>Recibir y registrar en DGH las objeciones y devoluciones radicadas de cada una de las ERP. 
Realizar la revisión de cada una de las devoluciones y objeciones radicadas en el aplicativo DGH. 
Emitir respuesta (la aceptación o no) a cada uno de los items con objeciones y a cada una de las facturas con devolución, dentro de los 10 (diez) dias habiles posteriores a su recepción. 
Registrar la respuesta en el modulo de DGH.</t>
  </si>
  <si>
    <t>DECRETO 1011 DE 2006</t>
  </si>
  <si>
    <t>INOPORTUNIDAD EN RESPUEST A OBJECIONES DE LAS DIFERENTES ERP</t>
  </si>
  <si>
    <t>INCUMPLIMIENTO DE NORMAS Y REQUISITOS LEGALES .</t>
  </si>
  <si>
    <t># promedio de dias habiles en realizar respuesta a objeciones y devoluciones en aplicativo DGH.</t>
  </si>
  <si>
    <t>Fecha de radicación en el HUDN de objeciones por la ERP en el HUDN</t>
  </si>
  <si>
    <t>Fecha de respuesta a las objerciones en el aplicativo DGH del HUDN (DIFERENCIA EN DIAS HABILES)</t>
  </si>
  <si>
    <t>INFORME SEMESTRAL</t>
  </si>
  <si>
    <t>En el 2do trimestre  2023 en promedio se cumple en un 97% superando la meta del 90%, es decir el 97% de las glosas fueron contestadas antes de los 14 dias.</t>
  </si>
  <si>
    <t>POA2021103</t>
  </si>
  <si>
    <t>Dar cumplimiento al cronograma de conciliacion semanal gestionados, concertados y programados con cada una de las ERP.</t>
  </si>
  <si>
    <t>Gestionar con cada ERP los cronogramas de conciliación.</t>
  </si>
  <si>
    <t>% de cumplimiento de las reuniones de conciliación gestinadas, concertadas y programadas con las diferentes ERP.</t>
  </si>
  <si>
    <t># de reuniones de conciliación realizadas con las diferentes ERP en el mes.</t>
  </si>
  <si>
    <t># de reuniones de conciliación programadas con las diferentes ERP en el mes.</t>
  </si>
  <si>
    <t>porcentaje</t>
  </si>
  <si>
    <t>Se evidencia cumplimiento del 100% superando la meta del 95% para el 1er trimestre 2023, la tendencia es estable positiva compara con el mismo trimestre  de 2021 y 2022. se cumple con el indicador realizando  la totalidad de conciliaciones programadas de acuerdo al cronograma, esto se logra por el seguimiento semanal de cronograma realizado por auditor de cuentas medicas.</t>
  </si>
  <si>
    <t>La  tendencia es positiva, pasando  del 85% en el trimestre anterior al 97% en este trimestre,     por tratarse de una medicion nueva de este año, no se puede hacer comparativo y tendencia con años anteriores.</t>
  </si>
  <si>
    <t>POA2021104</t>
  </si>
  <si>
    <t>Presentar informe trimestral de gestión de auditoria de cuentas medicas, en el cual se identifiquen las principales causas de devolución,  objeciones y glosas definitivas en cumplimiento a la normatividad vigente.</t>
  </si>
  <si>
    <t xml:space="preserve">Realizar el procedimiento de auditoria de cuentas y generar los informes trimestrales de gestión. </t>
  </si>
  <si>
    <t>NO CONTAR CON INFORMACIÓN PARA TOMAR DECISIONES</t>
  </si>
  <si>
    <t xml:space="preserve">Informe trimestral de gestión de auditoria de cuentas medicas. </t>
  </si>
  <si>
    <t xml:space="preserve">Informes presentado de gestión de auditoria de cuentas medicas. </t>
  </si>
  <si>
    <t xml:space="preserve">Informes programados de gestión de auditoria de cuentas medicas. </t>
  </si>
  <si>
    <t>En el 1er trimestre 2023 se realizo informe trimestral de glosas el cual se retroalimenta en el comite de glosas institucional a todas las coordinacines.                                     Se observa una tendencia positiva a cumplir con el 100% de realizacion de informe al igual que el mismo trimestre de los años  2021 y 2022,  esto se logra por la recoleccion oportuna de los datos por parte de los auxiliares de cuentas y los medicos para tener informacion disponible.</t>
  </si>
  <si>
    <t>NA</t>
  </si>
  <si>
    <t>La tendencia es estable positiva compara con el mismo trimestre  de 2021 y 2022, siempre cumpliendo el 100%. esto se logra por el seguimiento semanal de cronograma realizado por auditor de cuentas medicas.</t>
  </si>
  <si>
    <t>POA2021105</t>
  </si>
  <si>
    <t>AUDITORIA MEDICA</t>
  </si>
  <si>
    <t>BYRON E. RIASCOS</t>
  </si>
  <si>
    <t>Realimentación de los hallazgos de Auditoria Medica</t>
  </si>
  <si>
    <t>Realizar las actividades del programa de auditoria de cuentas médicas, construir los informes trimestrales y realizar la realimentación de los hallazgos encontrados a las Unidades Funcionales Asistenciales y Administrativas, a la Subgerencias de Prestación de Servicios y Administrativa Financiera para la generación de acciones de mejora pertinentes.</t>
  </si>
  <si>
    <t>Realimentación de los hallazgos de Auditoria Medica con base en informa trimestral</t>
  </si>
  <si>
    <t>Realimentación de los hallazgos de Auditoria Medica con base en informa trimestral realizada</t>
  </si>
  <si>
    <t>Realimentación de los hallazgos de Auditoria Medica on base en informa trimestral programada</t>
  </si>
  <si>
    <t>Se realiza informe semestral</t>
  </si>
  <si>
    <t>Se observa una tendencia positiva a cumplir con el 100% de realizacion de informe al igual que el mismo trimestre de los años  2021 y 2022,  esto se logra por la recoleccion oportuna de los datos por parte de los auxiliares de cuentas y los medicos para tener informacion disponible.</t>
  </si>
  <si>
    <t>POA2021106</t>
  </si>
  <si>
    <t>1. Asegurar el mantenimiento del SUA, el SIG y el reconocimiento como hospital universitario.</t>
  </si>
  <si>
    <t>Realizar auditoria de historias clínicas de forma sistematica semestral para medir la adherencia a guias de practica clinica en los diferentes servicios del HUDN .</t>
  </si>
  <si>
    <t>Realizar las acciones de auditoria de historias clínicas de forma sistematica en los servicios de consulta externa, urgencias y hospitalización del HUDN y socializar los hallazgos a las Coordinaciones Asistenciales.</t>
  </si>
  <si>
    <t>INCUMPLIMIENTO DEL PROGRAMA AUDITORÍAS.</t>
  </si>
  <si>
    <t>% de realización de auditoria médica a una muestra de historias clinicas, para medir adherencia a GPC.</t>
  </si>
  <si>
    <t>Realización de auditoria médica semestral a una muestra de historias clinicas, para medir adherencia a GPC.</t>
  </si>
  <si>
    <t>Cantidad de HC identificadas para la realización de auditoria médica retrospectiva semestral para medir adherencia a GPC.</t>
  </si>
  <si>
    <t>En el primer trimestre 2023 se programaron 37 auditorias de paciente trazador de las cuales se realizaron el 100%, superando la meta de 95%.se programo teniendo en cuenta perido de vacaciones de los auditores en las cuales no se realiza dicha actividad.  la tendencia es estable al cumplimiento del 100% de las actividades programadas segun el cronograma, se evidencia una tendencia estable positiva, en 2021, 2022 y 2023 cumpliendo siempre el 100%. se cumple porque se tiene establecido un cronograma de realizacion de paciente trazador por servicio y auditor asignado.</t>
  </si>
  <si>
    <t>En el trimestre se cumple con el 100%, se evidencia tendencia estable positiva con igual cumplimiento  en el mismo periodo de 2021 y 2022.</t>
  </si>
  <si>
    <t>POA2021107</t>
  </si>
  <si>
    <t>Realizar auditoria de historias clínicas de forma sistematica semestral para medir el adecuado diligenciamiento de las historias clinica en los diferentes servicios del HUDN .</t>
  </si>
  <si>
    <t>FALTA DE APEGO O ADHERENCIA A GUIAS Y PROTOCOLOS CLINICOS GPS (GUIAS DE PRACTICA CLINICA).</t>
  </si>
  <si>
    <t>% de realización de auditoria médica a historias clinicas, para medir calidad de diligenciamiento de las historias clínicas.</t>
  </si>
  <si>
    <t>Realización de auditoria médica semestral a una muestra de historias clinicas, para medir adecuado diligenciamiento .</t>
  </si>
  <si>
    <t>Cantidad de HC identificadas para la realización de auditoria médica retrospectiva semestral para medir para medir adecuado diligenciamiento .</t>
  </si>
  <si>
    <t>Durante el 1er trimestre 2022 se realizaron  3247 auditorias de concurrencia en los servicios de hospitalizacion y urgencias, con un cumplimiento del 100% con respecto a las  programadas, se realizaron 598 auditorias de concurrencia que el  mismo trimestre de 2023,  debido a que se priorizo el servicio de urgencias con mayor frecuencia y numero de auditorias, por tratarse de historias clinicas mas cortas.    la tendencia es positiva paso de  95% en 2021 y 2022  al 100% en el 2023.    Se cumple porque se tiene asignado auditor por servico y numero de auditorias diarias que debe realizar las cuales debe enviar el consolidado diario, se hace seguimiento desde asesoria de auditoria medica</t>
  </si>
  <si>
    <t>En el 1er semestre 2023 en lo relacionado al diligenciaqmiento de historia clininca se programo semestralmente 1286 auditorias y se realizaron 1219,  cumpliendo con el 94,8% de lo programado, superando la meta del 90%, con una tendencia positiva, cumpliendo la meta comparado comparado  mismo periodo del 2021, 2022 y 2023,  pasqando del 91,3 al 94,8%.</t>
  </si>
  <si>
    <t>POA2021108</t>
  </si>
  <si>
    <t>Realizar auditoria mediante metodologia de Paciente Trazador, a los procesos de atención realizados a pacientes hospitalizados.</t>
  </si>
  <si>
    <t>Realizar las acciones de auditoria con metodologia de Paciente Trazador en los servicios de hospitalización y socializar los hallazgos a las Coordinaciones Asistenciales.</t>
  </si>
  <si>
    <t># de auditorias con metodologia de Paciente Trazador realizadas.</t>
  </si>
  <si>
    <t># de auditorias con metodologia de Paciente Trazador programadas.</t>
  </si>
  <si>
    <t>En el 1er rimestre 2023 se realizaron 18 auditorias de indicadores de resolucion 408, las cuales se retroalimentaron mensualmente  a las coordinaciones respectivas, se evidenció cumplimiento de todos los indicadores que son de impacto, evaluando adherencia aguias en hipertension de la gestacion, hemorragias del 3er trimestre de la gestación, cesáreas como primera causa de egreso hospitalario, infarto agudo del miocardio, oportunidad en apendicectomias, superando las metas establecida por el Ministerio de Proteccion Social.    Se evidencia una tendencia estable positiva siempre con el cumplimiento del 100%,  en el  1er trimestres de 2021-2022 y 2023.                                                                                              Se logra cumplir por que se tiene definido un procedimiento que implica informacion oportuna de casos semanalmente por estadistica los cuales se asignan al auditoro responsable y se logra obtener el consolidado mensual que se reporta a las coordinaciones respectivas y a planeacion.</t>
  </si>
  <si>
    <t>En el 2do trimestre 2023 se programaron 46 auditorias de paciente trazador de las cuales se realizaron 45 correspondientes al  el 97%, superando la meta de 95%.se programo teniendo en cuenta perido de vacaciones de los auditores en las cuales no se realiza dicha actividad.  se evidencia una tendencia estable positiva, en 2021, 2022  cumpliendo  el 100%.  en el 2023, no se cumple con el 100%, porque renuncio una auditora,  pero se logra superar la meta.se cumple porque se tiene establecido un cronograma de realizacion de paciente trazador por servicio y auditor asignado.</t>
  </si>
  <si>
    <t>POA2021109</t>
  </si>
  <si>
    <t>Realizar auditoria concurrente a una muestra de historias clínicas que permitan medir la calidad de los procesos de atención, realizados a pacientes hospitalizados.</t>
  </si>
  <si>
    <t>Realizar actividades de auditoria concurrente a una muestra de historias clínicas, identificar los hallazgos de calidad y socializarlos diariamente a las Coordinaciones Asistenciales y a los profesionales de salud responsables de la atención.</t>
  </si>
  <si>
    <t>% de realización de auditorias concurrentes para medir la calidad de atención brindada a pacientes hospitalizados con base en las historias clinicas.</t>
  </si>
  <si>
    <t># de actividades de auditoria concurrentes realizadas, para medir la calidad de atención brindada a pacientes hospitalizados con base en las historias clinicas .</t>
  </si>
  <si>
    <t># actividades de auditorias concurrentes programadas para medir la calidad de atención brindada a pacientes hospitalizados con base en las historias clinicas.</t>
  </si>
  <si>
    <t>Durante el primer  trimestre de 2023  se realizan un total de  141  conceptos de Auditoria Medica, correspondiente  a respuesta de tutelas y derechos de peticion incrementando en un 542%. Se logra  cumplir con la meta gracias al apoyo de subgerencia con la contratacion de 4 horas de medico para esta actividad.</t>
  </si>
  <si>
    <t xml:space="preserve">Durante el 2do trimestre 2023 se realizaron  2996 auditorias de concurrencia en los servicios de hospitalizacion y urgencias, con un cumplimiento del 97% con respecto a las  programadas, se evidencia </t>
  </si>
  <si>
    <t>POA2021110</t>
  </si>
  <si>
    <t>Realizar la medición y analisis de los indicadores del anexo 2 de la Resolucion 408 de 2018 denominados de "Gestión Clinica del No. 12 al 17"</t>
  </si>
  <si>
    <t>Realizar las acciones de auditoria de forma sistematica mensual a las historias clínicas de pacientes con los Diagnosticos establecidos en el Anexo 2 de la Resolucion 408/2018 para determinar el cumplimiento de los estandres, resentar y socializar el informe a la Subgerencia de Prestación de Servicios y a las Coordinaciones Asistenciales.</t>
  </si>
  <si>
    <t>Informe mensual que refleje la medición y analisis de los indicadores del Anexo 2 de la Resolucion 408 de 2018 denominados de "Gestión Clinica del No. 12 al 17".</t>
  </si>
  <si>
    <t># de Indicadores del Anexo 2 de la Resolucion 408 de 2018 denominados de "Gestión Clinica del No. 12 al 17", medidos y analizados.</t>
  </si>
  <si>
    <t># de Indicadores del Anexo 2 de la Resolucion 408 de 2018 denominados de "Gestión Clinica del No. 12 al 17", programados para medicion y analisis .</t>
  </si>
  <si>
    <t>En el 1er trimestre 2023, se evidencia una tendencia estable, superando la meta del 90%, se logra el 100% de retroalimentación, enviando la totalidad de informes de auditoría a las coordinaciones respectivas y a subgerencia de prestación de servicios, además de que diariamente se envía resumen de principales hallazgos en la auditoria de concurrencia de cada servicio auditado, se mantine igual que en el 1er trimeste de 2021 y 2022, esto debido a que se a creado una cultura de retroalimentacion oportuna.</t>
  </si>
  <si>
    <t>una tendencia estable siempre superando la meta, en 2021 fue del 98%, en 2022 del 100% y en 2023 del 98%</t>
  </si>
  <si>
    <t>POA2021111</t>
  </si>
  <si>
    <t xml:space="preserve">Emitir los conceptos de Auditoria Medica como apoyo a respuestas de tutelas, conciliaciones, demandas y casos especiales. </t>
  </si>
  <si>
    <t>Realizar revisión de la historia clínica y emitir el concepto de Auditoria Medica oportunamente con calidad y pertinencia, como apoyo a la respuesta institucional de los casos recepcionados.</t>
  </si>
  <si>
    <t>Incumplimiento de normas y requisitos legales.</t>
  </si>
  <si>
    <t>% de realización de conceptos de Auditoria Médica para casos especiales.</t>
  </si>
  <si>
    <t># de auditorias especiales realizadas.</t>
  </si>
  <si>
    <t># de auditorias especiales solicitadas.</t>
  </si>
  <si>
    <t>En el primer trimestre 2022  se realizaron 177 juntas de profesionales para dar cumplimiento a lo normado en el Mipres con medicamentos no incluidos en el PBS y que se encuentran con indicaciones en la lista UNIRS, se incremento en un 176%. Se evidencia tendencia positiva con un cumplimiento del 100%, con igual comportamiento en el mismo periodo de 2021 y7 2022. se logra el cumplimiento porque se tiene designado un auditor para la realizacion de dicha actividad.</t>
  </si>
  <si>
    <t xml:space="preserve"> Se ha presentado dificultades por renuncia de medicos auditores de cuentas medicas que y fue necesario cubrir con un medico auditor de calidad como contingencia.</t>
  </si>
  <si>
    <t>POA2021112</t>
  </si>
  <si>
    <t xml:space="preserve">Realizar las actividades del programa de auditoria medicas de calidad, construir los informes mensuales, trimestrales y semestrales y realizar la realimentación de los hallazgos encontrados a las Unidades </t>
  </si>
  <si>
    <t xml:space="preserve">INCUMPLIMIENTO DE NORMAS Y REQUISITOS LEGALES </t>
  </si>
  <si>
    <t xml:space="preserve">% de Informes de auditoria de calidad mensuales, trimestrales y semestrales, según aplique realimentados a areas asistenciales. </t>
  </si>
  <si>
    <t xml:space="preserve"># de Informes de auditoria de calidad (mensuales, trimestrales y semestrales) según aplique realimentados a areas asistenciales. </t>
  </si>
  <si>
    <t xml:space="preserve"># Informes de auditoria de calidad (mensuales, trimestrales y semestrales) según aplique realizados. </t>
  </si>
  <si>
    <t>En lo relacionado a la gestion de correcciones de certificados de defuncion reportados por secretaria de salud con inconsistencias,  En el 1er trimestre 2022, La tendencia es positiva estable, cumpliendo con la meta del 100%, manteniendose igual que en  el mismo  periodo de los años 2020 y 2021, esto se logró gracias a la asignación de un auditor que este pendiente de la variable 45 solicitando a los médicos correspondientes la corrección requerida por secretaria de salud municipal.</t>
  </si>
  <si>
    <t>En el 2do trimestre 2023, Se realiza informe trimestral de paciente trazador, indicadores resolucion 408, laboratorios criticos, enfermedades de interes en salud publica, diligenciamiento de historias clinicas, adherencia a GPC,  diligenciamiento de hc por enfermeria, cumpliendo con el 100%, con tendencia estable al cumplimiento en el mismo periodo de 2021 y 2022. se cumple porque se tiene asignado  auditor responsable de generar  informe. se evidencia una tendencia estable, superando la meta del 90%, se logra el 100% de retroalimentación, enviando la totalidad de informes de auditoría a las coordinaciones respectivas y a subgerencia de prestación de servicios, además de que diariamente se envía resumen de principales hallazgos en la auditoria de concurrencia de cada servicio auditado, se mantine igual que en el 2do trimeste de 2021 y 2022, esto debido a que se a creado una cultura de retroalimentacion oportuna.</t>
  </si>
  <si>
    <t>POA2021113</t>
  </si>
  <si>
    <t>Gestión de Juntas de Profesionales de la Salud en MIPRES para las tecnologias que no estan incluidas en Plan Basico de Salud (No PBS)</t>
  </si>
  <si>
    <t xml:space="preserve">Revisión de la plataforma de MIPRES para identificar listado de Juntas de Profesionales solicitadas, se convoca a los miembros de la Junta, se realiza la reunión y se levanta el acta con las decisiones tomadas, se registra la decisión en la plataforma de MIPRES con la oportunidad definida en la norma y copia a ERP. </t>
  </si>
  <si>
    <t>Normas sobre NO PBS</t>
  </si>
  <si>
    <t xml:space="preserve">% de Juntas de Profesionales realizadas oportunamente. </t>
  </si>
  <si>
    <t xml:space="preserve"># de Juntas de Profesionales realizadas oportunamente. </t>
  </si>
  <si>
    <t xml:space="preserve"># de Juntas de Profesionales solicitadas y/o necesarias. </t>
  </si>
  <si>
    <t>Durante el 1er trimestre 2023 se realizo la totalidad de auditorias de enfermeria programadas, con lo cual se Tendencia positiva se cumple con el 100% del indicador, al   igual que en el mismo periodo del 2020 y 2021. se logra esta meta por designacion exclusiva de una profesional de enfermeria encargada de realizar auditoria al personal de enfermeria.</t>
  </si>
  <si>
    <t>En el 2do trimestre 2023  se realizaron 174 juntas de profesionales para dar cumplimiento a lo normado en el Mipres con medicamentos no incluidos en el PBS y que se encuentran con indicaciones en la lista UNIRS, Se evidencia tendencia positiva con un cumplimiento del 100%, con igual comportamiento en el mismo periodo de 2021 y el 2022. se logra el cumplimiento porque se tiene designado un auditor para la realizacion de dicha actividad, quien diariemente revisa el sistema y realiza las juntas de profesionales respectiva, el 62% corresponden a productos nutricionales.</t>
  </si>
  <si>
    <t>POA2021114</t>
  </si>
  <si>
    <t>Gestionar la corrección de certificados de defunción en el item 45: causas de la defunción.</t>
  </si>
  <si>
    <t>Revisar los certificado de defuncion con inconsistencias reportados por estadisticas vitales de la Secretaria Municipal de Salud, se informa formalmente al medico responsable para que realice la correción pertinente; se revisa que se realice la correccion, brindando apoyo tecnico si es necesario y se notifica a Estadisticas Vitales de la Secretaria Municipal de Salud de Pasto.</t>
  </si>
  <si>
    <t>Normas sobre adecuado diligenciamiento de certificados de estadisticas vitales</t>
  </si>
  <si>
    <t>% de certificados de defunción con inconsistencias gestionados para su corrección.</t>
  </si>
  <si>
    <t># de certificados de defunción con inconsistencias gestionados para su corrección.</t>
  </si>
  <si>
    <t># de certificados de defunción reportados por la SMS con inconsistencias en el periodo</t>
  </si>
  <si>
    <t>En el 2do trimestre de 2023 se gestiono la  correcciones de 80 certificados de defuncion de inconsistencias reportadas por secretaria de salud de Pasto,   La tendencia es positiva estable, cumpliendo con la meta del 100%, manteniendose igual que en  el mismo  periodo de los años 2021 y 2022, esto se logró gracias a la asignación de un auditor que este pendiente de la variable 45 solicitando a los médicos correspondientes la corrección requerida por secretaria de salud municipal.</t>
  </si>
  <si>
    <t>POA2021115</t>
  </si>
  <si>
    <t>Plan de auditoria a los procedimientos de atención realizados por Profesionales de Enfermeria y Auxiliares de Enfermería.</t>
  </si>
  <si>
    <t xml:space="preserve">Planeación, diseño, elaboracion y ejecucion de las actividades programadas para el cumplimiento del proceso de auditoria de las actividades de atención realizadas por los profesionales y auxiliares de enfermeria en los servicios de hospitalización. </t>
  </si>
  <si>
    <t xml:space="preserve">% de cumplimiento del plan de auditorias de la atención de enfermeria en los servicios de hospitalización. </t>
  </si>
  <si>
    <t xml:space="preserve"># de actividades realizadas en el plan de auditorias de la atención de enfermeria en los servicios de hospitalización. </t>
  </si>
  <si>
    <t xml:space="preserve"># de actividades programadas en el plan de auditorias de la atención de enfermeria en los servicios de hospitalización. </t>
  </si>
  <si>
    <t>Durante el 2do trimestre 2023 se realizo la totalidad de auditorias de enfermeria programadas, con lo cual se Tendencia positiva se cumple con el 100% del indicador, al   igual que en el mismo periodo del 2021 y 2022. se logra esta meta por designacion exclusiva de una profesional de enfermeria encargada de realizar auditoria al personal de enfermeria.</t>
  </si>
  <si>
    <t>POA2021116</t>
  </si>
  <si>
    <t>BLH</t>
  </si>
  <si>
    <t>MARÍA FANNY MARTINEZ CABRERA</t>
  </si>
  <si>
    <t>MARIA FANNY MARTINEZ CABRERA</t>
  </si>
  <si>
    <t>Garantizar la alimentación con leche humana al lactante hospitalizado</t>
  </si>
  <si>
    <t xml:space="preserve">Consolidar del registro de leche humana extraida mensualmente </t>
  </si>
  <si>
    <t>% Leche Humana Cruda Distribuida</t>
  </si>
  <si>
    <t>cantidad ml  leche humana cruda distribuida</t>
  </si>
  <si>
    <t>Total en ml leche humana cruda recolectada</t>
  </si>
  <si>
    <r>
      <t xml:space="preserve">INDICADOR </t>
    </r>
    <r>
      <rPr>
        <b/>
        <sz val="12"/>
        <color indexed="8"/>
        <rFont val="Franklin Gothic Medium"/>
        <family val="2"/>
      </rPr>
      <t>DECRECIENTE</t>
    </r>
    <r>
      <rPr>
        <sz val="12"/>
        <color indexed="8"/>
        <rFont val="Franklin Gothic Medium"/>
        <family val="2"/>
        <charset val="1"/>
      </rPr>
      <t xml:space="preserve"> EN CUMPLIMIENTO CON LA META ESTABLECIDA HAY AUMENTO EN LA DISTRIBUCION DE LECHE HOMOLOGA POR EL FORTALECIMIENTOEN EDUCACION SOBRE BENEFICOS DE LA ECHE MATERNA AUNQUE SE DEBE AUMNETAR LA RECOLECCION DE LECHE A NIVEL EXTRAMURAL </t>
    </r>
  </si>
  <si>
    <t xml:space="preserve">Se encuentra CRECIENTE cumpliendo la meta establecida  fortaleciendo en las madres la importancia de la lactancia materna por sus multiples beneficios </t>
  </si>
  <si>
    <t>POA2021117</t>
  </si>
  <si>
    <t xml:space="preserve">Garantizar la calidad de la leche humana para evitar posibles riesgos de contaminación </t>
  </si>
  <si>
    <t xml:space="preserve">% de perdidas de leche materna cruda por causas no asociadas al procesamiento y control de calidad de la leche humana  </t>
  </si>
  <si>
    <t>Cantidad en ml de leche cruda desechada</t>
  </si>
  <si>
    <t>total en ml de leche humana cruda recolectada</t>
  </si>
  <si>
    <r>
      <t xml:space="preserve">INDICADOR </t>
    </r>
    <r>
      <rPr>
        <b/>
        <sz val="12"/>
        <color indexed="8"/>
        <rFont val="Franklin Gothic Medium"/>
        <family val="2"/>
      </rPr>
      <t xml:space="preserve">ESTABLE </t>
    </r>
    <r>
      <rPr>
        <sz val="12"/>
        <color indexed="8"/>
        <rFont val="Franklin Gothic Medium"/>
        <family val="2"/>
        <charset val="1"/>
      </rPr>
      <t xml:space="preserve"> EN CUMPLIMIENTO CON LA META AL INCENTIVAR ELCUMPLIMIENTO DE HIGIENE DE MANSO SENOS EN LAS DONANTES Y USUARIAS DISMINUYE EL RIESGO DE FACTORES POTENCIALES CONTAMINANTES </t>
    </r>
  </si>
  <si>
    <t>se encuentra CRECIENTE cumpliendo la meta establecida se incrementa por parte del equipo multidisciplinario seguimiento, asesoria a las lactantes en el cumplimiento de normas de bioseguridad para evitar perdidas por impurezas</t>
  </si>
  <si>
    <t>POA2021118</t>
  </si>
  <si>
    <t>clasificar  y seleccionar la  leche humana cruda   que ingresa  al proceso de pasteurizacion</t>
  </si>
  <si>
    <t>Consolidar del registro diario de no conformidades cada mes</t>
  </si>
  <si>
    <t>Exposición a microorganismos patogenos</t>
  </si>
  <si>
    <t>Falta  de apego o adherencia a guias y protocolos clinicos GPS (Guias de Practica Clinica).</t>
  </si>
  <si>
    <t xml:space="preserve">% de leche humana extraí­da cruda  LHEC desechada por impurezas </t>
  </si>
  <si>
    <t>Cantidad de ml de leche humana cruda con impurezas</t>
  </si>
  <si>
    <t>Cantidad de ml de leche humana cruda procesada</t>
  </si>
  <si>
    <r>
      <t xml:space="preserve">INDICADOR </t>
    </r>
    <r>
      <rPr>
        <b/>
        <sz val="12"/>
        <color indexed="8"/>
        <rFont val="Franklin Gothic Medium"/>
        <family val="2"/>
      </rPr>
      <t>DECRECIENTE</t>
    </r>
    <r>
      <rPr>
        <sz val="12"/>
        <color indexed="8"/>
        <rFont val="Franklin Gothic Medium"/>
        <family val="2"/>
        <charset val="1"/>
      </rPr>
      <t xml:space="preserve"> EN  CUMPLIMIENTO DE LA META DEBIDO SEGUIMIENTO DE LAS DONANTES PARA LA RECOLECCION Y ALMACENAMENTO DE LA LECHE HUMANA Y SOLUCION OPORTUNA DE LOS FACTORES DE RIESGO </t>
    </r>
  </si>
  <si>
    <t>Se encuentra CRECIENTE no cumple la meta establecida se realiza plan de accion para  determinar causa raiz y permitir controlarla para evitar perdida por impurzas en el procesamiento</t>
  </si>
  <si>
    <t>POA2021119</t>
  </si>
  <si>
    <t>Consolidar del registro diario de selección y clasificación de leche humana extraida cada mes</t>
  </si>
  <si>
    <t>% de  leche humana con acidez mayor a 8 grados Dornic.</t>
  </si>
  <si>
    <t>Total de ml de leche con acidez mayor de 8</t>
  </si>
  <si>
    <r>
      <t xml:space="preserve">INDICADOR </t>
    </r>
    <r>
      <rPr>
        <b/>
        <sz val="12"/>
        <color indexed="8"/>
        <rFont val="Franklin Gothic Medium"/>
        <family val="2"/>
      </rPr>
      <t>CRECIENTE</t>
    </r>
    <r>
      <rPr>
        <sz val="12"/>
        <color indexed="8"/>
        <rFont val="Franklin Gothic Medium"/>
        <family val="2"/>
        <charset val="1"/>
      </rPr>
      <t xml:space="preserve"> SIN CUMPLIMIENTO DE LA META ESTABLECIDA A PESAR DEL SEGUIMIENTO A LAS DONANTES SE DEBE ENFATIZAR EN EL CONTROL  QUE REALIZA EL PERSONAL PROFESIONAL PARA DETERMINAR Y </t>
    </r>
  </si>
  <si>
    <t xml:space="preserve">Se encuentra DECRECIENTE cumpliendo la meta establecida gracias a los esfuerzos del equipo multidisciplinario en el seguimiento y asesoria de las donantes en el proceso de recoleccion y conservacion de la leche humana </t>
  </si>
  <si>
    <t>POA2021120</t>
  </si>
  <si>
    <t>verificar el proceso de calidad microbiologica de la leche humana  pasterurizada para poder liberar  la cuarentena y considerar pertinencia de dsitribucion y hacer planes de mejora  el el proceso de pasteurizacion</t>
  </si>
  <si>
    <t>Consolidar del registro diario de control de calidad microbiologica cada mes</t>
  </si>
  <si>
    <t>%  muestras de  leche humana extraí­da pasteurizada LHEP  con presencia de coliformes totales.</t>
  </si>
  <si>
    <t>Total de ml de leche humana pasteurizada con presencia de coliformes</t>
  </si>
  <si>
    <t>Total de ml de leche humana pasteurizada</t>
  </si>
  <si>
    <r>
      <t xml:space="preserve">INDICADOR </t>
    </r>
    <r>
      <rPr>
        <b/>
        <sz val="12"/>
        <color indexed="8"/>
        <rFont val="Franklin Gothic Medium"/>
        <family val="2"/>
      </rPr>
      <t>DECRECIENTE</t>
    </r>
    <r>
      <rPr>
        <sz val="12"/>
        <color indexed="8"/>
        <rFont val="Franklin Gothic Medium"/>
        <family val="2"/>
        <charset val="1"/>
      </rPr>
      <t xml:space="preserve"> EN CUMPLIMIENTO DE LA META ESTABLECIDA GRACIAS AL SEGUIMIENTO DE LOS LINEAMIENTOS DE BLH EN EL PROCESAMIENTO POR PARTE DEL PERSONAL CAPACITADO PARA ESTA FUNCION EVITANDO LA CONTAMINACION POR FALLAS HUMANAS, DE EQUIPOS O INSUMOS</t>
    </r>
  </si>
  <si>
    <t>Se encuentra DECRECIENTE cumpliendo la meta establecida gracias a los esfuerzos del equipo multidisciplinario en el Scumplimiento de lineamientos tecnicos para bancos de leche en Colombia garantizando la inocuidad del producto</t>
  </si>
  <si>
    <t>POA2021121</t>
  </si>
  <si>
    <t>Beneficiar a los RN Prematuros Hospitalizados en la UCIN</t>
  </si>
  <si>
    <t>% Leche Humana Pasteurizada Distribuida</t>
  </si>
  <si>
    <t>cantidad ml  leche humana pasteurizada distribuida</t>
  </si>
  <si>
    <t>Total en ml leche humana Pasteurizada</t>
  </si>
  <si>
    <r>
      <t xml:space="preserve">INDICADOR </t>
    </r>
    <r>
      <rPr>
        <b/>
        <sz val="12"/>
        <color indexed="8"/>
        <rFont val="Franklin Gothic Medium"/>
        <family val="2"/>
      </rPr>
      <t>DECRECIENTE</t>
    </r>
    <r>
      <rPr>
        <sz val="12"/>
        <color indexed="8"/>
        <rFont val="Franklin Gothic Medium"/>
        <family val="2"/>
        <charset val="1"/>
      </rPr>
      <t xml:space="preserve"> SIN CUMPLIMIENTO DE LA META ESTABLECIDA DEBIDO A QUE LA DISTRIBUCION DEPENDE DE LAS NECESIDADES DE LOS BENEFICIARIOS Y LOS REQUERIMIENTOS QUE ESTABLEZCA EL MEDICO TRATANTE  </t>
    </r>
  </si>
  <si>
    <t xml:space="preserve">se encuentra CRECIENTE en cumplimiento de la meta establecida garantizando que se distribuye el 100% de lo que se pasteuriza en cada mes </t>
  </si>
  <si>
    <t>POA2021122</t>
  </si>
  <si>
    <t>Identificar los casos de enterocolitis secundario a uso de leche humana pasteurizada</t>
  </si>
  <si>
    <t>Tabulación y conteo de la información</t>
  </si>
  <si>
    <t>% de niños que presentaron enterocolitis que recibieron leche humana pasteurizada</t>
  </si>
  <si>
    <t xml:space="preserve">Número de niños que presentaron enterocolitis </t>
  </si>
  <si>
    <t>Total de niños que recibieron leche humana pasteurizada</t>
  </si>
  <si>
    <r>
      <t xml:space="preserve">INDICADOR </t>
    </r>
    <r>
      <rPr>
        <b/>
        <sz val="12"/>
        <color indexed="8"/>
        <rFont val="Franklin Gothic Medium"/>
        <family val="2"/>
      </rPr>
      <t>ESTABLE</t>
    </r>
    <r>
      <rPr>
        <sz val="12"/>
        <color indexed="8"/>
        <rFont val="Franklin Gothic Medium"/>
        <family val="2"/>
        <charset val="1"/>
      </rPr>
      <t xml:space="preserve"> EN CUMPLIMIENTO DE LA META ENO HAY CONOCIMIENTO DE CASOS DE ENTEROCOLITIS RELACIONADOS CON EL CONSUMO DE LECHE HUMANA PASTEURIZADA </t>
    </r>
  </si>
  <si>
    <t>se encuentra CRECIENTE  en cumplimiento de la meta establecida ya que gracias a la inocuidad del producto que se distribuye los casos que se reportan no corresponden al consumo de LHP</t>
  </si>
  <si>
    <t>POA2021123</t>
  </si>
  <si>
    <t>Garantizar la alimentación con leche materna exclusiva</t>
  </si>
  <si>
    <t xml:space="preserve">%  niños con Lactancia materna exclusiva  </t>
  </si>
  <si>
    <t>Número de niños que recibieron leche materna exclusiva</t>
  </si>
  <si>
    <t>Total de niños hospitalizados en la Unidad de Neonatología</t>
  </si>
  <si>
    <t xml:space="preserve">INDICADOR CRECIENTE EN CUMPLIMINETO DE LA METAGRACIAS A LA ASESORIA REALIZADA A LAS LACTANTES SOBRE LOS BENEFICIOS DE LA LACTANCIA MATERNA </t>
  </si>
  <si>
    <t>Se encuentra DECRECIENTE en cumplimiento de la meta establecida se requiere buscara mas estrategias para motivar a las madres en lactancia materna y donacion de leche humana</t>
  </si>
  <si>
    <t>POA2021124</t>
  </si>
  <si>
    <t>Capacitar de forma continua a grupos de interes para ampliar los conocimientos y las tecnologias para la seguridad alimentaria y nutricional de los neonatos y lactantes a traves del programa banco de leche</t>
  </si>
  <si>
    <t>Registro de asistencia a charlas de capacitación</t>
  </si>
  <si>
    <t>% Cumplimiento capacitaciones realizadas extra hospitalarias</t>
  </si>
  <si>
    <t>Cantidad de capacitaciones realizadas extra hospitalarias</t>
  </si>
  <si>
    <t>Cantidad de capacitaciones programadas extra hospitalarias</t>
  </si>
  <si>
    <r>
      <t>I</t>
    </r>
    <r>
      <rPr>
        <sz val="12"/>
        <color indexed="8"/>
        <rFont val="Franklin Gothic Medium"/>
        <family val="2"/>
      </rPr>
      <t xml:space="preserve">NDICADOR </t>
    </r>
    <r>
      <rPr>
        <b/>
        <sz val="12"/>
        <color indexed="8"/>
        <rFont val="Franklin Gothic Medium"/>
        <family val="2"/>
      </rPr>
      <t>DECRECIENTE</t>
    </r>
    <r>
      <rPr>
        <sz val="12"/>
        <color indexed="8"/>
        <rFont val="Franklin Gothic Medium"/>
        <family val="2"/>
      </rPr>
      <t xml:space="preserve"> SU CUMPLIMIENTO SE REFLEJA EN LAS ACTIVIDADES DEL EQUIPO PIC DEACUERDO A LO ESTIPULADO EN CONTRATO INTERADMINISTRATIVO</t>
    </r>
  </si>
  <si>
    <t xml:space="preserve">Se encuentra CRECIENTE se observara el cumplimiento del 100% al finalizar el cronograma programado </t>
  </si>
  <si>
    <t>POA2021125</t>
  </si>
  <si>
    <t>Capacitar de manera continua a los funcionarios de la Institución sobre la estrategia BLH, su importancia en el bienestar y la mejor calidad de vida de los menores de 2 años</t>
  </si>
  <si>
    <t>% Cumplimiento capacitaciones realizadas intrahospitalarias</t>
  </si>
  <si>
    <t>Total de capacitaciones realizadas intrahospitalarias</t>
  </si>
  <si>
    <t>Total de capacitaciones programadas intrahospitalarias</t>
  </si>
  <si>
    <r>
      <t xml:space="preserve">INDICADOR </t>
    </r>
    <r>
      <rPr>
        <b/>
        <sz val="12"/>
        <color indexed="8"/>
        <rFont val="Franklin Gothic Medium"/>
        <family val="2"/>
      </rPr>
      <t>CRECIENTE</t>
    </r>
    <r>
      <rPr>
        <sz val="12"/>
        <color indexed="8"/>
        <rFont val="Franklin Gothic Medium"/>
        <family val="2"/>
        <charset val="1"/>
      </rPr>
      <t xml:space="preserve"> SE VISUALIZARA LA EJECUCION COMPLETA CON EL CUMPLIMIENTO DEL CRONOGRAMA ANUAL HASTA EL MOMENTO LA PROGRAMACION SE A CUMPLIDO</t>
    </r>
  </si>
  <si>
    <t>POA2021126</t>
  </si>
  <si>
    <t>CID</t>
  </si>
  <si>
    <t>ANDRES ORLANDO VILLOTA BENAVIDES</t>
  </si>
  <si>
    <t>Dar la adecuada aplicación al régimen disciplinario contenido en la ley 734 de 2002, modificada por la ley
1474 de 2011 a los servidores públicos adscritos al Hospital Universitario Departamental de Nariño ESE.</t>
  </si>
  <si>
    <t xml:space="preserve">PREVENCION </t>
  </si>
  <si>
    <t xml:space="preserve">Incumplimiento de normas y requisitos legales </t>
  </si>
  <si>
    <t xml:space="preserve">resultado promedio de evaluaciones a asistentes a capacitaciones </t>
  </si>
  <si>
    <t xml:space="preserve">SUMATORIA DE LA NOTAS INDIVIUDALES </t>
  </si>
  <si>
    <t xml:space="preserve"> TOTAL DE CAPACITADOS</t>
  </si>
  <si>
    <t>NOTA</t>
  </si>
  <si>
    <t>Tendencia: decreciente.                                         Cumplimiento de meta: no se cumple                                      Conclusión: la actividad de capacitación correspondiente al I Trimestre del 2023 se prevee realizar en el segundo trimestre de 2023..</t>
  </si>
  <si>
    <t>P</t>
  </si>
  <si>
    <t>Tendencia: Creciente.                                         Cumplimiento de meta: se cumple                                      Conclusión: la actividad de capacitación correspondiente al II Trimestre del 2023 se realizó el día 31/05/2023. tuvo que ver con la inducción a los medicos internos de la institucion, la cual consistio en capacitarlos sobre aspectos Grls del Derecho Disciplinario.</t>
  </si>
  <si>
    <t>POA2021127</t>
  </si>
  <si>
    <t>Numero de procesos con etapas cumplidas en el termino sobre total de procesos archivados o fallados</t>
  </si>
  <si>
    <t>LIBRO RADICADOR DE AUTOS</t>
  </si>
  <si>
    <t>Numero de procesos</t>
  </si>
  <si>
    <t>Tendencia: decreciente                                    Cumplimiento de meta: no cumple                    Conclusión: Se surtieron todas las etapas procesales de los asuntos que cursan en la Oficina de Control Interno Disciplinario, sobre el total de los procesos archivados. Sin embargo, debido a insuficiencia de personal (la profesional universitaria se ausentó por más de 2 meses aprox por situación administrativa, y los judicantes terminaron su practica) se presentaron estos resultados.</t>
  </si>
  <si>
    <t xml:space="preserve">Tendencia: creciente                                    Cumplimiento de meta: se cumple                    Conclusión: Se surtieron todas las etapas procesales de los asuntos que cursan en la Oficina de Control Interno Disciplinario, sobre el total de los procesos archivados. </t>
  </si>
  <si>
    <t>POA2021128</t>
  </si>
  <si>
    <t>Fallos confirmados en relacion a los fallos proferidos por la dependencia</t>
  </si>
  <si>
    <t>Fallos confirmados</t>
  </si>
  <si>
    <t>Fallos proferidos</t>
  </si>
  <si>
    <t xml:space="preserve"> Tendencia: decreciente                                           Cumplimiento de meta: se cumple                       Conclusión:  se profirio 1 pliegos de cargos. Dando cumplimiento a los objetivos propuestos.</t>
  </si>
  <si>
    <t xml:space="preserve"> Tendencia: creciente                                           Cumplimiento de meta: se cumple                       Conclusión:  se profirio 3 Pliegos de cargos. Dando cumplimiento a los objetivos propuestos.</t>
  </si>
  <si>
    <t>POA2021129</t>
  </si>
  <si>
    <t>CIG</t>
  </si>
  <si>
    <t xml:space="preserve">OMAR ERNESTO CORDOBA SALAS </t>
  </si>
  <si>
    <t>Elaboración y Presentación oportuna de Informes de Norma</t>
  </si>
  <si>
    <t>Informes</t>
  </si>
  <si>
    <t>Ley 909, Decreto 1083, Ley 1474, Resolución 248, Directiva Presidencial 01, Decreto 1737, Decreto 1167.</t>
  </si>
  <si>
    <t>extemporaneidad</t>
  </si>
  <si>
    <t>Riesgos de Corrupcion</t>
  </si>
  <si>
    <t xml:space="preserve">% Cumplimiento en la entrega de Informes Obligatorios._x000D_
 </t>
  </si>
  <si>
    <t>número de informes de calidad obligatorios entregados y/o publicados en el periodo</t>
  </si>
  <si>
    <t>total de informes obligatorios a entregar en el año)*100</t>
  </si>
  <si>
    <t>El comportamiento del indicador durante las últimas vigencias es estable,esto en razón, que los informes son definidos por norma legal, leyes que no se han modificado ni derogado, esto hace también que la meta se cumpla satisfactoriamente, por lo tanto se concluye que todos los informes son elaborados y presentados dentro de los plazos establecidos por la norma y debidamente remitidos a la alta direccion para toma de desiciones y publicados en la página Web del HUDN para su consulta y conocimiento.</t>
  </si>
  <si>
    <t>El comportamiento del indicador durante las últimas vigencias es estable,esto en razón, que los informes son definidos por norma legal, leyes que no se han modificado ni derogado, esto hace también que la meta se cumpla satisfactoriamente, por lo tanto se concluye que todos los informes son elaborados y presentados dentro de los plazos establecidos por la norma y debidamente remitidos a la alta direccion para toma de desiciones y publicados en la página Web del HUDN para su consulta y conocimiento, Sin embargo, uno de los informes del primer mes del trimestre por error se presento parcial.</t>
  </si>
  <si>
    <t>POA2021130</t>
  </si>
  <si>
    <t xml:space="preserve">Determinar el grado de eficiencia y eficacia de los procesos </t>
  </si>
  <si>
    <t>auditorias</t>
  </si>
  <si>
    <t>Plan de Trabajo aprobado por el comité de coordinación de Control Interno</t>
  </si>
  <si>
    <t>Auditorías internas sesgadas, que originan acciones correctivas, preventivas y de mejoras incorrectas</t>
  </si>
  <si>
    <t>% De Cumplimiento de Auditorias.</t>
  </si>
  <si>
    <t>Número de auditorí­as internas de gestión ejecutadas</t>
  </si>
  <si>
    <t>Total de auditorías internas programadas</t>
  </si>
  <si>
    <t>El comportamiento del indicador durante las últimas vigencias es estable, en el primer trimestre de este año, se definio el Plan Anual de Auditorias y seguimientos en el Comité Institucional de Coordinacion de Control Interno, por lo que este se desarrollará a partir del segundo semestre, y en lo que resta del año, de acuerdo tambien a las diversas solicitudes que se hacen desde la alta dirección o los lideres de procesos. Este indicador se mide de manera anual, por cuanto las auditorias y seguimientos se programan anualmente y abarcan un tiempo considerable.</t>
  </si>
  <si>
    <t>El comportamiento del indicador durante las últimas vigencias es estable, en el segundo trimestre de este año, se definio el Plan Anual de Auditorias y seguimientos en el Comité Institucional de Coordinacion de Control Interno, por lo que este se desarrollará a partir del segundo semestre, y en lo que resta del año, de acuerdo tambien a las diversas solicitudes que se hacen desde la alta dirección o los lideres de procesos. Este indicador se mide de manera anual, por cuanto las auditorias y seguimientos se programan anualmente y abarcan un tiempo considerable, sin embargo se incluye en el primer semestre aquellas auditorías especiales que no hacen parte del plan programado y aprobado.</t>
  </si>
  <si>
    <t>POA2021131</t>
  </si>
  <si>
    <t>Determinar el grado de cumplimiento de las actividades comprometidas.</t>
  </si>
  <si>
    <t>seguimientos</t>
  </si>
  <si>
    <t>% De Ejecución de Seguimientos._x000D_</t>
  </si>
  <si>
    <t>Seguimientos: (número de seguimientos realizados</t>
  </si>
  <si>
    <t>total seguimientos solicitados a la Oficina de Control Interno)*100</t>
  </si>
  <si>
    <t>El comportamiento del indicador durante las últimas vigencias es Creciente, los seguimientos que se realizaron corresponden con el Plan Anual de Auditorias y seguimientos, y que estan relacionados tambien con los informes de ley que se han presentado en este trimestre. Es un indicador en el cual su cumplimiento es satisfactorio y que se debe analizar de manera anual a la luz del cumplimiento total del Plan Anual de Auditorias y seguimientos.</t>
  </si>
  <si>
    <t>POA2021132</t>
  </si>
  <si>
    <t>DOCENCIA E INVESTIGACIÓN</t>
  </si>
  <si>
    <t>MARTIN RICARDO CAICEDO BASANTE</t>
  </si>
  <si>
    <t>Seguimiento convenios</t>
  </si>
  <si>
    <t>Evaluación de convenios</t>
  </si>
  <si>
    <t>Incumplimiento de requisitos para ser hospital universitario.</t>
  </si>
  <si>
    <t>Falta de oportunidad y conformidad en la presentación de informes.</t>
  </si>
  <si>
    <t>Porcentaje de convenios evaluados con eficiencia técnica positiva</t>
  </si>
  <si>
    <t>Número de convenios con eficiencia técnica</t>
  </si>
  <si>
    <t>Total de convenios firmados</t>
  </si>
  <si>
    <t>Porcentaje</t>
  </si>
  <si>
    <t xml:space="preserve">El estado del indicador es estable en cuanto a la documentación requerida, cabe anotar que el número de IES que tienen convenio con el HUDN ha aumentado ya que actualmente cuenta con residencias medicas de otras regiones del pais  e incluso de otros paises, por otra parte todas las instituciones cumplen con los requerimientos establecidos y los convenios se encunentran vigentes. </t>
  </si>
  <si>
    <t>El estado del indicador es estable en cuanto a la documentación requerida, cabe anotar que el número de IES que tienen convenio con el HUDN ha aumentado ya que actualmente cuenta con residencias medicas de otras regiones del pais  e incluso de otros paises, por otra parte todas las instituciones cumplen con los requerimientos establecidos y los convenios se encunentran vigentes., a cmparacon del año aterior se inicio convenio con la universidad Simon Bolivar de Barranquilla y se dá inicio la ejecucion del convenio de residencia en Psiquiatria</t>
  </si>
  <si>
    <t>POA2021133</t>
  </si>
  <si>
    <t>Cumplir con el plan de desarrollo docente</t>
  </si>
  <si>
    <t xml:space="preserve">Desarrollo de las actividades planteadas en el plan de desarrollo docente </t>
  </si>
  <si>
    <t>Porcentaje de cumplimiento anual del plan de desarrollo docente</t>
  </si>
  <si>
    <t>Ítems cumplidos</t>
  </si>
  <si>
    <t>Total de ítems del plan de desarrollo docente</t>
  </si>
  <si>
    <r>
      <rPr>
        <sz val="8"/>
        <color theme="1"/>
        <rFont val="Franklin Gothic Book"/>
        <family val="2"/>
      </rPr>
      <t>El indicador es estable,</t>
    </r>
    <r>
      <rPr>
        <sz val="8"/>
        <rFont val="Franklin Gothic Book"/>
        <family val="2"/>
      </rPr>
      <t xml:space="preserve"> se realizo la autoevaluacion por parte del equipo de trabajo con la alta gerencia, el plan de desarrollo docente se encuentra formulado  de acuerdo a los parametros de Minsalud y esta para aprobacion por parte de gerencia. No hay cumplimiento en el 100%, dado que este proceso incluye items que deben resolverse de manera conjunta entre IES, HUDN y actualmente  esta pendiente realizar la referenciacion con varias instituciones reconocidas para tomar como modelo y dar cumplimiento al 100% . </t>
    </r>
  </si>
  <si>
    <t>El indicador es estable, se realizo la autoevaluacion por parte del equipo de trabajo con la alta gerencia, el plan de desarrollo docente se encuentra formulado  de acuerdo a los parametros de Minsalud y esta para aprobacion por parte de gerencia. No hay cumplimiento en el 100%, dado que se viene trabajando con Ministerio en puntos claves como Plan de desarrollo, interprofesionalidad,  Infraestructura y medios educativos , Division de la poltica de docencia e investigacion</t>
  </si>
  <si>
    <t>POA2021134</t>
  </si>
  <si>
    <t>Verificar el cumplimiento de las rotaciones de práctica en concordancia con el estudio de capacidad instalada</t>
  </si>
  <si>
    <t>Aplicación de lista de chequeo para la verificación de la concordancia</t>
  </si>
  <si>
    <t>Correlación entre número de estudiantes que ingresan y capacidad instalada</t>
  </si>
  <si>
    <t>Número de estudiantes en práctica por servicio</t>
  </si>
  <si>
    <t>Numero de cupos de estudiantes ofertados según documento de capacidad instalada</t>
  </si>
  <si>
    <t>El indicador permanece estable, y con bune porcentaje de cumplimiento, cabe anotar que el mes de enero la mayoria de las instituciones se encontraban en vacaciones, solo se encontraban rotando medicos internos y auxiliares de enfermeria del INEC, razon por la cual el indicador es bajo, en el mes de febrero inicia el periodo academico razon por la cual el indicador sube, ya en el mes de mayo inician rotacion los instituciones restantes por lo que  se completará el cupo de capacidad instalada.</t>
  </si>
  <si>
    <t>El indicador permanece estable, y con bune porcentaje de cumplimiento, se continua con el indicador estable obedecienndo a la continuidad del semestre academico, se maniene capacidad instalada.</t>
  </si>
  <si>
    <t>POA2021135</t>
  </si>
  <si>
    <t>Hacer seguimiento a la producción  de las líneas de investigación ligadas al grupo Hosdenar investiga</t>
  </si>
  <si>
    <t>Seguimiento a la producción</t>
  </si>
  <si>
    <t>Inseguridad de la información almacenada.</t>
  </si>
  <si>
    <t>Porcentaje seguimiento efectivo de la produccion cientifica declarada en los proyectos de investigacion  del grupo Hosdenar investiga.</t>
  </si>
  <si>
    <t>Ítems del plan de trabajo efectivamente cumplidos</t>
  </si>
  <si>
    <t>Total de ítems del plan de trabajo</t>
  </si>
  <si>
    <t>El indicador la tendencia es estable, aunque es un indicador a demanda que depende de la producción cientifica de los investigadores. En el mes de febrero se realiza recepepción de solicitud de seguimiento a universidades contando con actualización a proyectos de universidad Mariana y UNAD.</t>
  </si>
  <si>
    <t>El indicador la tendencia es estable, aunque es un indicador a demanda que depende de la producción cientifica de los investigadores.  Se continua con la recepepción de solicitud de seguimiento a universidades</t>
  </si>
  <si>
    <t>POA2021136</t>
  </si>
  <si>
    <t>Cumplir con la publicación virtual de la revista hosdenar investiga y los medios propios de difusión de la actividad científica</t>
  </si>
  <si>
    <t>Difusión de los productos de investigación en medios propios</t>
  </si>
  <si>
    <t>Porcentaje de ediciones publicadas al año de la revista hosdenar investiga</t>
  </si>
  <si>
    <t>Ediciones publicadas</t>
  </si>
  <si>
    <t>Ediciones proyectadas</t>
  </si>
  <si>
    <t>El indicador es anual, en comparación a los años anteriores, el indicador es estable por cuanto se viene publicando las ediciones de la revista HOSDENAR investiga de forma anual, para la actual edición se esta a la espera del aval por parte de la biblioteca nacional, por tanto se retrazo la publicación.</t>
  </si>
  <si>
    <t xml:space="preserve">El indicador es anual, en comparación a los años anteriores, el indicador es establey con cumplimiento anual de publicacion,  </t>
  </si>
  <si>
    <t>POA2021137</t>
  </si>
  <si>
    <t>Mantener actualizada la base de datos de los proyectos académicos e institucionales donde se detalla aspectos relevantes de cada investigación avalada por el hudn</t>
  </si>
  <si>
    <t>Verificación de la base de datos actualizada</t>
  </si>
  <si>
    <t>Porcentaje de proyectos de investigación académicos o institucionales avalados por comité de investigacion</t>
  </si>
  <si>
    <t>Número de proyectos de investigación académicos o institucionales registrados en banco de proyectos</t>
  </si>
  <si>
    <t xml:space="preserve">Total de proyectos de investigación académicos o institucionales </t>
  </si>
  <si>
    <t>La tendencia en presentación de proyectos de investigación en el mes de enero fue nula debido a que las universidades iniciaron actividades en el mes de febrero, por tanto no es posible mantener una meta fija dado que la formulación de proyectos merece un proceso metodologico que varia en el tiempo de los investigadores y asesores, debido a esto la recepción de investigaciones es a demanda.</t>
  </si>
  <si>
    <t>La tendencia en presentación de proyectos de investigación clinica segue estable, se observa continuadiad con la ejecucion de los proyectos formulados. Se resalta que la   recepción de investigaciones es a demanda, según los intereses de los investigadores</t>
  </si>
  <si>
    <t>POA2021138</t>
  </si>
  <si>
    <t>Verificar el cumplimiento de lo registrado en los anexos operativos y base de personal docente  entregados por las universidades de manera semestral</t>
  </si>
  <si>
    <t xml:space="preserve">Seguimiento al anexo técnico semestral radicado por las universidades </t>
  </si>
  <si>
    <t>Entorpecimiento de los procesos asistenciales por causa de las prácticas formativas en salud.</t>
  </si>
  <si>
    <t>Porcentaje de cumplimiento en entrega de  anexos operativos y base de personal docente  por parte de las universidades</t>
  </si>
  <si>
    <t>numero de universidades con entrega de requisitos</t>
  </si>
  <si>
    <t>total de universidades con practica academica</t>
  </si>
  <si>
    <t>La tendencia del indicador es estable, ya que obedece a una entrega por semestre del anexo técnico donde se incluye plan de práctias y  requisitos de rigor, sin el cumplimento de estos requisitos no es posible desarrollar las prácticas formativas dentro del HUDN.</t>
  </si>
  <si>
    <t>POA2021139</t>
  </si>
  <si>
    <t>Verificar el cumplimiento en número de estudiantes y tiempos de rotación según documento radicado por universidades</t>
  </si>
  <si>
    <t xml:space="preserve">Evaluación del cumplimiento a las prácticas formativas relacionadas por las universidades  </t>
  </si>
  <si>
    <t>Porcentaje de cumplimiento a prácticas formativas relacionadas en anexo tecnico por las universidades</t>
  </si>
  <si>
    <t xml:space="preserve">Numero de prácticas ejecutadas en el hudn por universidad  </t>
  </si>
  <si>
    <t>Total de prácticas relacionadas</t>
  </si>
  <si>
    <t xml:space="preserve">En relacion a este indicador el comportamiento e s estable y se puede afirmar que su cumplimiento es acorde a lo planeado, sin embargo cabe anotar que el mes de enero solo se cumple parcialmente ya que no todas las IES se encontraban ejecutando sus practicas formativas por  vacaciones. </t>
  </si>
  <si>
    <t xml:space="preserve">En relacion a este indicador el comportamiento e s estable y se puede afirmar que su cumplimiento es acorde a lo planeado, </t>
  </si>
  <si>
    <t>POA2021140</t>
  </si>
  <si>
    <t>Seguimiento proceso internado rotatorio</t>
  </si>
  <si>
    <t>mantener el cupo de internos según capacidad instalada con programacion de rotacion medica por cada servicio ofertado</t>
  </si>
  <si>
    <t>Porcentaje de cobertura de cupos para internado rotatorio según capacidad instalada</t>
  </si>
  <si>
    <t xml:space="preserve">Numero de estudiantes en internado rotatorio con programacion de turnos </t>
  </si>
  <si>
    <t>Total de cupo para estudiantes en internado rotatorio según capacidad instalada</t>
  </si>
  <si>
    <t xml:space="preserve">El indicador se encuentra por encima del 100% ya que la región cuenta con 3 facultades de medicina, por tanto el HUDN se vió en la obligación de ampliar los cupos para medicos internos. </t>
  </si>
  <si>
    <t>POA2021141</t>
  </si>
  <si>
    <t>Mantener soporte documental de las peticiones, quejas, llamados de atención generados en el proceso de internado rotatorio</t>
  </si>
  <si>
    <t>Porcentaje de documentos de peticiones, quejas, llamados de atención resueltos</t>
  </si>
  <si>
    <t>Numero de respuestas a peticiones, quejas, llamados de atención</t>
  </si>
  <si>
    <t xml:space="preserve">Total de peticiones, quejas, llamados de atención </t>
  </si>
  <si>
    <t>La tendencia del indicador es estable con relación con los trimestres de años anteriores. En el trimestre nunicamente se recepciono una queja la cual se resolvio en el momento.</t>
  </si>
  <si>
    <t>POA2021142</t>
  </si>
  <si>
    <t>Mantener activos los comités dispuestos para docencia e investigación</t>
  </si>
  <si>
    <t xml:space="preserve">Seguimiento comités docencia e investigación </t>
  </si>
  <si>
    <t>Porcentaje de cumplimiento a los comités docencia e investigación</t>
  </si>
  <si>
    <t xml:space="preserve">Numero de comités docencia e investigación realizados </t>
  </si>
  <si>
    <t>Total de comités docencia e investigación</t>
  </si>
  <si>
    <t xml:space="preserve">La tendencia del indicador es estable dado que se viene ejecutando los comites de manera perioddica y sistematica y acorde con el inicio de cada semestre. El mes de enero no tiene comites por receso académico. </t>
  </si>
  <si>
    <t xml:space="preserve">La tendencia del indicador es estable dado que se viene ejecutando los comites de manera perioddica y sistematica y acorde con el inicio de cada semestre. </t>
  </si>
  <si>
    <t>POA2021143</t>
  </si>
  <si>
    <t>GESTION DE LA INFORMACION</t>
  </si>
  <si>
    <t>HENRY LUIS RODRIGUEZ CARDENAS</t>
  </si>
  <si>
    <t>Planeación estratégica para desarrollar la apropiación de las tecnologías de información  en la entidad y sus usuarios</t>
  </si>
  <si>
    <t>Fortalecer la gestión de la tecnología en la organización con base en la planeación estratégica de las tecnologías de información.</t>
  </si>
  <si>
    <t>Desalineacion del PETI con la estrategia</t>
  </si>
  <si>
    <t xml:space="preserve">Falta de oportunidad y conformidad en la presentación de informes </t>
  </si>
  <si>
    <t>Ejecución del plan estratégico de TI - PETI</t>
  </si>
  <si>
    <t>Numero de actividades ejecutadas en el período</t>
  </si>
  <si>
    <t xml:space="preserve">Numero de actividades programadas en el período </t>
  </si>
  <si>
    <t>EL INDICADOR TIENE UNA TENDENCIA CRECIENTE, CUMPLE CON LA META PROPUESTA, SE INCLUYE NECESIDADES DE LAS DEMAS AREAS DEL HOSPITAL PERO EL CUMPLIMIENTO DEPENDE DE LA APROVACIÓN PRESUPUESTAL QUE SE HAGA EN SU MOMENTO.</t>
  </si>
  <si>
    <t>LA TENDENCIA EN LOS ÚLTIMOS TRES TRIMESTRE SE MANTIENE ESTABLE, LA META SE CUMPLE EN UN 100%, DEBIDO A LA PROGRAMACIÓN PAA, CONSOLIDACIÓN DE PROYECTOS Y APOYO DE LA ALTA DIRECCIÓN SE LOGRA UN CUMPLIMIENTO SOBRE LA META.</t>
  </si>
  <si>
    <t>POA2021144</t>
  </si>
  <si>
    <t>Adoptar políticas de TI de tal forma que contribuyan al mejoramiento del gobierno de TI dentro del Hospital</t>
  </si>
  <si>
    <t>Fortalecer el buen uso y apropiación de la tecnología en las áreas de la organización con base en el diseño y adopción de políticas de TI</t>
  </si>
  <si>
    <t>Adopción de políticas de TI</t>
  </si>
  <si>
    <t>Numero de políticas actualizadas, adoptadas y socializadas en el período</t>
  </si>
  <si>
    <t>Numero de políticas requeridas para la organización</t>
  </si>
  <si>
    <t>p</t>
  </si>
  <si>
    <t>PARA EL PRIMER TRIMESTRE SE CUMPLE CON UN 100% EN LA ACTUALIZACIÓN DE POLÍTICAS, SE DEBE EJECUTAR EL TOTAL DEL SEMESTRE PARA REALIZAR UN ANÁLISIS MÁS EXACTO.</t>
  </si>
  <si>
    <t>CON RESPECTO A LOS PERIODOS ANTERIORES EL INDICADOR SE MANTIENE ESTABLE, EL % DE CUMPLIMIENTO ESTA SOBRE LA META, DANDO CUMPLIMIENTO A LA NORMATIVIDAD E INDICACIONES DEL MINTIC SE HA CUMPLIDO CON EL OBJETIVO MANTENER ACTUALIZADA LA DOCUMENTACIÓN DE GI.</t>
  </si>
  <si>
    <t>POA2021145</t>
  </si>
  <si>
    <t>Garantizar que las inversiones en TI generen valor y sean el pilar fundamental para el logro de los objetivos estratégicos</t>
  </si>
  <si>
    <t>Fortalecer la consolidación de proyectos TI gestionando los procesos contractuales y los recursos necesarios para consolidarlos</t>
  </si>
  <si>
    <t>No disponibilidad de capital para invertir en recursos de T.I</t>
  </si>
  <si>
    <t>Proyectos TI Formulados</t>
  </si>
  <si>
    <t>Numero de proyectos de TI que requieren recursos y que se formularon en el período</t>
  </si>
  <si>
    <t>Numero total de proyectos de TI que requieren recursos</t>
  </si>
  <si>
    <t>EL ANÁLISIS DEL PRIMER TRIMESTRE ARROJA COMO RESULTADO UN CUMPLIMIENTO DEL 83,33%, ESTO EQUIVALE A UN CUMPLIMIENTO DEL 30% CON RESPECTO AL TOTAL, YA QUE ESTE INDICADOR ES ANUAL.</t>
  </si>
  <si>
    <t>INDICADOR ANUAL</t>
  </si>
  <si>
    <t>POA2021146</t>
  </si>
  <si>
    <t>Apoyar el proceso de toma de decisiones, con herramientas para la recolección, análisis y publicación de información</t>
  </si>
  <si>
    <t>Gestionar la oportunidad de la respuesta a los requerimientos de información concertados con los líderes de los procesos de la entidad</t>
  </si>
  <si>
    <t>Perdida de la informacion</t>
  </si>
  <si>
    <t>Requerimientos de información atendidos</t>
  </si>
  <si>
    <t>Numero de solicitudes de información efectivamente atendidas</t>
  </si>
  <si>
    <t>Numero de solicitudes de información para entregar en el período</t>
  </si>
  <si>
    <t>LA TENDENCIA DEL INDICADOR PARA ESTE PERIODO ES ESTABLE, SE CUMPLE EN UN 100% CON LA META, SE PLANEA LA ENTREGA DE INFORMACIÓN QUE SE CONOCE CON ANTERIORIDAD Y NORMATIVAMENTE LOS TIEMPOS DE ENTREGA SE PLANEAN CON ANTERIORIDAD</t>
  </si>
  <si>
    <t>EN RELACIÓN CON TREMESTRES DE OTROS AÑOS EL INDICADOR SE MANTIENE ESTABLE, EL CUMPLIMIENTO PARA ESTE INDICADOR ESTA EN UN 100%, LA ORGANIZACIÓN, CENTRALIZACIÓN DE LA INFORMACIÓN EN UN SOLO HIS NOS PERMITE CUMPLIR CON LOS REQUERIMIENTOS DE INFORMACIÓN.</t>
  </si>
  <si>
    <t>POA2021147</t>
  </si>
  <si>
    <t>Garantizar disponibilidad, cobertura y continuidad de la informacion publicada en los canales electrónicos</t>
  </si>
  <si>
    <t>Contar con información publicada y disponible siempre en medios electrónicos para consulta de los usuarios</t>
  </si>
  <si>
    <t>No disponibilidad de Servicios T.I</t>
  </si>
  <si>
    <t>Insuficiente equipos biomédicos, industriales y cómputo</t>
  </si>
  <si>
    <t>Disponiblidad de información en medios electrónicos</t>
  </si>
  <si>
    <t>Cantidad de horas que el servicio no estuvo disponible</t>
  </si>
  <si>
    <t>Cantidad de horas total del periodo</t>
  </si>
  <si>
    <t>LA TENDENCIA DEL INDICADOR ES ESTABLE, LA META SE CUMPLE EN UN 100%, LA MEJORA EN EQUIPOS, LOS CONTRATOS DE SOPORTE Y EL MANTENIMIENTO DE LOS MISMOS HACE QUE EL SERVICIO SE MANTENGA ESTABLE.</t>
  </si>
  <si>
    <t>AL IGUAL QUE EN OTROS TRIMESTRES DE OTROS PERIODOS EL INDICADOR SE MANTIENE ESTABLE, CUMPLIENDO EN UN 100% CON LA META, ESTO SE DEBE A MANTENER LA PROGRAMACIÓN DE MANTENIMIENTOS, RENOVACIÓN E INVERSIÓN EN EQUIPOS DE COMUNICACIÓN.</t>
  </si>
  <si>
    <t>POA2021148</t>
  </si>
  <si>
    <t>Apoyar los procesos manuales con sistemas de información de desarrollo propio</t>
  </si>
  <si>
    <t>Fortalecer la gestión del desarrollo de software en la organización con base en la planeación de requerimientos de desarrollo</t>
  </si>
  <si>
    <t>Software desarrollado desalineado al proceso</t>
  </si>
  <si>
    <t>Requerimientos de desarrollo implementados</t>
  </si>
  <si>
    <t>Numero de requerimientos ejecutadas e implementados en el período</t>
  </si>
  <si>
    <t>Numero de requerimientos programados en el período</t>
  </si>
  <si>
    <t>EL INDICADOR MUESTRA UNA TENDENCIA DECRECIENTE, LA META NO SE CUMPLE, SE DEBIÓ CUMPLIR CON OTROS REQUERIMIENTOS LOS CUALES NO SE HABÍAN CONTEMPLADO PARA EL PRIMER MES DE ESTE PERIODO</t>
  </si>
  <si>
    <t>EL ANÁLISIS DE LOS TRIMESTRES DE PERIODOS ANTERIORES INDICA CUMPLIMIENTO DEL 100%, PERO EN ESTE TRIMESTRE EL INDICADOR ES DECRECIENTE, LA META NO SE CUMPLE PORQUE ÉL % ESTÁ POR DEBAJO DE LA META, A PESAR DE TENER UN CRONOGRAMA DE DESARROLLOS CONSOLIDADO Y ELABORAR CRONOGRAMAS DE ACTIVIDADES POR CADA DESARROLLO, HUBO UNA CONTINGENCIA QUE CUBRIR PARA EL MES DE ABRIL Y MAYO, LO CUAL RETRASÓ LOS DESARROLLOS PARA ESTE TRIMESTRE.</t>
  </si>
  <si>
    <t>POA2021149</t>
  </si>
  <si>
    <t>Integración de sistemas de información adquiridos con los desarrollos propios</t>
  </si>
  <si>
    <t>Fortalecer la gestión del desarrollo de software con base en la planeación de requerimientos de actualización y mantenimiento a los desarrollos propios</t>
  </si>
  <si>
    <t>Tiempo empleado para la actualización y mantenimiento de aplicaciones</t>
  </si>
  <si>
    <t>Promedio de días empleados en atender el requerimiento de actualización y/o mantenimiento</t>
  </si>
  <si>
    <t>15 días hábiles promedio estimados para atender los requerimientos</t>
  </si>
  <si>
    <t>EL INDICADOR MUESTRA UNA TENDENCIA ESTABLE CON RESPECTO A LOS DEMÁS PERIODOS PARA ESTE INDICADOR, LA META SE CUMPLE EN UN 100%, SE PLANTEA UN CRONOGRAMA DE ACTIVIDADES POR REQUERIMIENTO PROGRAMADO, ASÍ SE TIENE UNA PROYECCIÓN DEL TIEMPO A DEDICAR POR REQUERIMIENTO.</t>
  </si>
  <si>
    <t>EN COMPARACIÓN CON OTROS PERIODOS EL INDICADOR SE MANTIENE ESTABLE, CUMPLIENDO CON LA META. EL MANEJO DEL CRONOGRAMA DE PROGRAMACIONES SIRVE PARA UN CONTROL MÁS EXACTO AL IGUAL QUE LA APLICACIÓN DE LA ENCUESTA DE EVALUACIÓN DE SOFTWARE.</t>
  </si>
  <si>
    <t>POA2021150</t>
  </si>
  <si>
    <t>Motivar al personal a desarrollar la cultura de adopción de tecnología, para que las iniciativas TI sean productivas</t>
  </si>
  <si>
    <t>Fortalecer la gestión del desarrollo de software con base en los resultados de percepacion del usuario final de las aplicaciones desarrolladas</t>
  </si>
  <si>
    <t>Bajo uso del software in house desarrollado</t>
  </si>
  <si>
    <t>Satisfacción del usuario con las aplicaciones</t>
  </si>
  <si>
    <t>Sumatoria de las calificaciones obtenidas</t>
  </si>
  <si>
    <t>Número total de usuarios evaluados</t>
  </si>
  <si>
    <t>EL INDICADOR SE MANTIENE ESTABLE. LA CALIFICACIÓN NO SE CUMPLE POR QUE EL PORCENTAJE SE MANTIENE POR DEBAJO DE LA META. LA NO APLICACIÓN DE ENCUESTAS DE SATISFACCIÓN DE USUARIOS FINALES HACE QUE N SE PUEDA MEDIR BIEN LA SATISFACCIÓN DE TODOS LOS USUARIOS DEL HUDN. PARA ESTE PERIODO SE EVALÚA CON RESPECTO AL ÚLTIMO TRIMESTRE EVALUADO Y SOFTWARE YA IMPLEMENTADO.</t>
  </si>
  <si>
    <t>LA META SE MANTIENE ESTABLE PARA ESTE TRIMESTRE EN COMPARACIÓN CON LOS OTROS TRIMESTRES DE OTROS PERIODOS, EL % DEL INDICADOR ESTÁ POR DEBAJO DE LA META DEMOSTRANDO EL CUMPLIMIENTO, LA APLICACIÓN DE ENCUESTAS COMO HERRAMIENTA DE DIAGNÓSTICO, SIRVE PARA MANTENER LOS SISTEMAS Y APLICACIONES ACTUALIZADOS</t>
  </si>
  <si>
    <t>POA2021151</t>
  </si>
  <si>
    <t>Garantizar disponibilidad y continuidad en la operación de los servicios tecnológicos con un adecuado soporte técnico</t>
  </si>
  <si>
    <t>Fortalecer la gestión de la tecnología en la organización con base en la atención oportuna de incidentes reportados en la mesa de ayuda</t>
  </si>
  <si>
    <t>Usuarios insatisfechos en el servicio de soporte técnico de la mesa de ayuda</t>
  </si>
  <si>
    <t>Atención de Incidentes</t>
  </si>
  <si>
    <t>Numero de incidentes resueltos en el periodo</t>
  </si>
  <si>
    <t>Numero de total de incidentes reportados en el período</t>
  </si>
  <si>
    <t>LA TENDENCIA PARA ESTE INDICADOR ES CRECIENTE, LA META NO SE CUMPLE A PESAR DE TENER UN INCREMENTO EN EL %, SE HA LOGRADO MEJORAR EN ÉL % DE LA META GRACIAS A VARIOS ASPECTOS TALES COMO DURANTE EL PRIMER TRIMESTRE DE 2023, SE HA LOGRADO MANTENER UN EXCELENTE NIVEL EN LA ATENCIÓN DE LOS INCIDENTES REPORTADOS A TRAVÉS DE LA MESA DE AYUDA. CADA MES HA SOBRESALIDO, EVIDENCIANDO QUE NO SE HA DEJADO NINGÚN CASO DE SOPORTE NIVEL 1 EN ESTADO PENDIENTE. ESTE ÉXITO ES EL RESULTADO DE UN SEGUIMIENTO ADECUADO DE LOS INCIDENTES REPORTADOS, LO CUAL HA PERMITIDO CUMPLIR DE MANERA CONSISTENTE CON LAS METAS PROPUESTAS. ES IMPORTANTE DESTACAR QUE EL EQUIPO RESPONSABLE HA DEMOSTRADO UNA SÓLIDA GESTIÓN EN LA ATENCIÓN DE LOS INCIDENTES, ASEGURÁNDOSE DE RESOLVER CADA CASO DE MANERA OPORTUNA Y EFICIENTE. ESTE NIVEL DE DESEMPEÑO REFLEJA UN COMPROMISO CON LA SATISFACCIÓN DEL CLIENTE Y LA MEJORA CONTINUA DE LOS PROCESOS DE SOPORTE.</t>
  </si>
  <si>
    <t>A PESAR DE NO CUMPLIR CON EL % EL INDICADOR PARA ESTE PERIODO ES CRECIENTE CON RESPECTO A OTROS PERIODOS, NO SE CUMPLE CON LA META, A PESAR DE CONTAR CON UN APLICATIVO DE MESA DE AYUDA HAY INCIDENTES REPORTADOS QUE SOBREPASAN EL TIEMPO DE ATENCIÓN Y NO SE CIERRAN EN EL PERIODO REPORTADO.</t>
  </si>
  <si>
    <t>POA2021152</t>
  </si>
  <si>
    <t>Garantizar disponibilidad, cobertura y continuidad de servicios tecnológicos con adecuado soporte técnico</t>
  </si>
  <si>
    <t>Fortalecer la gestión y solución de incidentes registrados en el aplicativo de mesa de ayuda, tendintes siempre a conservar la mas alta evaluación</t>
  </si>
  <si>
    <t>Tiempo promedio de atención de incidentes</t>
  </si>
  <si>
    <t>LA TENDENCIA DEL INDICADOR ES DECRECIENTE EN LOS ÚLTIMOS TRES PERIODOS. A PESAR QUE EL INDICADOR HA VENIDO BAJANDO NO SE LOGRA CUMPLIR CON LA META. EL ANÁLISIS DEL PRIMER TRIMESTRE DE 2023, SE EVIDENCIA QUE NO SE PUDO ALCANZAR LA META DE TIEMPO DE ATENCIÓN DE INCIDENTES EN NINGÚN MES. DURANTE ESTE PERIODO, MARZO REGISTRÓ EL MENOR TIEMPO DE ATENCIÓN, CON 32 MINUTOS. AUNQUE SE ACERCÓ A LA META ACEPTABLE DE 30 MINUTOS, NO SE LOGRÓ CUMPLIR COMPLETAMENTE CON ESTE OBJETIVO. AL PROFUNDIZAR EN LOS DATOS, SE OBSERVA QUE VARIOS TICKETS DE MANTENIMIENTO QUEDARON SIN CERRAR, LO QUE PROLONGÓ EL TIEMPO DE RESOLUCIÓN Y AFECTÓ DIRECTAMENTE EL INDICADOR DE TIEMPO DE ATENCIÓN. ESTE RETRASO EN EL CIERRE DE LOS TICKETS TUVO UN IMPACTO NEGATIVO EN LA EFICIENCIA DE LA MESA DE AYUDA Y EN LA SATISFACCIÓN GENERAL DE LOS USUARIOS. ES FUNDAMENTAL QUE LOS COMPAÑEROS ENCARGADOS DE LA MESA DE AYUDA ESTÉN MÁS ATENTOS Y COMPROMETIDOS CON EL MANEJO DEL SISTEMA PARA EVITAR QUE ESTOS INDICADORES SE VEAN AFECTADOS NEGATIVAMENTE. SE REQUIERE UNA MAYOR DILIGENCIA Y SEGUIMIENTO EN LA GESTIÓN DE LOS TICKETS PARA ASEGURARSE DE QUE SEAN ATENDIDOS DE MANERA OPORTUNA Y SE CIERREN ADECUADAMENTE UNA VEZ RESUELTOS.</t>
  </si>
  <si>
    <t>CON RESPECTO A OTROS PERIODOS EL INDICADOR AUMENTA EN TIEMPO DE RESPUESTA POR LO CUAL ES DECRECIENTE, NO SE CUMPLE CON LA META, A PESAR DE CONTAR CON UN APLICATIVO DE MESA DE AYUDA HAY INCIDENTES REPORTADOS QUE SOBREPASAN EL TIEMPO DE ATENCIÓN Y NO SE CIERRAN EN EL PERIODO REPORTADO.</t>
  </si>
  <si>
    <t>POA2021153</t>
  </si>
  <si>
    <t>Fortalecer la gestión de la tecnología en la organización con base en la ejecución correcta y amplia del programa de mantenimiento preventivo de equipos de cómputo</t>
  </si>
  <si>
    <t>Insuficiencia de equipos biomédicos, industriales y cómputo</t>
  </si>
  <si>
    <t>Cumplimiento del Cronograma de Mantenimiento Preventivo</t>
  </si>
  <si>
    <t>Numero de equipos que se realizó el mantenimiento preventivo</t>
  </si>
  <si>
    <t>Numero de equipos programados para mantenimiento preventivo</t>
  </si>
  <si>
    <t>LA TENDENCIA DEL INDICADOR ES DECRECIENTE. COMO EN LOS OTROS PERIODOS ÉL % DE CUMPLIMIENTO ESTÁ POR DEBAJO DE LA META. A PESAR DE REALIZAR Y TENER UN CRONOGRAMA DE MANTENIMIENTO PREVENTIVO Y CORRECTIVO DE EQUIPOS, EL INDICADOR DE CUMPLIMIENTO AL CRONOGRAMA DE MANTENIMIENTO ESTÁ EXPERIMENTANDO UN IMPACTO SIGNIFICATIVO, YA QUE, DURANTE EL PRIMER TRIMESTRE DE 2023, NO SE HA LOGRADO CUMPLIR CON LA META ESTABLECIDA. ESTE INDICADOR SE BASA EN LOS REGISTROS QUE SE CARGAN EN EL SISTEMA DE INFORMACIÓN, LOS CUALES REFLEJAN LOS REPORTES DE MANTENIMIENTO SEGÚN EL CRONOGRAMA PREESTABLECIDO.</t>
  </si>
  <si>
    <t>PARA ESTE PERIODO EL % DE CUMPLIMIENTO DISMINUYE CON RESPECTO A OTROS PERIODOS, ESTO NOS INDICA QUE EL INDICADOR ES DECRECIENTE, NO SE CUMPLE CON LA META, EL ANÁLISIS REALIZADO CON EL EQUIPO DE TÉCNICOS DE SOPORTE SE DEBE REPLANTEAR ESTE INDICADOR EN LA META DE CUMPLIMIENTO.</t>
  </si>
  <si>
    <t>POA2021154</t>
  </si>
  <si>
    <t>Contar con sistemas de almacenamiento masivo para garantizar almacenamiento de las copias de seguridad</t>
  </si>
  <si>
    <t>Fortalecer la gestión de las copias de seguridad de la información dentro de la organización enfocada en los sistemas de información y bases de datos de los sistemas misionales</t>
  </si>
  <si>
    <t>Cumplimiento del Cronograma de Copias de Seguridad</t>
  </si>
  <si>
    <t>Numero de copias de seguridad efectivamente realizadas</t>
  </si>
  <si>
    <t>Numero de copias de seguridad programadas para el período</t>
  </si>
  <si>
    <t>EL INDICADOR MUESTRA UNA TENDENCIA CRECIENTE PARA ESTE PERIODO. EL % DE CUMPLIMIENTO DEL INDICADOR ESTÁ POR ENCIMA DE LA META. EL CUMPLIMIENTO DE LA META DEL INDICADOR NO GARANTIZA EL CUMPLIMIENTO DEL CRONOGRAMA DE COPIAS DE SEGURIDAD, SE DEBERÍA EVALUAR Y AJUSTAR EL % DE LA META PARA ESTE INDICADOR.</t>
  </si>
  <si>
    <t>CON RESPECTO A OTROS PERIODOS EL INDICADOR AUMENTA INDICA UNA TENDENCIA CRECIENTE, SE CUMPLE CON LA META, DESPUÉS DE LA CONTINGENCIA PRESENTADA EN EL HIS, Y NO TENER UN RESPALDO EFECTIVO DE LA COPIA DE SEGURIDAD DE LA BASE DE DATOS DEL HIS, SE DECIDE CAMBIAR DE ADMINISTRADOR DE COPIA DE SEGURIDAD, LO CUAL HA GARANTIZADO UN MAYOR CONTROL Y EJECUCIÓN DEL CRONOGRAMA DE COPIAS DE SEGURIDAD.</t>
  </si>
  <si>
    <t>POA2021155</t>
  </si>
  <si>
    <t>GESTIÓN DOCUMENTAL</t>
  </si>
  <si>
    <t>Solicitudes de instalación puntos red.</t>
  </si>
  <si>
    <t>Numero de solicitudes efectivamente realizadas</t>
  </si>
  <si>
    <t>Total de solicitudes recibidas</t>
  </si>
  <si>
    <t>PARA ESTE INDICADOR LA TENDENCIA SE MANTIENE ESTABLE, POR LO TANTO, SE CUMPLE LA META SOBRE UN 100%, LA RAZÓN ES PORQUE SE LLEVA UNA PLANEACIÓN DE PUNTOS A INSTALAR ANUALMENTE CON LOS PROYECTOS Y SE DISPONE DE MATERIALES PARA EJECUTAR LOS REQUERIMIENTOS DE INSTALACIÓN DE PUNTOS QUE SE NECESITEN.</t>
  </si>
  <si>
    <t>EL ANÁLISIS DEL INDICADOR NOS ARROJA QUE LA TENDENCIA ES ESTABLE. SE CUMPLE CON LA META. DEBIDO A QUE LA PROGRAMACIÓN DE CAPACITACIONES NO PRESENTA NINGÚN INCONVENIENTE Y SE HA CUMPLIDO CON EL TOTAL DE LAS CAPACITACIONES.</t>
  </si>
  <si>
    <t>POA2021156</t>
  </si>
  <si>
    <t>Expedientes desorganizados sin criterios Archivisticos .</t>
  </si>
  <si>
    <t>Cumplimiento de la gestión documental en los archivos de gestión</t>
  </si>
  <si>
    <t>Numero de capacitaciones ejecutadas en el semestre</t>
  </si>
  <si>
    <t>Numero de capacitaciones programadas en el semestre</t>
  </si>
  <si>
    <t>EL ANÁLISIS PARA ESTE TRIMESTRE ESTA SOBRE UN 100%, LO CUAL NOS DA UN CUMPLIMIENTO DE UN 50% YA QUE EL INDICADOR ES SEMESTRAL</t>
  </si>
  <si>
    <t>POA2021157</t>
  </si>
  <si>
    <t>Acumulación de documentos en el Archivo  de Gestión.</t>
  </si>
  <si>
    <t>Incumplimiento de normas y requisitos legales</t>
  </si>
  <si>
    <t>Cumplimiento en la entrega de las transferencias documentales de los archivos de gestión</t>
  </si>
  <si>
    <t>Numero de transferencias recibidas oportunamente en el semestre</t>
  </si>
  <si>
    <t>Numero total de transferencias programadas en el semestre</t>
  </si>
  <si>
    <t>EL ANÁLISIS PARA ESTE TRIMESTRE ESTA SOBRE UN 100%, LO CUAL NOS DA UN CUMPLIMIENTO DE UN 50% YA QUE EL INDICADOR ES SEMESTRAL.</t>
  </si>
  <si>
    <t>PARA ESTE PERIODO LA TENDENCIA DEL INDICADOR ES ESTABLE CON RESPECTO A OTROS PERIODOS. SE CUMPLE LA META. LA GESTIÓN DOCUMENTAL HA MEJORADO EN UN GRAN PORCENTAJE DEBIDO A QUE SE ADELANTE EL PROYECTO DE TRD EN EL HUDN, ESTO HACE QUE LAS TRANSFERENCIAS SE REALICEN CON MAYOR FLUIDEZ Y SE LOGRE CUMPLIR CON LA META.</t>
  </si>
  <si>
    <t>POA2021158</t>
  </si>
  <si>
    <t>Desconocimiento de la cantidad del acervo documental existente en el deposito.</t>
  </si>
  <si>
    <t>Descripción documental en inventario</t>
  </si>
  <si>
    <t>Numero de documentos efectivamente inventariados al mes</t>
  </si>
  <si>
    <t>Numero de documentos inventariados programados al mes</t>
  </si>
  <si>
    <t>EL INDICADOR MUESTRA UNA TENDENCIA ESTABLE, SE MANTIENE EL CUMPLIMIENTO DE LA META EN UN 100%, EL TRABAJO CONTINUO DE ARCHIVO EN LA DEPURACIÓN DE CARPETAS Y DOCUMENTACIÓN FÍSICA DEMUESTRA UNA ORGANIZACIÓN EFICIENTE PARA EL PRÉSTAMO.</t>
  </si>
  <si>
    <t>CON RESPECTO A OTROS PERIODOS LA TENDENCIA DEL INDICADOR ES ESTABLE. SE CUMPLE CON LA META. LA GESTIÓN DOCUMENTAL HA MEJORADO EN UN GRAN PORCENTAJE DEBIDO A QUE SE ADELANTE EL PROYECTO DE TRD EN EL HUDN, ESTO HACE QUE LAS TRANSFERENCIAS SE REALICEN CON MAYOR FLUIDEZ Y SE LOGRE CUMPLIR CON LA META.</t>
  </si>
  <si>
    <t>POA2021159</t>
  </si>
  <si>
    <t>Perdida total o parcial de Historias clínicas  y documentación</t>
  </si>
  <si>
    <t>Porcentaje de solicitud de historias clínicas sin respuesta</t>
  </si>
  <si>
    <t>Cantidad de HC Entregadas</t>
  </si>
  <si>
    <t>Cantidad de HC Solicitadas</t>
  </si>
  <si>
    <t>LA TENDENCIA PARA ESTE INDICADOR SE MANTIENE ESTABLE. LA META SE CUMPLE PARA ESTE PERIODO. LOS PROCESOS Y ORGANIZACIÓN HAN VENIDO MEJORANDO Y SE DEMUESTRA CON LA MEJORA EN LOS TIEMPOS DE ENTREGA.</t>
  </si>
  <si>
    <t>LA TENDENCIA ES ESTABLE CON RESPECTO A PERIODOS ANTERIORES, LA META SE CUMPLE, LA ORGANIZACIÓN Y AYUDA DE HERRAMIENTAS INFORMÁTICAS AYUDAN A CUMPLIR CON LA META</t>
  </si>
  <si>
    <t>POA2021160</t>
  </si>
  <si>
    <t>No contar con acceso oportuno a la información.</t>
  </si>
  <si>
    <t>Solicitudes de prestamos resueltas</t>
  </si>
  <si>
    <t>Numero de prestamos y consultas al mes</t>
  </si>
  <si>
    <t>Numero de solicitudes de prestamo y consultas al mes</t>
  </si>
  <si>
    <t>LA TENDENCIA SE MANTIENE ESTABLE EN LOS ÚLTIMOS PERIODOS. EL % DEL INDICADOR SE CUMPLE EN UN 100%. POR CUMPLIMIENTO Y ORGANIZACIÓN EN HORARIOS SE CUMPLE CON LA TOTALIDAD DE PRÉSTAMOS.</t>
  </si>
  <si>
    <t>EL INDICADOR ES ESTABLE, SE CUMPLE EN UN 100% CON LA META. TODAS LAS SOLICITUDES RECIBIDAS FUERON RESPONDIDAS EN SU TOTALIDAD, LA GESTIÓN Y ORGANIZACIÓN DEL ARCHIVO PERMITE CUMPLIR CON EL OBJETIVO DE ENTREGA DE UN 100% DE CARPETAS.</t>
  </si>
  <si>
    <t>POA2021161</t>
  </si>
  <si>
    <t>Oportunidad en entrega y/o respuesta de historias clínicas.</t>
  </si>
  <si>
    <t>fecha y hora de la solicitud de la HC</t>
  </si>
  <si>
    <t>fecha y hora de entrega de la HC</t>
  </si>
  <si>
    <t>LA TENDENCIA PARA ESTE INDICADOR SE MANTIENE ESTABLE CON RESPECTO A LOS OTROS PERIODOS. EL TIEMPO EN LA OPORTUNIDAD DE ENTREGA ESTÁ POR DEBAJO DE LA META ÓSEA QUE SE CUMPLE, SE CONTINUA CON LA DEPURACIÓN Y ORGANIZACIÓN DEL ARCHIVO HACIENDO MÁS ASEQUIBLE LAS CARPETAS DE LAS HC, FUENTES APLICATIVO DE PRÉSTAMOS Y DEVOLUCIÓN DE LA HC - REGISTRO DE HC NUEVAS - LIBROS DE REGISTRO DE HC, HOSPITALIZACIÓN Y URGENCIAS.</t>
  </si>
  <si>
    <t>EL INDICADOR SE MANTIENE ESTABLE, LOS TIEMPOS DE ENTREGA SE MANTIENEN POR DEBAJO CUMPLIENDO CON LA META. EN EL TRIMESTRE SE CUMPLE CON EL TIEMPO DE ENTREGA DE H.C. LA PROGRAMACIÓN Y AGENDAMIENTO NOS PERMITE ADELANTAR LA ORGANIZACIÓN DE CARPETAS PARA LA ENTREGA.</t>
  </si>
  <si>
    <t>POA2021162</t>
  </si>
  <si>
    <t>La NO existencia de contratos digitalizados.</t>
  </si>
  <si>
    <t>Incumplimiento a entes de control.</t>
  </si>
  <si>
    <t>Contratos digitalizados</t>
  </si>
  <si>
    <t>Número de contratos digirtalizados y reportados al mes</t>
  </si>
  <si>
    <t>Total contratos del mes</t>
  </si>
  <si>
    <t>LA TENDENCIA EN ESTE INDICADOR SE MANTIENE ESTABLE. SE CUMPLE CON LA META EN UN 100%. SE CUMPLIÓ CON LOS REQUERIMIENTOS DE DIGITALIZACIÓN SEGÚN LA SOLICITUD DE LAS DIFERENTES ÁREAS DEL HUDN</t>
  </si>
  <si>
    <t>EL INDICADOR SE MANTIENE ESTABLE EN REFERENCIA A PERIODOS ANTERIORES. EL ANÁLISIS DEL TRIMESTRE ARROJA QUE ÉL % SE CUMPLE EN UN 100%. SE LOGRA UN CUMPLIMIENTO PARA EL TRIMESTRE CON AYUDA DE HERRAMIENTAS TANTO DE SOFTWARE Y HARDWARE.</t>
  </si>
  <si>
    <t>POA2021163</t>
  </si>
  <si>
    <t>Perdida de comunicaciones internas y externas, que no son tramitadas.</t>
  </si>
  <si>
    <t>Radicación y digitalización de comunicaciones oficiales</t>
  </si>
  <si>
    <t>Total documentos radicados al mes</t>
  </si>
  <si>
    <t>Total documentos entregados al mes</t>
  </si>
  <si>
    <t>LA TENDENCIA PARA ESTE INDICADOR ES ESTABLE PARA LOS TRES PERIODOS. SE CUMPLE CON LA META EN U 100%. EL MANEJO DE HORARIOS Y TIEMPOS PARA RECEPCIÓN Y ENTREGA DE DOCUMENTACIÓN HACE QUE SE CUMPLA CON LAS METAS.</t>
  </si>
  <si>
    <t>CON RESPECTO A PERIODOS ANTERIORES EL INDICADOR ES ESTABLE, CUMPLIENDO CON LA META, LA RECEPCIÓN Y ORGANIZACIÓN DE ARCHIVO CENTRAL NOS PERMITE LLEGAR A DIGITALIZAR EL TOTAL DE DOCUMENTOS.</t>
  </si>
  <si>
    <t>POA2021164</t>
  </si>
  <si>
    <t>Incumplimiento de los terminos establecidos por ley, en la respuesta  de los mismos</t>
  </si>
  <si>
    <t>Las comunicaciones no se entregan en el tiempo establecido</t>
  </si>
  <si>
    <t>Eficiencia en la entrega de las comunicaciones internas.</t>
  </si>
  <si>
    <t>Número de documentos entregados oportunamente</t>
  </si>
  <si>
    <t>Total de comunicaciones entregadas en el tiempo establecido al mes</t>
  </si>
  <si>
    <t>LA TENDENCIA ES ESTABLE PARA ESTE INDICADOR. LA META SE CUMPLE EN UN 100%, LOS HORARIOS ESTABLECIDOS PARA RECEPCIÓN Y ENTREGA DE COMUNICACIONES OFICIALES AL INTERIOR DE LAS ÁREAS Y PARA LAS EXTERNAS SE TIENE CONTRATO CON EMPRESAS ESPECIALIZADAS EN EL MANEJO DE CORRESPONDENCIA.</t>
  </si>
  <si>
    <t>EL INDICADOR SE MANTIENE ESTABLE EN COMPARACIÓN A LOS DEMÁS PERIODOS. EL ANÁLISIS DEL TRIMESTRE ARROJA UN CUMPLIMIENTO DEL 100% CUMPLIENDO CON LA META, EL MANTENER UN ALTO % DE ORGANIZACIÓN DE CARPETAS HACE QUE SEA MÁS ÁGIL LA ENTREGA DE DOCUMENTACIÓN SOLICITADA.</t>
  </si>
  <si>
    <t>POA2021165</t>
  </si>
  <si>
    <t>HOSPITALIZACION</t>
  </si>
  <si>
    <t>NANCY LILIANA CARLOSAMA MONTENEGRO</t>
  </si>
  <si>
    <t>Brindar al usuario y familia un trato digno que genere confianza y satisfaccion</t>
  </si>
  <si>
    <t xml:space="preserve">*Seguimientos, retroalimentacion y ajustes a planes de mejora. 
* Interrelacion de procesos </t>
  </si>
  <si>
    <t>Falta de Calidad y calidez en la atencion</t>
  </si>
  <si>
    <t>Atención Deshumanizada</t>
  </si>
  <si>
    <t>NUMERO DE QUEJAS POR TRATO INADECUADO</t>
  </si>
  <si>
    <t>NÚMERO TOTAL DE QUEJAS REPORTADAS POR MES</t>
  </si>
  <si>
    <t>NUMERO TOTAL DE SERVICIOS DE HOSPITALIZACION</t>
  </si>
  <si>
    <t xml:space="preserve">SE CUMPLE INDICADOR.MEJORA EL NUMERO DE QUEJAS PRESENTADAS.  LAS QUEJAS ACTUALMENTE SE RELACIONAN POR LA NECESIDAD DE ACOMPAÑANTE EN TURNOS NOCTURNOS.  LOS FAMILIARES SOLICITAN PERMANECER MAYOR TIEMPO SIN LIMITE CON SUS PACIENTES. </t>
  </si>
  <si>
    <t xml:space="preserve">SE CUMPLE INDICADOR.MEJORA EL NUMERO DE QUEJAS PRESENTADAS.  DISMINUYEN QUEJAS DE LOS SERVICIOS. LAS QUEJAS QUE SE PRESENTAN SON POR FALTA LDE AUTORIZACION DE ACOMPAÑANTE, GUSTO DE DIETA QUE REFEIRE DE CIRUGIA GENERAL NO ES ADUCADA, QUEMADURA BEBE POR MANEJO DE OXIMETRO. </t>
  </si>
  <si>
    <t>POA2021166</t>
  </si>
  <si>
    <t xml:space="preserve">Garantizar atencion al usuario y familia en el momento que solicite ingreso con el fin de facilitar su tratamiento </t>
  </si>
  <si>
    <t xml:space="preserve">Coordinar con atencion al usurio actividades de ajustes, seguimiento y mejora de egresos, remisiones, gestion de medios diagnosticos y/o tratamientos que la institucion no ofrece asi como reubicacion de usuarios con problematicas sociales 
* Interrelacion de procesos </t>
  </si>
  <si>
    <t>Falta de  disponibilidad de cama para el usuario que solicita ingreso.</t>
  </si>
  <si>
    <t>OPORTUNIDAD EN ASIGNACIÓN DE CAMA EN HOSPITALIZACIÓN</t>
  </si>
  <si>
    <t>NÚMERO TOTAL DE HORAS</t>
  </si>
  <si>
    <t>NUMERO TOTAL DE DIAS EN EL MES</t>
  </si>
  <si>
    <t>NO SE CUMPLE INDICADOR. AL ANALIZAR EL COMPORTAMIENTO DEL INDICADOR RESPECTO AL PERIODO DEL PRIMER TRIMESTRE DEL AÑO 2022 MEJORA, EN RELACION QUE PARA EL AÑO ANTERIOR SE TENIA 98,6 HORAS DE ASIGNACION DE CAMA. Y PARA ESTE PERIDO SE TIENE 53.1 HORAS, AUN EN PENDIENTE CONTINUAR MEJORANDO ESTA OPORTUNIDAD</t>
  </si>
  <si>
    <t>NO SE CUMPLE INDICADOR. AL ANALIZAR EL COMPORTAMIENTO DEL INDICADOR RESPECTO AL PERIODO DEL PRIMER TRIMESTRE DEL AÑO 2022 MEJORA,  EXISTE UN PLAN DE MEJORA CON SEGUIMIENTO REALIZADO POR CONTROL INTERNO. SE REGISTRA SOLICITUDES EN FORMATO CREADO EN EL AÑO 2023 PARA REALIZAR SEGUIMIENTO</t>
  </si>
  <si>
    <t>POA2021167</t>
  </si>
  <si>
    <t>Garantizar la atencion al usuario y familiar al momento que solicite ingreso con el fin de facilitar su tratamiento</t>
  </si>
  <si>
    <t>OPORTUNIDAD EN EL TRASLADO DE PACIENTES A HOSPITALIZACION  DESDE UCI</t>
  </si>
  <si>
    <t>sumatoria de los tiempos de espera para el traslado efectivo UCI</t>
  </si>
  <si>
    <t>total de pacientes trasladados</t>
  </si>
  <si>
    <t>SE CUMPLE META. TRASLADO OPORTUNO A TRAVES DE LA INTERRELACION DE PROCESOS ENTRE HOSPITALIZACIÓN Y UCI ADULTO.    SE AUMENTÓ EL TIEMPO DE TRASLADO DE PACIENTE DE UCI A PISOS, CUYO RESULTADO PERMITE ADVERTIR OPORTUNIDAD DE MEJORA PARA MEJORAR TIEMPO DE OPORTUNIDAD EVITANDO INCUMPLIR META PROPUESTA QUE AFECTE LA OPORTUNIDAD EN EL INGRESO DE OTRO PACIENTE EN ESTADO CRITICO</t>
  </si>
  <si>
    <t>NO SE CUMPLE META.  MEJORA PARA EL MES DE JUNIO CON 60 MINUTOS PROMEDIO DE OPORTUNIDAD AL TRASLADO..SE TRATA TEMA CON JEFES DE UCI ADULTO PARA LO PERTINENTE LOGRANDO ORGANIZAR MOMENTOS DE TRASLADOS QUE SE INTERFIEREN CON INGRESOS DE PACIENTES EN ESTADO CRITICO.</t>
  </si>
  <si>
    <t>POA2021168</t>
  </si>
  <si>
    <t>OPORTUNIDAD EN EL TRASLADO DE PACIENTES A HOSPITALIZACION DESDE URGENCIAS</t>
  </si>
  <si>
    <t>sumatoria de los tiempos de espera para el traslado efectivo URGENCIAS</t>
  </si>
  <si>
    <t xml:space="preserve">SE CUMPLE META.  AUMENTA LOS TIEMPOS DE TRASLADOS DE PACIENTES DESDE URGENCIAS ADULTO PARA EL AÑO 2023 EN RELACION A LOS AÑOS ANTERIORES.  ES UNA OPORTUNIDAD DE MEJORA PARA FORTALECER LA OPORTUNIDAD EN LOS TRASLADOS ARTICULADOS CON EL PROCESO DE URGENCIAS Y HOSPITALIZACIÓN. </t>
  </si>
  <si>
    <t xml:space="preserve">SE CUMPLE META.  AUMENTA LOS TIEMPOS DE TRASLADOS DE PACIENTES DESDE URGENCIAS ADULTO PARA EL AÑO 2023 EN RELACION A LOS AÑOS ANTERIORES.  ES UNA OPORTUNIDAD DE MEJORA PARA FORTALECER LA OPORTUNIDAD EN LOS TRASLADOS ARTICULADOS CON EL PROCESO DE URGENCIAS Y HOSPITALIZACIÓN.  </t>
  </si>
  <si>
    <t>POA2021169</t>
  </si>
  <si>
    <t xml:space="preserve">Reducir el tiempo de respuesta entre la solicitud de interconsulta y la valoracion del usuario </t>
  </si>
  <si>
    <t xml:space="preserve">•Seguimiento personalizado / retroalimentacion de resultados.
* Seguimiento a planes de mejora </t>
  </si>
  <si>
    <t>Inoportunidad en dar respuesta a interconsultas</t>
  </si>
  <si>
    <t>OPORTUNIDAD EN LA RESPUESTA A INTERCONSULTAS UCI</t>
  </si>
  <si>
    <t>TOTAL DE MINUTOS DE ESPERA EN RESPUESTA POR ESPECIALIDAD UCI POR MES</t>
  </si>
  <si>
    <t>NUMERO TOTAL DE INTERCONSULTAS POR ESPECIALIDAD POR MES</t>
  </si>
  <si>
    <t>NO SE CUMPLE REGISTRO DE RESPUESTA DE INTERCONSULTAS EN HISTORIA CLINICA EN LOS TIEMPOS ESTIPULADOS PARA C UMPLIR META.  SE CUENTA EN EL MOMENTO CON HERRAMIENTA DIGITAL COMO REPORTE GENERADO EN DINAMICA GERENCIAL.  MEJORA EL COMPROMISO DE LOS ESPECIALISTAS QUIENES AUMENTAN ADHERENCIA AL REGISTRO DE RESPUESTAS EN HISTORIA CLINICA DIGITAL . SE AFECTA REGISTRO OPORTUNO EN DOCUMENTO TRAS LA NECESIDAD DE PRIORIZAR ATENCION DIRECTA, ESTABILIZACION Y CUIDADO CRITICO  Y LUEGO DE ELLO REGISTRO.  SE TRATA TEMA CON EL MÉDICO COORDINADOR DE UCI QUIEN ESTABLECE COMPROMISO DE MEJORAR REGISTROS Y QUE EXISTEN MOMENTOS EN QUE LE ES COMPLEJO ACELERAR EL TIEMPO DE REGISTRO SECUNDARIO AL INTERES QUE TIENE POR COMPENSAR PRIMERO AL PACIENTE Y LUEGO REGISTRAR.</t>
  </si>
  <si>
    <t>NO SE CUMPLE REGISTRO DE RESPUESTA DE INTERCONSULTAS EN HISTORIA CLINICA EN LOS TIEMPOS ESTIPULADOS PARA C UMPLIR META.  SE CUENTA EN EL MOMENTO CON HERRAMIENTA DIGITAL COMO REPORTE GENERADO EN DINAMICA GERENCIAL.  MEJORA EL COMPROMISO DE LOS ESPECIALISTAS QUIENES AUMENTAN ADHERENCIA AL REGISTRO DE RESPUESTAS EN HISTORIA CLINICA DIGITAL . SE AFECTA REGISTRO OPORTUNO EN DOCUMENTO TRAS LA NECESIDAD DE PRIORIZAR ATENCION DIRECTA, ESTABILIZACION Y CUIDADO CRITICO  Y LUEGO DE ELLO REGISTRO.  SE TRATA TEMA CON EL MÉDICO COORDINADOR DE UCI QUIEN ESTABLECE COMPROMISO DE MEJORAR REGISTROS Y QUE EXISTEN MOMENTOS EN QUE LE ES COMPLEJO ACELERAR EL TIEMPO DE REGISTRO SECUNDARIO AL INTERES QUE TIENE POR COMPENSAR PRIMERO AL PACIENTE Y LUEGO REGISTRAR..  REGISTRO PARA EL 2023 PROMEDIO TRIMESTRE 11 HORAS</t>
  </si>
  <si>
    <t>POA2021170</t>
  </si>
  <si>
    <t>Reducir el tiempo de respuesta entre la solicitud de interconsulta y la valoracion del usuario</t>
  </si>
  <si>
    <t xml:space="preserve">•Seguimiento personalizado / retroalimentacion de resultados 
* Seguimientos a planes de mejora </t>
  </si>
  <si>
    <t>OPORTUNIDAD EN LA RESPUESTA A INTERCONSULTAS BASICAS EN PISO</t>
  </si>
  <si>
    <t>TOTAL DE MINUTOS DE ESPERA EN RESPUESTA POR ESPECIALIDAD BASICAS EN PISO POR MES</t>
  </si>
  <si>
    <t xml:space="preserve">SE CUMPLE META DE RESPUESTA A INTERCONSULTAS DE ESPECIALIDADES BÁSICAS COMO MEDICINA INTERNA Y CIRUGIA GENERAL. </t>
  </si>
  <si>
    <t>SE CUMPLE META DE RESPUESTA A INTERCONSULTAS DE ESPECIALIDADES BÁSICAS COMO MEDICINA INTERNA Y CIRUGIA GENERAL. COMO CIRUGIA GENERAL Y MEDICINA INTERNA.</t>
  </si>
  <si>
    <t>POA2021171</t>
  </si>
  <si>
    <t>Lograr que la revista medica se inicie a la hora establecida para facilitar la funcionalidad de la atencion</t>
  </si>
  <si>
    <t xml:space="preserve">Seguimientos y retroalimentacion personalizada 
* Ajuste y seguimiento a agendas pactadas
* Seguimiento a reuniones de grupos primarios </t>
  </si>
  <si>
    <t>Inoportunidad en el inicio de la revista medica</t>
  </si>
  <si>
    <t>OPORTUNIDAD EN REVISTA MEDICA</t>
  </si>
  <si>
    <t>NÚMERO DE REVISTAS A TIEMPO EN EL MES</t>
  </si>
  <si>
    <t>NUMERO TOTAL DE REVISTAS EN EL MES</t>
  </si>
  <si>
    <t>POA2021172</t>
  </si>
  <si>
    <t xml:space="preserve">Bridar al usuario una atencion sin eventos adversos que compliquen sus condiciones clinica </t>
  </si>
  <si>
    <t xml:space="preserve">Seguimientos, retroalimentacion a reuniones de grupor primarios 
* Interrelacion de procesos </t>
  </si>
  <si>
    <t>Fallos en la prestacion de servicios de salud.</t>
  </si>
  <si>
    <t>PORCENTAJE DE MORTALIDAD DESPUES DE 48 HRS</t>
  </si>
  <si>
    <t>NÚMERO DE MUERTES DESPUÉS DE 48 HORAS</t>
  </si>
  <si>
    <t>NUMERO TOTAL DE EGRESOS</t>
  </si>
  <si>
    <t>POA2021173</t>
  </si>
  <si>
    <t>disminuir los casos de reingresos relacioandos a efectividad del tratamiento y egreso</t>
  </si>
  <si>
    <t>identificacion de casos y causa de los reingresos en las areas de hospitalización alertandose fallos en indicaciones al egreso y tratamientos intaurados para cuidados en casa</t>
  </si>
  <si>
    <t>Falta de comunicación efectiva en cuidados en casa pos hospitalizacion.</t>
  </si>
  <si>
    <t>PORCENTAJE DE REINGRESOS ANTES DE 20 DIAS</t>
  </si>
  <si>
    <t>NUMERO TOTAL DE REINGRESOS POR MES</t>
  </si>
  <si>
    <t>NUMERO TOTAL DE EGRESOS EN EL MES</t>
  </si>
  <si>
    <t>SE CUMPLE META EN HOSPITALIZACION CON MEJORAS EN PROCESO DE EGRESO EFECTIVO, ENTREGA DE INFORMACIÓN AL EGRESO Y APOYO DE EQUIPO PREALTA.  MEJORA REGISTRO Y ENTREGA DE INFORMACION DE INDICACIONES AL EGRESO.  LINEA AMIGA TAMBIEN HACE SEGUIMIENTOS RELACIONADOS Y DESPEJA DUDAS.</t>
  </si>
  <si>
    <t xml:space="preserve">SE CUMPLE META EN HOSPITALIZACION CON MEJORAS EN PROCESO DE EGRESO EFECTIVO, ENTREGA DE INFORMACIÓN AL EGRESO Y APOYO DE EQUIPO PREALTA.  MEJORA REGISTRO Y ENTREGA DE INFORMACION DE INDICACIONES AL EGRESO.  LINEA AMIGA TAMBIEN HACE SEGUIMIENTOS RELACIONADOS Y DESPEJA DUDAS. </t>
  </si>
  <si>
    <t>POA2021174</t>
  </si>
  <si>
    <t>GRADO DE CUMPLIMIENTO DE PROTOCOLO DE TRASLADO INTERNO</t>
  </si>
  <si>
    <t>NUMERO DE TRASLADOS DE PACIENTES INADECUADOS</t>
  </si>
  <si>
    <t>NUMERO TOTAL DE TRASLADOS DE PACIENTE UCI</t>
  </si>
  <si>
    <t>SE REEMPLANTEA INDICADOR EN POSITIVO SOBRE TRASLADO DE PACIENTES EN TODOS LOS SERVICIOS, SE AUMENTA COBERTURA EN LA IDENTIFICACIÓN DE CONDICIONES SEGURAS DE TRASLADO DE PACIENTE EN TODOS LOS SERVIC IOS.  DETECTANDOSE POR OFICINA DE SEGURIDAD DEL PACIENTE 47 TRASLADOS CON REPORTE EN PRYGEA. El 82% son pacientes que se trasladan a quirofano desde los diferentes servicios, en su mayoria del servicio de urgencias.  Son varias causas que afectan cumplimiento como son sin manilla roja en paciente alergico, con protesis dental al llegar a quirofano, sin consentimiento informado, historia clinica que no corresponde.</t>
  </si>
  <si>
    <t>POA2021175</t>
  </si>
  <si>
    <t>RUBIELA MARGOT ESTRADA JURADO</t>
  </si>
  <si>
    <t>PROMOCION Y PREVENCION</t>
  </si>
  <si>
    <t>BLANCA JOHANA. SANTACRUZ BASTIDAS</t>
  </si>
  <si>
    <t>Garantizar la vacunacion a todos los RN de HUDN como medida de prevencion y apoyo para diminuir la morbimortalidad infantil por enfermedades inmunoprevenibles.</t>
  </si>
  <si>
    <t>Vacunación 24 horas</t>
  </si>
  <si>
    <t>Resolución 3280 MSPS</t>
  </si>
  <si>
    <t>Porcentaje de Vacunación con HB</t>
  </si>
  <si>
    <t>Numero de niños vacunados con HB  HUDN</t>
  </si>
  <si>
    <t>Total Nacidos Vivos HUDN</t>
  </si>
  <si>
    <t xml:space="preserve">En comparación con el trimestre anterior se evidencia que se mantiene en meta, se evidencia una variacion con tendecia a la baja justifcado en los casos que por condición medica se posterga la vacunación; en el trimestre actual se cumple con la meta  lo cual se ha  logrado mantener con la garantia de insumos y horario se lograr cobertura para todos los RN en HUDN, los casos que no se vacunan son aquellos que por una condicion medica se debe postergar la vacunacion. </t>
  </si>
  <si>
    <t>POA2021176</t>
  </si>
  <si>
    <t>Porcentaje de Vacunación con BCG</t>
  </si>
  <si>
    <t>Número de niños vacunados con BCG</t>
  </si>
  <si>
    <t>Total de nacidos vivos atendidos</t>
  </si>
  <si>
    <t xml:space="preserve">Para el primer trimestre de 2022 se tenia un cumplimiento de 92,5, comparando con el trimestre actual se mantiene en metas con una tendencia estable, para el trimeste actual se cumple con la meta lo cual se logra gracias a la garantia de insumos y horario se lograr cobnertura para todos los RN en HUDN, los casos que no se vacunan son aquellos que por una condicion medica se debe postergar la vacunacion. </t>
  </si>
  <si>
    <t>POA2021177</t>
  </si>
  <si>
    <t>Contribuir a que la población pos evento obstetrico atendida en HUDN disfrute de una vida sexual y reproductiva satisfactoria, saludable y sin riesgos, mediante servicios de calidad en planificación familiar y anticoncepción, con absoluto respeto a sus derechos y a su libre decisión</t>
  </si>
  <si>
    <t>Suministro de método</t>
  </si>
  <si>
    <t>% de Usuarias posparto con método de planificación familia</t>
  </si>
  <si>
    <t>Numero de usuarias pos evento obstétrico con suministro de método</t>
  </si>
  <si>
    <t xml:space="preserve">Numero total de usuarias Posparto </t>
  </si>
  <si>
    <t xml:space="preserve">En el primer trimestre de 2022 se evidencio un cumplimiento de72,3 ,se evidencia tanedencia al aumento;  en el trimestre actual se cumple con la meta, se continúa con el reporte mensual a la coordinación y retroalimentación a cada profesional como estrategia para lograr mantener la adhrencia al programa. </t>
  </si>
  <si>
    <t>POA2021178</t>
  </si>
  <si>
    <t>Seguimiento al registro en HC de proceso de consejeria</t>
  </si>
  <si>
    <t>% de Usuarias posparto con consejería  de planificación familiar</t>
  </si>
  <si>
    <t xml:space="preserve">Numero de usuarias pos evento obstetrico a quienes se realiza consejería en planificación familiar </t>
  </si>
  <si>
    <t>Numero total de usuarias posparto atendida en el período</t>
  </si>
  <si>
    <t>En el primer trimestre del 2022 se obtuvo un cumplimiento del 97%, para el trimestre actual se evidencia cumplimiento de la meta con tendencia a la mejora y mantener el cumplimiento de la meta; se la logrado  mayor adherencia en calidad de registros, se mantiene la estrategia de reporte mensual a coordinación con el fin de mantener el proceso.</t>
  </si>
  <si>
    <t>POA2021179</t>
  </si>
  <si>
    <t>Garantizar el seguimiento e  ingreso a programa de las pacientes con Dx de Tubeculosis que ingresa a HUDN.</t>
  </si>
  <si>
    <t>Seguimiento a referencia de pacientes a EAPB</t>
  </si>
  <si>
    <t>% De pacientes diagnosticados con Tuberculosis con intervención,  y referencia para seguimiento e ingreso a programa</t>
  </si>
  <si>
    <t xml:space="preserve">Numero de pacientes diagnosticados con TB con intervención y referencia a programa </t>
  </si>
  <si>
    <t>Total de pacientes con diagnostico de TB en HUDN</t>
  </si>
  <si>
    <t>Este indicador se mantiene estable en cumplimiento de mta, dado se cuenta con el programa de Tuberculosis se fortalece las acciones de  seguimiento desde vigilancia epidemiologica, la busqueda activa, el reporte desde laboratorio son las estrategias para garantizar la captacion de pacientes y reporte a EAPB.</t>
  </si>
  <si>
    <t>POA2021180</t>
  </si>
  <si>
    <t xml:space="preserve">% De pacientes diagnosticados con VIH con  referencia para seguimiento a   </t>
  </si>
  <si>
    <t>Numero de pacientes con DX de VIH con referencia a EPS</t>
  </si>
  <si>
    <t>Total de pacientes diagnosticados con VIH en HUDN</t>
  </si>
  <si>
    <t xml:space="preserve">La captación de este evento se hace por búsqueda activa, reporte de laboratorio clinico y notificacion desde servicios estrategias que permiten mantener el cumplimiento en el envio para seguimiento, indicador estable para las 3 vigencias comparadas. </t>
  </si>
  <si>
    <t>POA2021182</t>
  </si>
  <si>
    <t>JURIDICA</t>
  </si>
  <si>
    <t>AMANDA LUCIA LUCERO ERAZO</t>
  </si>
  <si>
    <t xml:space="preserve">Velar por la garantía y ejercicio del derecho de defensa y el debido proceso del Hospital en las acciones judiciales y
procesos administrativos en el que sea parte.
</t>
  </si>
  <si>
    <t xml:space="preserve">1. Proyectar y Presentar la contestación de la demanda, ante la autoridad judicial competente. 
</t>
  </si>
  <si>
    <t xml:space="preserve">Inadecuada defensa y ejercicio del derecho de contradicción  </t>
  </si>
  <si>
    <t>EFICACIA EN LA DEFENSA  DE LOS PROCESOS ADMINISTRATIVOS Y JUDICIALES.</t>
  </si>
  <si>
    <t>Número total de procesos  con alto riesgo o probabilidad de perdida</t>
  </si>
  <si>
    <t xml:space="preserve"> Número de procesos  activos en contra del HUDN </t>
  </si>
  <si>
    <t>Teniendo en cuenta que los procesos con alta probabilidad de perdida han disminuido en relación a los años 2019, 2020, 2021 y 2022  hay cumplimiento de la meta por la disminucion en el crecimiento en procesos con alta probabilidad de perdida, e incremento de proceso activos en contra del HUDN, Teniendo en cuenta que la mayoría de los procesos se llevan a cabo por el mecanismo de control constitucional (Reparación Directa), que son ocasionados por fallas en la prestación del servicio del área asistencial del HOSPITAL UNIVERSITARIO DEPARTAMENTAL DE NARIÑO ESE,  podemos concluir que la mejora en este indicador se debe a mejoras en la prestación del servicio por el área ASISTENCIAL</t>
  </si>
  <si>
    <t>Teniendo en cuenta que los procesos con alta probabilidad de perdida han aumentado en relación a los años 2019, 2020, 2021 y 2022  hay incumplimiento de la meta por el incremento en el crecimiento en procesos con alta probabilidad de perdida, e incremento de proceso activos en contra del HUDN, Teniendo en cuenta que la mayoría de los procesos se llevan a cabo por el mecanismo de control constitucional (Reparación Directa), que son ocasionados por fallas en la prestación del servicio del área asistencial del HOSPITAL UNIVERSITARIO DEPARTAMENTAL DE NARIÑO ESE,  podemos concluir que el crecimeinto en este indicador se debe al incremeto de fallas en la prestación del servicio por el área ASISTENCIAL</t>
  </si>
  <si>
    <t>POA2021183</t>
  </si>
  <si>
    <t xml:space="preserve">
Elaborar los actos administrativos contentivos de las decisiones y/o reglamentaciones internas del
Hospital Universitario Departamental de Nariño E.S.E., con el fin de regular o resolver aspectos
relacionados con la administración y funcionamiento de la entidad hospitalaria.</t>
  </si>
  <si>
    <t xml:space="preserve"> Analizar los fundamentos legales que servirán de base para la elaboración del acto administrativo.
</t>
  </si>
  <si>
    <t xml:space="preserve">Emisión de Actos Administrativos errados o inexactos. </t>
  </si>
  <si>
    <t>EFECTIVIDAD PORCENTUAL EN PROYECCION DE ACTOS ADMINISTRATIVOS</t>
  </si>
  <si>
    <t xml:space="preserve">numero de actos administrativos elaborados en el termino </t>
  </si>
  <si>
    <t>numero de actos administrativos solicitados</t>
  </si>
  <si>
    <t>Se ha venido cumpliendo a satisfacción teniendo en cuenta que para el POA rendido para los años 2019, 2020, 2021 y 2022, se ha cumplido con la meta de entregar los actos administrativos requeridos a la OF. Jurídica en el término establecido. De lo antes expuesto podemos concluir que gracias al talento humano y compromiso de los profesionales del área jurídica se ha dado cumplimiento al logro de este indicador</t>
  </si>
  <si>
    <t>POA2021184</t>
  </si>
  <si>
    <t xml:space="preserve"> Elaborar el proyecto de contestación a las acciones de tutela elevadas contra el
Hospital Universitario Departamental de Nariño E.S.E. y acciones de desacato, con el fin de resolver
de fondo la solicitud y defender los intereses de la organización.</t>
  </si>
  <si>
    <t xml:space="preserve"> Elaborar el proyecto de contestación de la tutela de acuerdo a la información, documentación y pruebas obtenidas y según los fundamentos legales 
</t>
  </si>
  <si>
    <t>Decreto 2591 / 1991</t>
  </si>
  <si>
    <t>Inadecuada contestacion de la acción de tutela.</t>
  </si>
  <si>
    <t>EFECTIVIDAD PORCENTUAL EN LA DEFENSA DE LA ENTIDAD EN LAS ACCIONES DE TUTELA Y DESACATO DENTRO DEL TERMINO LEGAL</t>
  </si>
  <si>
    <t>numero de tutelas y tramites de desacato contestados en termino legal.</t>
  </si>
  <si>
    <t>número total de tutelas  y tramites de desacato notificados.</t>
  </si>
  <si>
    <t>En relación al poa rendido en los años 2019, 2020, 2021 y  2022 podemos manifestar que desde el área de Jurídica se realizó oportunamente la contestación de las acciones de tutela, cumpliendo con las metas establecidas, de esta manera optimizando  la defensa de los intereses de esta entidad  y pudiéndose concluir que los fallos en un porcentaje del 80% fueron favorables para el HUDN</t>
  </si>
  <si>
    <t>POA2021185</t>
  </si>
  <si>
    <t>Ejercer la defensa de los intereses y derechos patrimoniales del Hospital Universitario Departamental de Nariño E.S.E. promoviendo la convocatoria del Comité de Conciliación de la Institución dentro del término legal de 15 días hábiles siguientes a la radicación de la solicitud, con el fin de determinar la existencia o no de ánimo conciliatorio.</t>
  </si>
  <si>
    <t xml:space="preserve"> Citar y Participar en Comité de Conciliación para el análisis, deliberación y decisión sobre el ánimo conciliatorio.                                      </t>
  </si>
  <si>
    <t>Resolución N° 802 /2009</t>
  </si>
  <si>
    <t>Inexistencia de ánimo conciliatorio del asunto existiendo las evidencias y parámetros legales</t>
  </si>
  <si>
    <t>EFECTIVIDAD PORCENTUAL EN LA GESTION DE CONCILIACIONES PREJUDICIALES Y JUDICIALES.</t>
  </si>
  <si>
    <t xml:space="preserve">gestión del comité de conciliación  dentro del termino de 15 días hábiles  siguientes a la radicación de la solicitud de conciliación </t>
  </si>
  <si>
    <t>numero de solicitudes de conciliación radicadas</t>
  </si>
  <si>
    <t>Para los años 2019, 2020, 2021 y 2022 se puede evidenciar que el  comité de conciliación brindó apoyo oportuno a las solicitudes de reunirse para determinar si es procedente conciliar o no en audiencia de conciliación, de esta manera dando cumplimiento a la meta establecida. De lo anterior podemos concluir que las solicitudes de reunirse allegadas a la oficina jurídica se tramitaron dentro del término establecido.</t>
  </si>
  <si>
    <t>POA2021186</t>
  </si>
  <si>
    <t>Resolver las consultas jurídicas planteadas por los usuarios internos del Hospital dentro del marco legal.</t>
  </si>
  <si>
    <t xml:space="preserve"> Emitir Concepto Jurídico a las consultas que recibe la Oficina juridica.</t>
  </si>
  <si>
    <t xml:space="preserve">Emisión de Conceptos juridicos errados o inexactos. </t>
  </si>
  <si>
    <t>Falta de confiabilidad e inexactitud  en la información.</t>
  </si>
  <si>
    <t xml:space="preserve">EFECTIVIDAD PORCENTUAL  EN LA GESTION DEL CONCEPTO JURIDICO DE ACUERDO AL MARCO LEGAL </t>
  </si>
  <si>
    <t>número de conceptos jurídicos emitidos dentro del término de 30 días  hábiles siguientes a la solicitud</t>
  </si>
  <si>
    <t>número de conceptos jurídicos solicitados</t>
  </si>
  <si>
    <t xml:space="preserve">después de revisar los años 2019, 2020 , 2021 y 2022, podemos observar que los conceptos solicitados en estos periodos se vinieron entregando de manera oportuna dando cumplimiento  a las metas establecidas ya que se presentaron conceptos jurídicos que fueron socializados oportunamente en el comité de conciliación y comité de contratación, de lo anterior podemos concluir que gracias al talento humano de la oficina jurídica se a dando cumplimiento a la entrega oportuna de los diferentes conceptos jurídicos requeridos por esta institución      </t>
  </si>
  <si>
    <t xml:space="preserve">después de revisar los años 2019, 2020 , 2021 y 2022, podemos observar que los conceptos solicitados en estos periodos se vinieron entregando de manera oportuna dando cumplimiento  a las metas establecidas ya que se presentaron conceptos jurídicos que fueron socializados oportunamente en el comité de conciliación y comité de contratación, de lo anterior podemos concluir que gracias al talento humano de la oficina jurídica se a dando cumplimiento a la entrega oportuna de los diferentes conceptos jurídicos requeridos por esta institución   </t>
  </si>
  <si>
    <t>POA2021187</t>
  </si>
  <si>
    <t xml:space="preserve">Elaborar el proyecto de contestación sobre las peticiones elevadas al Hospital Universitario
Departamental de Nariño E.S.E., con el fin de resolver de fondo la solicitud.
</t>
  </si>
  <si>
    <t xml:space="preserve"> Enviar la contestación al peticionario por conducto de la oficina de archivo central y correspondencia de la institución, en los terminos de ley.</t>
  </si>
  <si>
    <t>Ley 1755/2015</t>
  </si>
  <si>
    <t>Inoportunidad en la respuesta de los derechos de petición relacionados con derechos laborales.</t>
  </si>
  <si>
    <t>EFECTIVIDAD PORCENTUAL  EN LA RESPUESTA A DERECHOS DE PETICION</t>
  </si>
  <si>
    <t>número de peticiones contestadas dentro dentro del término legal.</t>
  </si>
  <si>
    <t>número de peticiones radicadas en la oficina juridica.</t>
  </si>
  <si>
    <t xml:space="preserve">Se tiene que para los años 2019, 2020, 2021 y 2022 se ha cumplido un porcentaje del 100% como resultado a la respuestas efectivas y oportuna de los derechos de petición radicados en la oficina jurídica, cumpliendo así con la meta establecida de lo cual podemos concluir que gracias a la oportunidad de dichas respuesta hemos evitado reclamación por los diferentes mecanismos constitucionales.  </t>
  </si>
  <si>
    <t>POA2021188</t>
  </si>
  <si>
    <t>Gestionar el cobro jurídico de la cartera superior a 360 días, debidamente reportado, con el fin de propender por la
recuperación de las obligaciones a favor de la Institución por concepto de prestación de servicios de salud u otros
conceptos.</t>
  </si>
  <si>
    <t>Recibir y gestionar el cobro juridico de cartera.</t>
  </si>
  <si>
    <t>Prescripción de las acciones de cobro.</t>
  </si>
  <si>
    <t xml:space="preserve">EFICACIA EN LA RECUPERACION  DE LOS RECURSOS DE CARTERA SUPERIOR A 360 DIAS  ENTREGADA PARA COBRO JURDICO. </t>
  </si>
  <si>
    <t xml:space="preserve">NUMERO DE PROCESO GANADOS CON SENTENCIAS FAVORABLES A LA ENTIDAD. . </t>
  </si>
  <si>
    <t>NUMERO DE FACTURAS MAYOR A 360 DIAS ENTREGADAS CON SOPORTES JURIDICOS POR PARTE DE CARTERA.</t>
  </si>
  <si>
    <t>NO APLICA</t>
  </si>
  <si>
    <t>POA2021189</t>
  </si>
  <si>
    <t>PLANEACIÓN</t>
  </si>
  <si>
    <t>RUBEN CHAVES BRAVO</t>
  </si>
  <si>
    <t>CALIDAD</t>
  </si>
  <si>
    <t>MANTENER EL SISTEMA ÚNICO DE ACREDITACIÓN SUA Y EL SISTEMA INTEGRADO DE GESTIÓN HSEQ, MEJORANDO LA GESTIÓN DE LOS PROCESOS INSTITUCIONALES.</t>
  </si>
  <si>
    <t>ELABORAR EL PAMEC DE ACUERDO A LAS DIRECTRICES DEL IDSN.</t>
  </si>
  <si>
    <t>Res 2003</t>
  </si>
  <si>
    <t>NO CIERRE DEL CICLO DE MEJORA.</t>
  </si>
  <si>
    <t>EFECTIVIDAD EN LA AUDITORIA PARA EL MEJORAMIENTO CONTINUO DE LA CALIDAD DE LA ATENCION EN SALUD (PAMEC) (RES.408.2018).</t>
  </si>
  <si>
    <t>NÚMERO DE ACCIONES DE MEJORA DE PAMEC EJECUTADAS.</t>
  </si>
  <si>
    <t>NÚMERO DE ACCIONES DE MEJORA DE PAMEC PROGRAMADAS.</t>
  </si>
  <si>
    <t>Tendencia: La tendencia es creciente compara do con la vigencia 2021 y 2022 .
Se cumple con la meta debido a que es un proceso progresivo y se evidencia la ejecucuón y seguimiento de los planes de acción.
Se ha fortalecido el equipo de calidad lo cual ha facilitado el seguimiento de planes de acción pudiendo cumplir con las metas establecidads</t>
  </si>
  <si>
    <t>Tendencia: La tendencia es creciente compara do con la vigencia 2021 y 2022 . Se cumple con la meta debido a que es un proceso progresivo y se evidencia la ejecucuón y seguimiento de los planes de acción.
Se ha fortalecido el equipo de calidad lo cual ha facilitado el seguimiento de planes de acción pudiendo cumplir con las metas establecidads</t>
  </si>
  <si>
    <t>POA2021190</t>
  </si>
  <si>
    <t>CUMPLIR CON LOS ESTANDARES ESTABLECIDOS EN LAS NORMAS ISO 9001, ISO 14001 E ISO 45001.</t>
  </si>
  <si>
    <t>Normas ISO 9001, ISO 14001, ISO 45001</t>
  </si>
  <si>
    <t>INCUMPLIR LOS REQUISITOS DEL SISTEMA INTEGRADO DE GESTIÓN.</t>
  </si>
  <si>
    <t>MANTENER LOS CERTIFICADOS DEL SISTEMA INTEGRADO DE GESTIÓN (HSEQ) ISO9001, ISO14001, OHSAS 18001.</t>
  </si>
  <si>
    <t>NÚMERO DE CERTIFICADOS VIGENTES.</t>
  </si>
  <si>
    <t>NÚMERO TOTAL DE CERTIFICADOS.</t>
  </si>
  <si>
    <t>La tendencia se Mantiene, teniendo en cuanta que contamos con 4 certificaciones las cuales se evaluan de manera anual por el ente certificador y acreditador.</t>
  </si>
  <si>
    <t>POA2021191</t>
  </si>
  <si>
    <t>REALIZAR LA EVALUACION DE PLAN DE GESTION GERENCIAL EN EL COMPONENTE GERENCIAL.</t>
  </si>
  <si>
    <t>Res 408 de 2018</t>
  </si>
  <si>
    <t>NO CUMPLIR CON LA EVALUACIÓN DEL PLAN DE GESTIÓN.</t>
  </si>
  <si>
    <t>MEJORAMIENTO CONTINUO DE CALIDAD APLICABLE A ENTIDADES ACREDITADAS
(RES.408 2018).</t>
  </si>
  <si>
    <t>NOTA DE ACREDITACIÓN.</t>
  </si>
  <si>
    <t>La tendencia es  Decreciente, El HUDN obtuvo para la  evaluación realizada en el año 2023 por el ente acreditador una calificación de 3,84, 0,06 decimas menos que la evaluación realizada en el año 2022. Aún así se cumplió con la meta.  Esto se debió a varios factores como la postpandemia y rotación de personal de planta.</t>
  </si>
  <si>
    <t>POA2021192</t>
  </si>
  <si>
    <t>REALIZAR BUSQUEDA DE OPORTUNIDADES PARA PRESENTAR PONENCIAS A NIVEL NACIONAL E INTERNACIONAL.</t>
  </si>
  <si>
    <t>NORMA ISO 26000</t>
  </si>
  <si>
    <t>FALTA DE GESTIÓN CON ORGANIZACIONES EXTERNAS.</t>
  </si>
  <si>
    <t>PERDIDAD DE IMAGEN INSTITUCIONAL</t>
  </si>
  <si>
    <t>PARTICIPACIÓN EN PONENCIAS Y POSTULACIÓN A PREMIOS DE GESTIÓN EMPRESARIAL.</t>
  </si>
  <si>
    <t>NÚMERO TOTAL DE POSTULACIONES A PREMIOS O PONENCIAS.</t>
  </si>
  <si>
    <t>La tendencia es credciente debi a que en el mismo trimetre del año 2022 había únicamente 2 postulaciones. Se cumple con la meta propuesta debido a que las postulaciones se realizan a medida que se generan por parte de las diferentes instituciones. Esto se debe a la proactividad de los lideres de los diferentes servicios y áreas del hospital.</t>
  </si>
  <si>
    <t>POA2021193</t>
  </si>
  <si>
    <t>EVALUAR MEDIANTE REUNIONES CON CADA PROCESO EL AVANCE EN LAS ACTIVIDADES DE MEJORA PLANTEADAS EN LOS PLANES DE ACCIÓN.</t>
  </si>
  <si>
    <t>Res. 5095 de 2018</t>
  </si>
  <si>
    <t>SEGUIMIENTO A PLANES DE ACCIÓN DE ACREDITACIÓN Y HSEQ.</t>
  </si>
  <si>
    <t>NÚMERO DE ACTIVIDADES EJECUTADAS PLANES DE ACCIÓN (SUA-HSEQ).</t>
  </si>
  <si>
    <t>NÚMERO DE ACTIVIDADES PROGRAMADAS EN EL PERIODO.</t>
  </si>
  <si>
    <t>La tendencia es credciente debi a que en el mismo trimetre del año 2022 había únicamente 2 postulaciones. Se cumple con la meta propuesta debido a que las postulaciones se realizan a medida que se generan por parte de las diferentes instituciones. Esto se debe a la proactividad de los lideres de los diferentes servicios y áreas del hospital.
Postulaciones realizadas: VIII Congreso Nacional de Neonatología
Top Ranking LATAM</t>
  </si>
  <si>
    <t>Tendencia: La tendencia es creciente compara do con la vigencia 2021 y 2022 .
Se cumple con la meta debido a que es un proceso progresivo y se evidencia la ejecucuón y seguimiento de los planes de acción.
Se ha fortalecido el equipo de calidad lo cual ha facilitado el seguimiento de planes de acción pudiendo cumplir con las metas establecidads
Se realizó el total de seguimiento a planes de acción derivados de:
Auditoría externa HSEQ 2022 (7 Planes) 
Auditoría Interna 2022 (22 planes)
Informe de Acreditación (54 planes)</t>
  </si>
  <si>
    <t>POA2021194</t>
  </si>
  <si>
    <t>ESTADISTICA</t>
  </si>
  <si>
    <t>PAOLA ANDREA JARAMILLO DE LA ROSA</t>
  </si>
  <si>
    <t>Verificar, validar y conciliar la información recolectada y gestionada que garantice la accesibilidad, la seguridad, la confidencialidad, la oportunidad, la confiabilidad y validez de los datos estadísticos.</t>
  </si>
  <si>
    <t>Cumplimiento porcentual del envio de información Externa</t>
  </si>
  <si>
    <t>Cumplimiento porcentual del envío de Información Externa</t>
  </si>
  <si>
    <t>Numero de solicitudes Enviadas</t>
  </si>
  <si>
    <t>Total de Solicitudes Recibidas</t>
  </si>
  <si>
    <t>Se cumple con la meta debido a que es un proceso progresivo y se evidencia la ejecucuón y seguimiento de los planes de acción.</t>
  </si>
  <si>
    <t>Top Ranking LATAM</t>
  </si>
  <si>
    <t>POA2021195</t>
  </si>
  <si>
    <t>Cumplimiento porcentual del envio de información Interna</t>
  </si>
  <si>
    <t>Cumplimiento porcentual del envío de Información Interna</t>
  </si>
  <si>
    <t>Se ha fortalecido el equipo de calidad lo cual ha facilitado el seguimiento de planes de acción pudiendo cumplir con las metas establecidads</t>
  </si>
  <si>
    <t>HOSPIRANK</t>
  </si>
  <si>
    <t>POA2021196</t>
  </si>
  <si>
    <t>Verificar que la información recolectada de los difrentes servicios sea oportuna y veraz.</t>
  </si>
  <si>
    <t>Porcentaje de la Validacion y Control de la Información</t>
  </si>
  <si>
    <t>Contar con información, datos y estadísticas no verídicas y poco confiables (Baja confiabilidad de la información)</t>
  </si>
  <si>
    <t>Porcentaje de la Validacion y Control de la Informacion</t>
  </si>
  <si>
    <t>Total de Errores Encontrados</t>
  </si>
  <si>
    <t>Total de Registros verificados</t>
  </si>
  <si>
    <t>Se realizó el total de seguimiento a planes de acción derivados de:</t>
  </si>
  <si>
    <t>NEWSWEEK</t>
  </si>
  <si>
    <t>POA2021197</t>
  </si>
  <si>
    <t>Registrar oportunamente los Nacimientos ocurridos en el Hospital</t>
  </si>
  <si>
    <t>Porcentaje de la Validacion y Control de la Información de Nacidos Vivos</t>
  </si>
  <si>
    <t>ley 647 del 2001</t>
  </si>
  <si>
    <t>Porcentaje de la Validacion y Control de la Informacion de Nacidos Vivos</t>
  </si>
  <si>
    <t>sumatoria de las fechas de diligenciamiento</t>
  </si>
  <si>
    <t>Sumatoria de las fechas de Nacidos Vivos</t>
  </si>
  <si>
    <t xml:space="preserve">Auditoría externa HSEQ 2022 (7 Planes) </t>
  </si>
  <si>
    <t>La TENDENCIA es Creciente, cumpliendo con la meta propuesta, destacando el minusioso control diario y estricto con el diligenciemiento de los datos de Nacimientos en el aplicativo RUAF N2.</t>
  </si>
  <si>
    <t>POA2021198</t>
  </si>
  <si>
    <t>Registrar oportunamente las defunciones ocurridas en el Hospital</t>
  </si>
  <si>
    <t>Porcentaje de la Validacion y Control de la Información de Defunciones</t>
  </si>
  <si>
    <t>Porcentaje de la Validacion y Control de la Informacion de Defunciones</t>
  </si>
  <si>
    <t>Sumatoria de las fechas de defuncion</t>
  </si>
  <si>
    <t>Auditoría Interna 2022 (22 planes)</t>
  </si>
  <si>
    <t>La TENDENCIA es Creciente, cumpliendo con la meta propuesta, destacando el minusioso control diario y estricto con el diligenciemiento de los datos de Defunciones en el aplicativo RUAF N2</t>
  </si>
  <si>
    <t>POA2021199</t>
  </si>
  <si>
    <t>PLANEACION</t>
  </si>
  <si>
    <t>ROBINSON ALEXANDER BEJARANO BASTIDAS</t>
  </si>
  <si>
    <t>PLANEAR, COORDINAR Y MONITOREAR LOS PROCESOS DEL HUDN CON EL PROPOSITO DE CUMPLIR CON EL DIRECCIONAMIENTO ESTRATEGICO INSTITUCIONAL   Y ALCANZAR ALTOS NIVELES DE SATISFACCIÓN DE LOS USUARIOS Y SUS FAMILIAS.</t>
  </si>
  <si>
    <t>INCUMPLIMIENTO DE NORMAS Y REQUISITOS LEGALES.</t>
  </si>
  <si>
    <t>CALIFICACION DE LA GESTIÓN GERENCIAL (408) o, REPORTE CIRCULAR 009</t>
  </si>
  <si>
    <t>SUMATORIA DE LOS RESULTADOS PONDERADOS DE LA MATRIZ DE CALIFICACIÓN R. 408/2018.
O REPORTE MENSUAL DE LA CIRCULAR 009</t>
  </si>
  <si>
    <t>Informe de Acreditación (54 planes)</t>
  </si>
  <si>
    <t>POA2021200</t>
  </si>
  <si>
    <t>FALTA DE CONFIABILIDAD E INEXACTITUD EN LA INFORMACIÓN.</t>
  </si>
  <si>
    <t>GESTION DE EJECUCION DEL PLAN DE DESARROLLO INSTITUCIONAL (408).</t>
  </si>
  <si>
    <t>NÚMERO DE METAS DEL POA CUMPLIDAS EN LA VIGENCIA OBJETO DE LA EVALUACIÓN.</t>
  </si>
  <si>
    <t>NÚMERO DE METAS DEL POA PROGRAMADAS EN LA VIGENCIA OBJETO DE LA EVALUACIÓN.</t>
  </si>
  <si>
    <t>POA2021201</t>
  </si>
  <si>
    <t>PORCENTAJE DE PROYECTOS FORMULADOS.</t>
  </si>
  <si>
    <t>PROYECTOS FORMULADOS EN LA VIGENCIA.</t>
  </si>
  <si>
    <t>PROYECTOS REQUERIDOS EN LA VIGENCIA.</t>
  </si>
  <si>
    <t>POA2021202</t>
  </si>
  <si>
    <t>UTILIZACIÓN DE INFORMACIÓN DE REGISTRO INDIVIDUAL DE PRESTACIONES RIPS (743).</t>
  </si>
  <si>
    <t>NÚMERO DE INFORMES DE ANÁLISIS DE LA PRESTACIÓN DE SERVICIOS DE LA ESE PRESENTADOS A LA JUNTA DIRECTIVA CON BASE EN RIPS DE LA VIGENCIA OBJETO DE EVALUACIÓN.</t>
  </si>
  <si>
    <t xml:space="preserve">INDICADOR DE REPORTE ANUAL </t>
  </si>
  <si>
    <t>POA2021203</t>
  </si>
  <si>
    <t>QUIROFANOS Y GINECOOBSTETRICIA</t>
  </si>
  <si>
    <t>YANETH VALENCIA LOPEZ</t>
  </si>
  <si>
    <t>CENTRAL DE ESTERILIZACION</t>
  </si>
  <si>
    <t>Res. 2183 de 2004Manual de buenas prácticas de esterilización.</t>
  </si>
  <si>
    <t>REPROCESAMIENTO DE EQUIPOS</t>
  </si>
  <si>
    <t>No. DE PAQUETES REPROCESADOS NO USO</t>
  </si>
  <si>
    <t>TOTAL PAQUETES ESTERILIZADOS EN EL PERIODO</t>
  </si>
  <si>
    <t>Al comparar el primer trimestre de 2023 con  la inmediatamente anterior, se identifica  cumplimiento al indicador establecido, se cotinuan estrategias  semaforización de los dispositivos de acuerdo a caracteristicas como fecha de vencimiento</t>
  </si>
  <si>
    <t>Durante los ultimos tres años elindicador permanece estable, se identifica  cumplimiento al indicador durante el perido, se cotinuan estrategias  para priorizar el uso de equipos como semaforización de los dispositivos de segun fecha de vencimiento</t>
  </si>
  <si>
    <t>POA2021204</t>
  </si>
  <si>
    <t>Exposición  a sustancias Quimicas (gases, vapores, liquidos). Manipulación de muestras con formol para enviarlas a patología.</t>
  </si>
  <si>
    <t>Fallas en la seguridad del paciente</t>
  </si>
  <si>
    <t>VALIDACIÓN DE PROCESO DE ESTERILIZACIÓN</t>
  </si>
  <si>
    <t>No.DE CARGAS POR AUTOCLAVES  A VAPOR CON HOJA DE VERIFICACION DE INDICADORES BIOLOGICOS CON RESULTADO NEGATIVO POR MES</t>
  </si>
  <si>
    <t xml:space="preserve">No. TOTAL DE CARGASA VAPOR POR AUTOCLAVE PROGRAMADAS CON INDICADOR BIOLOGICO POR MES </t>
  </si>
  <si>
    <t>Durante los ultimos tres años se  cumple con los estandares de calidad,  indicador biologico de cada las cargas de vapor negativas, garantizando lel corredcto proceso de esterilizacion, porende  seguridad al usuario quirurgico</t>
  </si>
  <si>
    <t>Durante los ultimos tres años el indicador permanece estable, cumplinendo con el 100% en el periodo evaluado, garantizando lel corredcto proceso de esterilizacion</t>
  </si>
  <si>
    <t>POA2021205</t>
  </si>
  <si>
    <t>VALIDACIÓN DE PROCESO DE ESTERILIZACIÓN EN PERÓXIDO DE HIDRÓGENO</t>
  </si>
  <si>
    <t>No. DE   CARGAS EN AUTOCLAVE DE PEROXIDO DE HIDROGENO CON HOJA DE VERIFICACION DE INDICADORES BIOLOGICOS CON RESULTADO NEGATIVO POR MES</t>
  </si>
  <si>
    <t xml:space="preserve">No. TOTAL DE CARGAS DE PEROXIDO  POR AUTOCLAVE PROGRAMADAS CON INDICADOR BIOLOGICO POR MES </t>
  </si>
  <si>
    <t>Durante los ultimos tres años se  cumple con los estandares de calidad,  indicador biologico de cada las cargas de peroxido negativas, garantizando lel corredcto proceso de esterilizacion, porende  seguridad al usuario quirurgico</t>
  </si>
  <si>
    <t xml:space="preserve">Durante los ultimos tres años el indicador permanece estable, cumplinendo con el 100% en el periodoevaluado,  i garantizando lel corredcto proceso de esterilizacion </t>
  </si>
  <si>
    <t>POA2021206</t>
  </si>
  <si>
    <t>SALA DE PARTOS</t>
  </si>
  <si>
    <t xml:space="preserve">BRINDAR SEGURIDAD EN LA ATENCIÓN A LOS USUARIOS Y SU FAMILIA MINIMIZANDO RIESGOS RELACIONADOS CON EL PROCESO DE ATENCIÓN.   </t>
  </si>
  <si>
    <t>SEGUIMIENTO A USUARIOS QUIRURGICOS</t>
  </si>
  <si>
    <t>Res. 3280/18</t>
  </si>
  <si>
    <t>ADHERENCIA AL PROTOCOLO DE CODIGO ROJO</t>
  </si>
  <si>
    <t>Aplicación de formato de control y adherencia a código rojo</t>
  </si>
  <si>
    <t>Total de Códigos rojos presentados</t>
  </si>
  <si>
    <t>Al comparar el primer trimestre de 2023 con  la inmediatamente anterior se evidencia  cumplimiento al indicador,  con capacitacion constante hemporragias posparto,brindando una atencion inegral a la usuaria materna</t>
  </si>
  <si>
    <t>Durante los ultimos tres años  el indicador permanece estable, se da cumplimiento durante el periodo comparado con la meta, ya que constantemente se realiza capacitacion relacionada con hemorragia post parto, asi como simulacros</t>
  </si>
  <si>
    <t>POA2021207</t>
  </si>
  <si>
    <t>QUIROFANOS</t>
  </si>
  <si>
    <t>BRINDAR UNA ATENCIÓN OPORTUNA PARA LA INTERVENCIÓN QUIRÚRGICA. CUMPLIMIENTO A LA CIRCULAR 030 /2006 SUPERSALUD.</t>
  </si>
  <si>
    <t>REVISIÓN DE AGENDAS MEDICOQUIRÚRGICAS DE ANESTESIOLOGÍA, VACACIONES, PERMISOS PARA LA PROGRAMACIÓN QUIRURGICA.
REVISIÓN DIARIA DE SOLICITUDES DE CIRUGÍA.
VERIFICACIÓN DE REQUISITOS PARA CIRUGÍA.
VERIFICACIÓN DE LA DISPONIBILIDAD DEL MATERIAL MEDICOQUIRÚRGICO NECESARIO PARA LA CIRUGÍA
EDUCACIÓN Y SENSIBILIZACIÓN AL PERSONAL INVOLUCRADO EN LA ATENCIÓN DEL USUARIO QUIRÚRGICO EN LOS SITIOS DE TRABAJO.</t>
  </si>
  <si>
    <t>PAMEC</t>
  </si>
  <si>
    <t>No atención del paciente que solicita el servicio</t>
  </si>
  <si>
    <t>OPORTUNIDAD EN LA REALIZACIÓN DE LA CIRUGIA PROGRAMADA CONSULTA EXTERNA</t>
  </si>
  <si>
    <t>NUMERO DE DIAS TRANSCURRIDOS ENTRE LA SOLICITUD Y REALIZACIÓN DE CIRUGIA</t>
  </si>
  <si>
    <t xml:space="preserve">TOTAL DE CIRUGIAS REALIZADAS </t>
  </si>
  <si>
    <t xml:space="preserve">Al comparar el primer trimestre de 2023 con  la inmediatamente anterior se continua cumpliendo, garantizando oportunidad al usuario quirurgico programado de consulta externa.
</t>
  </si>
  <si>
    <t>Durante los ultimos tres años, el indicador es creciente, durante el periodo se cumple con la meta. Se presentan dificultades por volumen depacientes hospitalizados, por lo cual se debe postponer los ambulatorios</t>
  </si>
  <si>
    <t>POA2021208</t>
  </si>
  <si>
    <t>GARANTIZAR EL INGRESO DEL USUARIO CON LOS REQUISITOS NECESARIOS PARA SU CIRUGÍA</t>
  </si>
  <si>
    <t xml:space="preserve">SEGUIMIENTO A LOS REGISTROS DE LOS TIEMPOS DE ATENCIÓN EN CIRUGÍAS DE URGENCIAS.    RETROALIMENTAR RESULTADOS PARA LOS PLANES DE ACCIÓN SI ES PERTINENTE.                                       </t>
  </si>
  <si>
    <t>Inoportunidad en la atención en Urgencias.</t>
  </si>
  <si>
    <t>OPORTUNIDAD EN LA REALIZACIÓN DE CIRUGIA DE URGENCIAS PRIORITARIAS</t>
  </si>
  <si>
    <t>tiempo de espera desde reporte a quirófano hasta la realización de cirugí­a de urgencia</t>
  </si>
  <si>
    <t>total de cirugí­as realizadas como urgencia prioritaria</t>
  </si>
  <si>
    <t xml:space="preserve">Este indicador durante los ultos años cumple con la meta,  se dispone de quirofano y grupo quirurgico las 24 horas para cubrir atencion de cirugias de urgencia, con el fin de solventar las urgencias quirugicas de los usuarios de todas las especialidades </t>
  </si>
  <si>
    <t xml:space="preserve">Durante los ultimos tres años, la tendencia del indicador es decreciente, cumple con la meta durante el periodo, el cumplimiento obedece   a estrategias de disponibilidad de quirofano y  equipo quirúrgico para urgencias, las 24 horas del día todos los dias de la semana  y se prioriza de acuerdo al tipo de urgencia </t>
  </si>
  <si>
    <t>POA2021209</t>
  </si>
  <si>
    <t>OPORTUNIDAD EN LA REALIZACIÓN DE CIRUGIA DE URGENCIAS RELATIVAS.</t>
  </si>
  <si>
    <t>Tiempo en minutos desde la solicitud hasta la realización de cirugí­a de urgencia</t>
  </si>
  <si>
    <t>Total de cirugí­as realizadas como urgencia relativa</t>
  </si>
  <si>
    <t xml:space="preserve">Durante los ultimos tres años la tendencia es decreciente, se cumple con  la meta durante el periodo , debido a  que se dispone de quirofano y grupo quirurgico las 24 horas para cubrir atencion de cirugias de urgencia  , con el fin de solventar las urgencias quirugicas de los usuarios de todas las especialidades . </t>
  </si>
  <si>
    <t>POA2021210</t>
  </si>
  <si>
    <t>REVISIÓN DE AGENDAS MEDICOQUIRÚRGICAS DE ANESTESIOLOGÍA, VACACIONES, PERMISOS PARA LA PROGRAMACIÓN QUIRURGICA.</t>
  </si>
  <si>
    <t>RES 408 / PAMEC</t>
  </si>
  <si>
    <t>OPORTUNIDAD EN LA REALIZACIÓN DE LA APENDICECTOMIA</t>
  </si>
  <si>
    <t>Tiempo transcurrido entre la solicitud y realización de apendicetomía</t>
  </si>
  <si>
    <t>Total apendicetomías realizadas en el periodo</t>
  </si>
  <si>
    <t>Este indicador no da cumplimiento debido al volumen de procedimientos mas urgentas en el quirofano, sin embargo para idicargeneral de oportunidad se cumple con los tiempos definidos, se plantea medidas correctivas</t>
  </si>
  <si>
    <t>Durante los ultimos tres años la tendencia es creciente, no se se da cumplimiento al indicador, se plantean estrategis de aumento de  dos los grupos quirurgicos permanentes en cada uno de los turnos (Mañana, tarde), asi mismo se priorizan una vez se identidica el turno quirurgico</t>
  </si>
  <si>
    <t>POA2021211</t>
  </si>
  <si>
    <t xml:space="preserve">FORTALECER  LA INTERRELACIÓN DE PROCESOS PARA GARANTIZAR CUMPLIMIENTO DE REQUISITOS PARA LA EJECUCIÓN DE LOS PROCEDIMIENTOS QUIRÚRGICOS.                                           </t>
  </si>
  <si>
    <t>Suspensión de procedimientos quirúrgicos hospitalarios y ambulatorios</t>
  </si>
  <si>
    <t>PORCENTAJE  DE CUMPLIMIENTO A LA VALORACIÓN PREANESTESICA Y AL CONSENTIMIENTO INFORMADO ANESTESICO FIRMADO</t>
  </si>
  <si>
    <t>usuarios que cuentan con valoración y consentimiento anestésico</t>
  </si>
  <si>
    <t>total de usuarios intervenidos quirúrgicamente en el periodo x 100</t>
  </si>
  <si>
    <t>Al comparar con peridos anteriores se identifica no cumplimiento del indicador, por lo cual se aplican barreras en el servicio quirurgico y  fortelecer la adherencia al cumplimiento de los consentimientos establecidos</t>
  </si>
  <si>
    <t>Durante los ultimos tres años la tendencia es creciente, cumple con la meta. El éxito se debe al trabajo en equipo de coordinacion y anestesiologia para fortalecer el diligenciamiento de consentimiento informado.</t>
  </si>
  <si>
    <t>POA2021212</t>
  </si>
  <si>
    <t xml:space="preserve">BRINDAR SEGURIDAD EN LA ATENCIÓN A LOS USUARIOS Y SU FAMILIA MINIMIZANDO RIESGOS RELACIONADOS CON EL PROCESO DE ATENCIÓN.            </t>
  </si>
  <si>
    <t>PORCENTAJE COMPLICACIONES ANESTESICAS</t>
  </si>
  <si>
    <t xml:space="preserve">Número de complicaciones anestésicas </t>
  </si>
  <si>
    <t>Total de pacientes intervenidos en el periodo</t>
  </si>
  <si>
    <t>Al igual que en trimestres anteriores, se da cumplimiento con el indicador, ya que  no se presentan complicaciones anestesicas, garantizando el cumplimiento de las buenas practicas de seguridad con el usuario quirurgico en esta especialidad.</t>
  </si>
  <si>
    <t xml:space="preserve">Durante los ultimos tres años el indicador es decreciente,  se cumple con la meta durante el periodo,  se ha logrado fortelecer la adherencia al proceso de recuperacion y al correcto diligenciamiento y aplicación de los formatos </t>
  </si>
  <si>
    <t>POA2021213</t>
  </si>
  <si>
    <t>FORTALECER LA INTERRELACIÓN DE PROCESOS</t>
  </si>
  <si>
    <t>RETROALIMENTAR RESULTADOS PARA LOS PLANES DE ACCIÓN</t>
  </si>
  <si>
    <t>PORCENTAJE DE CANCELACIÓN DE CIRUGIA FALTA DE MATERIALES</t>
  </si>
  <si>
    <t>Número de cirugí­as canceladas por falta de materiales</t>
  </si>
  <si>
    <t>Total de cirugí­as programadas en el periodo</t>
  </si>
  <si>
    <t>Al realizar comparación con el periodo inmeditamente anterior, se idetifica cumplimiento al indicador, la cancelacion por materiales es minima, sin embargo se intervienen aspectos de formulacion y confirmacion de materiales</t>
  </si>
  <si>
    <t>Durante los ultimos tres años el indicador ha sido decreciente. cumple con la meta durante el periodo. El cumplimiento  se debe a revisión previa de la programación quirurgica y ajustes en el proceso.</t>
  </si>
  <si>
    <t>POA2021214</t>
  </si>
  <si>
    <t>PORCENTAJE DE CANCELACIÓN DE CIRUGIA POR MALA PREPARACIÓN</t>
  </si>
  <si>
    <t>Número de cirugí­as canceladas por mala preparacion</t>
  </si>
  <si>
    <t>Número total de cirugí­as programadas en el periodo</t>
  </si>
  <si>
    <t>Al comparar con el mismo periodo de 2022, se identifica mejora en el indicador, cumpliendo con la meta, le intencificaron actividades de actualización de protocolos e implementacion de los mismos, especialmente servicio de urgencias</t>
  </si>
  <si>
    <t>Durante los ultimos tres años el indicador ha decrecido, cumple con la meta durante  el periodo, debido a intervencion de capacitación en cada uno de los servicos referente a preparación quirurgica, asi como la notificacion oportuna de los eventos.</t>
  </si>
  <si>
    <t>POA2021215</t>
  </si>
  <si>
    <t>GARANTIZAR EL CUMPLIMIENTO A LOS USUARIOS QUIRÚRGICOS DE LA PROGRAMACIÓN QUIRÚRGICA</t>
  </si>
  <si>
    <t>SEGUIMIENTO DIARIO A CAUSAS DE CANCELACIÓN DE CIRUGÍAS.(CIRCULAR 030/2006).</t>
  </si>
  <si>
    <t>PAMEC - RES 256</t>
  </si>
  <si>
    <t>PORCENTAJE DE CANCELACIÓN DE CIRUGIAS POR CAUSAS INSTITUCIONALES(CIRCULAR EXTERNA 030/2006 RESOL 1446/2006)</t>
  </si>
  <si>
    <t>Número de cirugí­as canceladas por causa institucional</t>
  </si>
  <si>
    <t>Total de procedimientos programados en el periodo</t>
  </si>
  <si>
    <t xml:space="preserve"> se da cumplimiento al indicador, ya que las principales causas de cancelación no pueden ser prevenibles, teniendoi en cuenta los diferentes factores influyentes como tecnologia o condiciones propias del paciente, que generen un mayor riesgo</t>
  </si>
  <si>
    <t xml:space="preserve">Durante los ultimos tres años la tendencia es creciente, no se cumple la meta. La razon es que los casos presentados no son prevenibles y se presentan por dificultades con equipos y de talento humano, causando reprogramacion delos pacientes </t>
  </si>
  <si>
    <t>POA2021216</t>
  </si>
  <si>
    <t xml:space="preserve">PAMEC </t>
  </si>
  <si>
    <t>PORCENTAJE DE CANCELACIÓN DE CIRUGIAS PROGRAMADAS POR CAUSAS NO INSTITUCIONALES. (RESOL. 1446/2006)</t>
  </si>
  <si>
    <t>Número de cirugí­as programadas canceladas por causas ajenas a la institución</t>
  </si>
  <si>
    <t>Total cirugí­as programadas en el periodo</t>
  </si>
  <si>
    <t xml:space="preserve">Al comparar con el mismo periodo de 2022, se identifica que el indicador ha aumentado, incumpliendo la meta, mayor frecuencia de cancelación por causas ajenas a la institución, se debe intervenir  valoración clinica completa </t>
  </si>
  <si>
    <t>Durante los ultimos tres años el indicador es creciente. No se da cumplimiento al indicador durante el periodo.  se debe causas agenas, por lo que se plantean estrategias de  ajuste al proceso</t>
  </si>
  <si>
    <t>POA2021217</t>
  </si>
  <si>
    <t>PORCENTAJE DE COMPLICACIONES INMEDIATAS POSTQUIRURGICAS</t>
  </si>
  <si>
    <t>Número de complicaciones inmediatas posquirúrgicas</t>
  </si>
  <si>
    <t>Total de procedimientos realizados en el periodo</t>
  </si>
  <si>
    <t xml:space="preserve">Durante los ultimos tres años, el indicador es decreciente, cumple con la meta, el exito depende de la oportunidad en lanotificación del estado del paciente y a la vigilancia y control postquirurgico en salas de recuperación . </t>
  </si>
  <si>
    <t>Durante los ultimos tres años, el indicador es estable, cumple con la meta durante el periodo, por la notificación oportuna del estado del paciente y seguimiento  postquirurgico en salas de recuperación .</t>
  </si>
  <si>
    <t>POA2021218</t>
  </si>
  <si>
    <t>PORCENTAJE DE MUERTE EN CIRUGÍAS PROGRAMADAS EN EL QUIRÓFANO</t>
  </si>
  <si>
    <t>PORCENTAJE DE MUERTE EN CIRUGIAS PROGRAMADAS</t>
  </si>
  <si>
    <t>Número de muertes presentadas en pacientes con cirugí­a programada</t>
  </si>
  <si>
    <t>Total de cirugí­as programadas realizadas en el periodo</t>
  </si>
  <si>
    <t>Durante los ultimos tres años el indicador se mantiene estable, cumple con la meta y se ha presentado 1 muerte durante las cirugias programadas, el exito se debe a la  valoración completa al paciente en el ingreso para disminur riesgos y evitar este tipo de eventos</t>
  </si>
  <si>
    <t>Durante los ultimos tres años el indicador se mantiene estable, cumple con la meta,   debido a la estrtegia de una evaluación cuidadosa del paciente para minimizar el riesgo del usuario en  valoracion preanestesica y medica al ingreso</t>
  </si>
  <si>
    <t>POA2021219</t>
  </si>
  <si>
    <t>SEGUIMIENTO A REGISTROS DE MUERTES QUIRÚRGICAS DE URGENCIA.</t>
  </si>
  <si>
    <t>PORCENTAJE DE MUERTES  EN CIRUGIA DE URGENCIAS</t>
  </si>
  <si>
    <t xml:space="preserve">Número de muertes en cirugí­a de urgencia </t>
  </si>
  <si>
    <t>Total de Cirugí­as realizadas como urgencia</t>
  </si>
  <si>
    <t>Durante los ultimos tres años el indicador se mantiene estable, durante el periodo se cumple con la meta. el exito se debe al analisis de casos particulares y analisis de mejoras para garantizar atención constante y oportuna.</t>
  </si>
  <si>
    <t>Durante los ultimos tres años el indicador se mantiene estable, durante el periodo se cumple con la meta.  se debe al analisis de casos particulares y analisis de mejoras para garantizar atención constante y oportuna.</t>
  </si>
  <si>
    <t>POA2021220</t>
  </si>
  <si>
    <t>PORCENTAJE DE REINTERVENCIONES</t>
  </si>
  <si>
    <t>Número de reintervenciones quirúrgicas en el periodo</t>
  </si>
  <si>
    <t>Total de cirugí­as realizadas en el periodo</t>
  </si>
  <si>
    <t xml:space="preserve">Durante los ultimos tres años la tendencia es decreciente, se cumple con la meta, el exito depende de la valoración inicial del paciente, las reintervenciones preentadas estan relacionadas con cuadro clinico inicial del paciente. </t>
  </si>
  <si>
    <t>Durante los ultimos tres años la tendencia es creciente, se cumple con la meta durante el perido,  las reintervenciones preentadas estan relacionadas con cuadro clinico inicial del paciente</t>
  </si>
  <si>
    <t>POA2021221</t>
  </si>
  <si>
    <t>URPA</t>
  </si>
  <si>
    <t>GARANTIZAR UNA ATENCIÓN SEGURA Y HUMANIZADA CON   UN CONTROL DE LA  EVOLUCIÓN POSTOPERATORIA MONITORIZANDO AL USUARIO  DE ACUERDO A PROTOCOLOS PARA ESTABLECER EL MOMENTO ADECUADO DEL EGRESO DE RECUPERACIÓN.</t>
  </si>
  <si>
    <t>EVALUACIÓN DEL DOLOR AGUDO POSTOPERATORIO</t>
  </si>
  <si>
    <t>PORCENTAJE DE PACIENTES POSTQUIRURGICOS CON APLICACIÓN DE LA ESCALA NUMERICA EN FORMA PERIÓDICA DURANTE EL POSTOPERATORIO PARA MANEJO DE DOLOR</t>
  </si>
  <si>
    <t>Número de pacientes a quienes se les aplica escala numérica</t>
  </si>
  <si>
    <t>Total de usuarios que pasan a recuperación en URPA</t>
  </si>
  <si>
    <t xml:space="preserve">Durante los ultimos tres años la tendencia es creciente, se da cumpliento al indicador, el exito se da por la aplicación de estrategias de recuperacion en el paciente que ingresa a  URPA, </t>
  </si>
  <si>
    <t xml:space="preserve">Durante los ultimos tres años la tendencia es creciente, se da cumpliento al indicador, debido a la gran adherencia al proceso y seguimiento al dolor  del paciente de URPA, </t>
  </si>
  <si>
    <t>POA2021222</t>
  </si>
  <si>
    <t>PORCENTAJE DE SATISFACCIÓN DEL USUARIO EN EL MANEJO DEL DOLOR</t>
  </si>
  <si>
    <t>3. Humanización de la atención en salud.</t>
  </si>
  <si>
    <t>Usuarios ambulatorios contactados que califican como bueno el manejo de dolor en casa</t>
  </si>
  <si>
    <t>Total de usuarios ambulatorios contactados ví­a telefónica para seguimiento</t>
  </si>
  <si>
    <t xml:space="preserve">Durante los ultimos tres años, la tendecnia es creciente, se cumple con la meta y el exito se da por estrategias que permiten un adecuado manejo de dolor, acorde con la formulación y recomendación dada por anestesiologia,hay buena adherencia por parte del usuario al manejo ambulatorio ordenado </t>
  </si>
  <si>
    <t>Durante los ultimos tres años, la tendecnia es creciente, se cumple con la meta y el exito se da por estrategias que permiten un adecuado manejo de dolor, acorde con la formulación y recomendación dada por anestesiologia,hay buena adherencia por parte del usuario al manejo ambulatorio ordenado</t>
  </si>
  <si>
    <t>POA2021223</t>
  </si>
  <si>
    <t>BRINDAR INFORMACIÓN NECESARIA  A FAMILIARES DEL USUARIO QUIRÚRGICO EN  LA EVOLUCIÓN DEL POSTOPERTORIO INMEDIATO</t>
  </si>
  <si>
    <t xml:space="preserve"> INFORMAR A LOS FAMILIARES DURANTE EL POSOPERATORIO DEL USUARIO QUIRÚRGICO</t>
  </si>
  <si>
    <t>PORCENTAJE EN EL CUMPLIMIENTO DE INFORMACIÓN A FAMILIARES DEL ESTADO CLINICO DEL USUARIO EN RECUPERACIÓN POSTQUIRURGICA.</t>
  </si>
  <si>
    <t>Número de familiares informados sobre condición del paciente en recuperación</t>
  </si>
  <si>
    <t>Total Usuarios recuperados en URPA</t>
  </si>
  <si>
    <t>En los ultimos tres años la tendencia  ha sido variable. en el trimestre es  decreciente, no cumple con la meta, debido a la inasistencia de los acompañantes, por  lo queno se brinda información, se crean mecanismos para información telefonica.</t>
  </si>
  <si>
    <t>Durante los ultimos tres años la tendencia del indicador es estable , durante el periodo es creciente y se cumple con la meta se fortalece estrategia de informacion a familiares , se crean mecanismos para brindar información telefonicamente.</t>
  </si>
  <si>
    <t>POA2021224</t>
  </si>
  <si>
    <t>RECURSOS FINANCIEROS</t>
  </si>
  <si>
    <t>VICTOR HUGO BETANCOURT ARCINIEGAS</t>
  </si>
  <si>
    <t>CARTERA</t>
  </si>
  <si>
    <t>JUANA LUCY NARVAEZ CÁRDENAS</t>
  </si>
  <si>
    <t>GARANTIZAR A LA INSTITUCION LA EFICACIA EN LA GENERACION DE ACTIVIDADES TENDIENTES AL RECAUDO DE CARTERA.</t>
  </si>
  <si>
    <t>GESTIONAR EL RECAUDO DE CARTERA DE ACUERDO CON LA PROYECCION DE INGRESOS PARA EL AÑO 2019 A TRAVEZ DE TELECOBRO, VISITAS,  Y SEGUIMIENTO INTEGRAL A LAS EAPB</t>
  </si>
  <si>
    <t>Deterioro del recaudo de  cartera del HUDN. (Riesgo de Crédito)</t>
  </si>
  <si>
    <t>RECAUDO TOTAL</t>
  </si>
  <si>
    <t xml:space="preserve">RECAUDO MES </t>
  </si>
  <si>
    <t>META DEL MES</t>
  </si>
  <si>
    <t>En este trimestre se cumple con la meta del 80% debido  al seguimiento integral que se realiza a las diferentes EPS como son las llamadas, circularizaciones, envios de correos electronicos, conciliaciones de cartera con las diferentes EAPBS, derechos de petición y tutelas. Además el área jurídica traslada a dos abogadas para que realicen cobro y soluciones inconvenientes de las áreas de facturación y auditoria médica.</t>
  </si>
  <si>
    <t>POA2021225</t>
  </si>
  <si>
    <t>GESTIONAR EL RECAUDO DE CARTERA DE VIGENCIAS ANTERIORES DE ACUERDO CON LA PROYECCION DE INGRESOS PARA EL AÑO 2015 A TRAVEZ DE TELECOBRO, VISITAS Y SEGUMIENTO INTEGRAL A LAS EAPB</t>
  </si>
  <si>
    <t>Recaudo Vigencia Anterior</t>
  </si>
  <si>
    <t xml:space="preserve">RECAUDO VIGENCIA ANTERIOR </t>
  </si>
  <si>
    <t>En este trimestre se cumple la meta del recaudo debido a las acciones de cobro que tiene el área de cartera y acuerdos de pago donde se cancelan vigencias anteriores, debido que al inicio de año se recauda por este concepto.</t>
  </si>
  <si>
    <t>POA2021226</t>
  </si>
  <si>
    <t>REALIZAR EL DESCARGUE OPORTUNO EN DGH. NET DE LOS RECAUDOS CANCELADOS POR LAS ENTIDADES(CARTERA POR DESCARGAR Y GIROS DIRECTOS)</t>
  </si>
  <si>
    <t>Cartera por descargar y giro directo por descargar</t>
  </si>
  <si>
    <t>VALOR DESCARGADO</t>
  </si>
  <si>
    <t xml:space="preserve">RECAUDO TOTAL DEL MES </t>
  </si>
  <si>
    <t xml:space="preserve">En este trimestre se cumple la meta debido a los requerimientos que se realizan a las diferentes EPS para la legalizacion de los pagos. </t>
  </si>
  <si>
    <t>POA2021227</t>
  </si>
  <si>
    <t>Gestionar el recaudo de los pagares a través de telecobro, circularización y seguimiento</t>
  </si>
  <si>
    <t>Recaudo por pagares</t>
  </si>
  <si>
    <t>MONTO RECAUDADO DELTRIMESTRE</t>
  </si>
  <si>
    <t>VALOR  PAGARES FIRMADOS DEL TRIMESTE</t>
  </si>
  <si>
    <t>Se cumple con este indicador por el seguimiento integral a los particulares aunque es muy dificil el cobro de estos valores ya que los usuarios entregan datos falsos.</t>
  </si>
  <si>
    <t>POA2021228</t>
  </si>
  <si>
    <t>Monitorear y controlar la cartera mayor a 360 días para ser remitida al  área de su competencia (glosas sin conciliar- entidades de dificil recaudo)</t>
  </si>
  <si>
    <t xml:space="preserve">Porcentaje de envejecimiento de la cartera </t>
  </si>
  <si>
    <t>CARTERA MAYOR A 360 DIAS EN EL PERIODO</t>
  </si>
  <si>
    <t>TOTAL DE LA CARTERA EN EL PERIODO</t>
  </si>
  <si>
    <t>En este trimestre NO se cumple la meta por cuanto la cartera mayor a 360 días a incrementado al no pago de algunas entidades y a la liquidación de entidades como SALUD VIDA, COMFAMILIAR NARIÑO, COOMEVA Y MEDIMAS como las más representativas y al envejecimiento de la cartera del IDSN por atenciones a migrantes extranjeros.</t>
  </si>
  <si>
    <t>POA2021229</t>
  </si>
  <si>
    <t>CONCILIAR Y DEPURAR LAS EAPB, DE ACUERDO AL PLAN ESTABLECIDO.</t>
  </si>
  <si>
    <t>Conciliación y depuración</t>
  </si>
  <si>
    <t>VALOR DEPURADO</t>
  </si>
  <si>
    <t xml:space="preserve">VALOR A DEPURAR </t>
  </si>
  <si>
    <t>Se van a presentaron  6 fichas técnicas por valor $1,558,749,942, ante el comité de Saneamiento contable la cual esta pendiente la fecha de la reunión</t>
  </si>
  <si>
    <t>Se  presentaron  8 fichas técnicas por valor $1.772.161.460, ante el comité de Saneamiento contable las cuales fueron aprobadas y autorizadas mediante resolución gerencial No. 1507 del 20/06/2023</t>
  </si>
  <si>
    <t>POA2021230</t>
  </si>
  <si>
    <t>MONITOREAR  EL CUMPLIMIENTO DE LOS ACUERDOS DE PAGO</t>
  </si>
  <si>
    <t>Cumplimiento en acuerdos de pago</t>
  </si>
  <si>
    <t xml:space="preserve">PAGO DE LA CUOTA </t>
  </si>
  <si>
    <t xml:space="preserve">VALOR DE LA CUOTA DEL MES </t>
  </si>
  <si>
    <t>Durante los últimos 3 años la tendencia es igual donde se cumple la meta debido a algunas conciliaciones de cartera las cuales resultan en acuerdo de pago.</t>
  </si>
  <si>
    <t>POA2021231</t>
  </si>
  <si>
    <t>GARANTIZAR A NUESTROS CLIENTES RAZONABILIDAD EN LA INFORMACION DE LOS ESTADOS DE CARTERA</t>
  </si>
  <si>
    <t>REALIZAR  CIRCULARIZACION A DEUDORES</t>
  </si>
  <si>
    <t>Circularizacion</t>
  </si>
  <si>
    <t>NUMERO DE VECES QUE SE  CIRCULE</t>
  </si>
  <si>
    <t>2 VECES</t>
  </si>
  <si>
    <t>VECES</t>
  </si>
  <si>
    <t>Durante los últimos 3 años la tendencia es igual donde se formulo 3 circularizaciones , la cual la primera se realizó en el mes de marzo de 2023</t>
  </si>
  <si>
    <t>POA2021232</t>
  </si>
  <si>
    <t>CONCILIAR LA INFORMACION CON EL AREA DE  TESORERIA, PRESUPUESTO, CONTABILIDAD Y FACTURACION MENSUALMENTE</t>
  </si>
  <si>
    <t>Conciliación entre áreas</t>
  </si>
  <si>
    <t xml:space="preserve">AREAS CONCILIADAS </t>
  </si>
  <si>
    <t xml:space="preserve">NUMERO DE AREAS A CONCILIAR </t>
  </si>
  <si>
    <t xml:space="preserve">Durante los últimos 3 años la tendencia es igual donde se cumple la meta debido que se realizan conciliaciones con las diferentes áreas </t>
  </si>
  <si>
    <t>POA2021233</t>
  </si>
  <si>
    <t>CONTABILIDAD</t>
  </si>
  <si>
    <t>MYRIAM DOLORES SANTACRUZ MEJÍA</t>
  </si>
  <si>
    <t>CONCILIACIÓN ENTRE AREAS</t>
  </si>
  <si>
    <t>Realizar conciliación mensual con los módulos de Nómina, Facturación, Presupuesto, Tesorería, Costos, Pagos, Cartera, Auditoria de Cuentas, Activos Fijos, Inventarios.</t>
  </si>
  <si>
    <t>No registrar en debida forma la información en el sistema (contabilidad).</t>
  </si>
  <si>
    <t>CONCILIACION ENTRE AREAS</t>
  </si>
  <si>
    <t>CONCILIACIONES REALIZADAS</t>
  </si>
  <si>
    <t>TOTAL CONCILIACIONES</t>
  </si>
  <si>
    <t xml:space="preserve">Durante el primer trimestre de los años 2021 y 2022  la tendencia del indicador  analizado en su conjunto con sus dos componentes: las conciliaciones realizadas y el porcentaje de diferencia de las mismas, ha sido creciente. Durante el perido analizado,primer trimestre 2023 en relacion a las conciliaciones realizadas se cumple con la meta , en un 100%. En  relacion al porcentaje de diferencia la meta si se cumple. El indicador de Conciliacion entre Areas  durante los tres ultimos años, es positivo por cuanto a partir del 2020  se replanteo la parametrizacion de los informes generados con el fin de  que la conciliacion sea mas eficaz. Cabe aclarar que en el indicador de porcentaje de diferencia no se presenta  valores en el numerador y denominador por cuanto este dato se toma de la suma de las diferencias de todas las conciliaciones. </t>
  </si>
  <si>
    <t xml:space="preserve">Durante el segundo  trimestre de los años 2021 y 2022  la tendencia del indicador  analizado en su conjunto con sus dos componentes: las conciliaciones realizadas y el porcentaje de diferencia de las mismas, ha sido creciente. Durante el perido analizado,segundo trimestre 2023 en relacion a las conciliaciones realizadas se cumple con la meta en un 96%. En  relacion al porcentaje de diferencia la meta si se cumple. El indicador de Conciliacion entre Areas  durante los tres ultimos años, es positivo por cuanto a partir del 2020  se replanteo la parametrizacion de los informes generados con el fin de  que la conciliacion sea mas eficaz. Cabe aclarar que en el indicador de porcentaje de diferencia no se presenta  valores en el numerador y denominador por cuanto este dato se toma de la suma de las diferencias de todas las conciliaciones. </t>
  </si>
  <si>
    <t>POA2021234</t>
  </si>
  <si>
    <t xml:space="preserve">
PORCENTAJE  DE DIFERENCIAS
</t>
  </si>
  <si>
    <t>POA2021235</t>
  </si>
  <si>
    <t>CONCILIACIÓN BANCARIA</t>
  </si>
  <si>
    <t>Realizar conciliación mensual de cada una de las cuentas bancarias de la Institución.</t>
  </si>
  <si>
    <t>CONCILIACION BANCARIA</t>
  </si>
  <si>
    <t>CONCILIACIONES BANCARIAS REALIZADAS</t>
  </si>
  <si>
    <t>TOTAL CONCILIACIONES BANCARIAS</t>
  </si>
  <si>
    <t>Durante  el primer trimestre de los años 2021 y2022, la tendencia del indicador  es creciente. En el perido se cumple  con la meta. El indicador se mantine, ha crecido y es positivo porque a partir del 2021 se realizan la totalidad de las conciliaciones bancarias, lo que no ocurria en el 2020  que exisia retraso en la conciliacion bancaria de la cuenta de ahorros del banco de bogota.</t>
  </si>
  <si>
    <t>Durante  el segundo trimestre de los años 2021 y2022, la tendencia del indicador  es creciente. En el perido se cumple  con la meta al 100%. El indicador se mantine, ha crecido y es positivo porque a partir del 2021 se realizan la totalidad de las conciliaciones bancarias, lo que no ocurria en el 2021   que exisia retraso en la conciliacion bancaria de la cuenta de ahorros del banco de bogota.</t>
  </si>
  <si>
    <t>POA2021236</t>
  </si>
  <si>
    <t>RADICACIÓN, REVISIÓN, VALIDACIÓN Y REGISTRO DE CUENTAS POR PAGAR  Y LISTAS DE CHEQUEO DE CONTRATOS</t>
  </si>
  <si>
    <t>Realizar la revisión y ajustes contables  oportunamente  de las cuentas por pagar.</t>
  </si>
  <si>
    <t>CUENTAS POR PAGAR</t>
  </si>
  <si>
    <t>CUENTAS POR PAGAR REVISADAS</t>
  </si>
  <si>
    <t>TOTAL CUENTAS POR PAGAR  RECIBIDAS</t>
  </si>
  <si>
    <t>El indicador durante los ultimos tres años ha tenido un comportamiento creciente,. En el perido se cumple con la meta. Existe mayor control en la revision de las cuentas por pagar.</t>
  </si>
  <si>
    <t>POA2021237</t>
  </si>
  <si>
    <t xml:space="preserve">Realizar la revisión  oportuna de las listas de chequeo de contratos </t>
  </si>
  <si>
    <t>LISTAS DE CHEQUEO CONTRATOS</t>
  </si>
  <si>
    <t>LISTAS DE CHEQUEO REVISADAS</t>
  </si>
  <si>
    <t>LISTA DE CHEQUEO RECIBIDAS</t>
  </si>
  <si>
    <t>El indicador durante los ultimos tres años ha tenido un comportamiento creciente. En el perido analizado se cumple con la meta establecida. A  pesar de que las listas de chequeo por la contratacion ha aumentado igualmente se estan revisando al 100% en el tiempo oportuno</t>
  </si>
  <si>
    <t>El indicador durante los ultimos tres años ha tenido un comportamiento creciente. En el perido analizado se cumple con la meta establecida. A  pesar de que las listas de chequeo por la contratacion ha aumentado igualmente se estan revisando al 100% en el tiempo oportuno.</t>
  </si>
  <si>
    <t>POA2021238</t>
  </si>
  <si>
    <t>PAGO DE IMPUESTOS</t>
  </si>
  <si>
    <t>Diligenciar, presentar y remitir el recibo de pago a Tesorería de las obligaciones tributarias dentro del calendario establecido por la DIAN</t>
  </si>
  <si>
    <t>FECHA DE PAGO</t>
  </si>
  <si>
    <t>FECHA LIMITE DE PAGO</t>
  </si>
  <si>
    <t>En el primer  trimestre de los años 2021 y 2022,la tendencia del indicador  analizado  es estable, se mantiene con tendencia a crecer. Se cumple con   la meta al 100%,. La presentacion y pago de las declaraciones tributarias siempre ha sido oportuna, como se observa existe un margen promedio de 1 dias anticipado de pago.</t>
  </si>
  <si>
    <t xml:space="preserve"> En el segundo  trimestre de los años 2021 y 2022,la tendencia del indicador  analizado  es estable y  se mantiene con tendencia a crecer. Se cumple con   la meta al 100%,. La presentacion y pago de las declaraciones tributarias siempre ha sido oportuna, como se observa en el periodo analizado segundo trimestre 2023  existe un margen promedio de 3 dias anticipado de pago.</t>
  </si>
  <si>
    <t>POA2021239</t>
  </si>
  <si>
    <t>PRESENTAR UN  INFORME TRIMESTRAL  DE ANÁLISIS  DE LOS INDICADORES FINANCIEROS ESTABLECIDOS NORMATIVAMENTE</t>
  </si>
  <si>
    <t>Medir de forma trimestral la situación financiera de la Institución por medio de los siguientes  Indicadores: Razón Corriente, Endeudamiento, Margen Bruto, Margen Operacional, Margen Neto, Rotación de Cartera, Rotación de Proveedores y Rotación de Inventarios.</t>
  </si>
  <si>
    <t>RAZON CORRIENTE</t>
  </si>
  <si>
    <t>ACTIVO CORRIENTE</t>
  </si>
  <si>
    <t>PASIVO CORRIENTE</t>
  </si>
  <si>
    <t xml:space="preserve">Durante los ultimos tres años, la tendencia del inidicador  es decreciente. En el periodo No se cumple con la meta. Durante el  trimestre analizado la disminucion del indicador se debe a la disminucion del activo  corriente  por el envejecimiento de la cartera, y el incremento del pasivo corriente, sin embargo aunque no existe liquidez suficiente, la entidad puede cumplir con las obligaciones de corto plazo. </t>
  </si>
  <si>
    <t>POA2021240</t>
  </si>
  <si>
    <t>ENDEUDAMIENTO</t>
  </si>
  <si>
    <t>PASIVO TOTAL</t>
  </si>
  <si>
    <t>ACTIVO TOTAL</t>
  </si>
  <si>
    <t>La tendencia del indicador durante los ultimos tres años es estable. En el trimestre analizado el indicador  cumple con la meta. El nivel de endeudamiento disminuyo, se logro disminuir el pasivo, a pesar de que los pagos dependen de la liquidez y el cobro de cartera</t>
  </si>
  <si>
    <t>POA2021241</t>
  </si>
  <si>
    <t>MARGEN BRUTO</t>
  </si>
  <si>
    <t>UTILIDAD BRUTA</t>
  </si>
  <si>
    <t>VENTAS NETAS</t>
  </si>
  <si>
    <t>La tendencia del indicador durante los ultimos tres años se mantiene. En el periodo analizado se supera  la meta.El incremento de los ingresos en el trimestre analizado origina una utilidad bruta postiva.</t>
  </si>
  <si>
    <t>POA2021242</t>
  </si>
  <si>
    <t>MARGEN OPERACIONAL</t>
  </si>
  <si>
    <t>UTILIDAD OPERACIONAL</t>
  </si>
  <si>
    <t>El indicador durante los ultimos tres años presenta periodos positivos y negativos, por lo tanto la tendencia es variable. En el trimesrtre analizado se cumple con la meta. El aumento de los ingresos y la disminucion de los gastos operacionales origina una utilidad operacional positiva, por cuanto en los primeros meses del año, no se causan la totalidad de los gastos</t>
  </si>
  <si>
    <t>El indicador durante los ultimos tres años presenta periodos positivos y negativos, por lo tanto la tendencia es variable. En el trimesrtre analizado se supera la meta. El aumento de los ingresos y la disminucion de los gastos operacionales origina una utilidad operacional positiva, por cuanto en los primeros meses del año, no se causan la totalidad de los gastos</t>
  </si>
  <si>
    <t>POA2021243</t>
  </si>
  <si>
    <t>MARGEN NETO</t>
  </si>
  <si>
    <t xml:space="preserve">UTILIDAD NETA </t>
  </si>
  <si>
    <t>El indicador de la utilidad neta  es variable durante los tres ultimos años, por lo tanto la tendencia es variable. En el trimestre analizado se cumple con la meta. El incremento de los ingresos operacionales  por venta de servicios,  originan una utilidad neta bastante significativa,  por cuanto los gastos operacionales durante los primeros del años no se causan en su totalidad.</t>
  </si>
  <si>
    <t>El indicador de la utilidad neta  es variable durante los tres ultimos años, por lo tanto la tendencia es variable. En el trimestre analizado se supera la meta en un porcentaje considerable. El incremento de los ingresos operacionales  por venta de servicios,  originan una utilidad neta bastante significativa,  por cuanto los gastos operacionales durante los primeros del años no se causan en su totalidad.</t>
  </si>
  <si>
    <t>POA2021244</t>
  </si>
  <si>
    <t>ROTACION CARTERA</t>
  </si>
  <si>
    <t>VENTAS A CREDITO</t>
  </si>
  <si>
    <t>CUENTAS POR COBRAR PROMEDIO</t>
  </si>
  <si>
    <t>La tendencia del indicador es creciente.  En el periodo se cumple con la meta. El  promedio de reacaudo de cartera le permite que la entidad cumpla con el pago de sus compromisos.</t>
  </si>
  <si>
    <t>POA2021245</t>
  </si>
  <si>
    <t>ROTACION PROVEEDORES</t>
  </si>
  <si>
    <t>COMPRAS DEL PERIODO O COSTO MATERIALES</t>
  </si>
  <si>
    <t>PROMEDIO DE CUENTAS POR PAGAR</t>
  </si>
  <si>
    <t>La tendencia del indicador se  mantiene, En el periodo se cumple con la meta. El  promedio de pago le permite que la entidad cumpla con el plazo establecido en los contratos.</t>
  </si>
  <si>
    <t>POA2021246</t>
  </si>
  <si>
    <t>COSTOS</t>
  </si>
  <si>
    <t>GICELA DEL ROSARIO CORDOBA DÍAZ</t>
  </si>
  <si>
    <t>Generar información confiable y oportuna en términos de facturación, costos, utilidad y rentabilidad de cada una de las Unidades Funcionales de la Organización.</t>
  </si>
  <si>
    <t xml:space="preserve">Recepcionar, revisar, distribuír, asignar y registrar  la información suministrada  por las áreas  en el Sistema de Información Dinamica Gerencial Hospitalaria de los costos generados mensualmente  por Mano de Obra, Suministro, Gasto General  y proceder a  estimar.                          Comparar los costos totales y los costos establecidos como meta poa, por  el área de costos hospitalarios. Presentar mensualmente el informe a las coordinaciones de las Unidades Funcionales.                                                                                                                                                                                    </t>
  </si>
  <si>
    <t xml:space="preserve">Prestación de servicios de salud por debajo de los costos. </t>
  </si>
  <si>
    <t>CUMPLIMIENTO META COSTOS</t>
  </si>
  <si>
    <t>COSTOS TOTALES DEL PERIODO</t>
  </si>
  <si>
    <t>META COSTOS ESTABLECIDA X 100</t>
  </si>
  <si>
    <t>EL COSTO REFLEJA TENDENCIA AL ALZA EN EL AÑO 2020 SE EVIDENCIA UN PROMEDIO TRIMESTRAL DEL $9.851 EN 2021 DE $10,975 Y EN 2022 DE $12,236 SUPERANDO LA META PROYECTADA EN LOS TRIMESTRES ANALIZADOS A ECEPCION DEL AÑO 2022 EN EL MES UNO QUE NO LA SUPERA AUNQUE CON UN MARGEN MUY ESTRECHO SE PROYECTÓ UN COSTO DE $8,256 Y EL RESULTADO FUE DE $8,109 AÑO TRAS AÑO EL COSTO CONTINUA CRECIENDO EN EL ENTENDIDO DE  QUE LOS PRECIOS EN EL MERCADO TANTO DE INSUMOS, SERVICIOS Y MANO DE OBRA SON MAS ALTOS  IMPLICANDO MAYOR  ESFUERZO FINANCIERO  PARA PODER CUBRIR TODOS LOS RECURSOS EN PRO DE BRINDAR SERVICIOS DE CALIDAD; SIN EMBARGO ES NECESARIO ESTRATEGIAS DE CONTENCION PARA EVITAR RESULTADOS NEGATIVOS QUE AFECTEN A LA ENTIDAD.</t>
  </si>
  <si>
    <t>EL COSTO REFLEJA TENDENCIA AL ALZA EN EL AÑO 2021 SE EVIDENCIA UN PROMEDIO TRIMESTRAL DEL $10.075  EN 2022 DE $12,830 Y $14.850 RESPECTIVAMENTE SUPERANDO LA META PROYECTADA EN LOS TRIMESTRES, RESPECTO AL COSTOS TOTAL EN EL PERIDO ANALIZADO SE OBSERVA QUE DICHA MENTA FUE ALCANZADA EN EL PROMEDIO TOTAL DEL TRIMESTRE CON UN VALOR DE $15,332 , SE OBSERVA QUE  EL COSTO CONTINUA CRECIENDO EN EL ENTENDIDO DE  QUE LOS PRECIOS EN EL MERCADO TANTO DE INSUMOS, SERVICIOS Y MANO DE OBRA SON MAS ALTOS  IMPLICANDO MAYOR  ESFUERZO FINANCIERO  PARA PODER CUBRIR TODOS LOS RECURSOS EN PRO DE BRINDAR SERVICIOS DE CALIDAD; SIN EMBARGO ES NECESARIO ESTRATEGIAS DE CONTENCION PARA EVITAR RESULTADOS NEGATIVOS QUE AFECTEN A LA ENTIDAD.</t>
  </si>
  <si>
    <t>POA2021247</t>
  </si>
  <si>
    <t xml:space="preserve">Generar el informe General de Rentabilidad de Costo Facturado del sistema de información Dinamica Gerencial Hospitalaria  por cada unidad y obtener la información que a travez de la interfaz  desde el módulo de facturación al modulo de costos  se refleja  en las unidades funcionales                                                                  Comparar  la facturación generada y la meta de  las unidades funcionales.                                    Presentar mensualmente el informe a las coordinaciones de las Unidades Funcionales.                                                        </t>
  </si>
  <si>
    <t>CUMPLIMIENTO FACTURACION META POA</t>
  </si>
  <si>
    <t>FACTURACION TOTAL DEL PERIODO</t>
  </si>
  <si>
    <t>META DE FACTURACION ESTABLECIDA X 100</t>
  </si>
  <si>
    <t>LA FACTURACION PRESENTA CRECIMIENTO  MANEJANDO UN PROMEDIO TRIMESTRAL PARA EL AÑO 2021 DE $12,939 EN 2022 DE $14.479 Y EN 2023 DE $19,601  SUPERANDO LA META EN LA MAYORIA DE MESES DEMOSTRANDO QUE EL HOSPITAL ESTA REALIZANDO MEJORAS PARA AUMENTAR LA FACTURACION; SIN EMBARGO, AL SER UNA FACTURACIÓN GENERADA QUE POSTERIORMENTE SE RADICA EN LAS DIFERENTES ENTIDADES DONDE MUY SEGURAMENTE HABRAN DEVOLUCIONES, OBJECIONES, Y GLOSAS Y EN ALGUNOS CASOS DISMINUIRÁ EL MONTO EFECTIVAMENTE RECAUDADO POR TANTO ES IMPORTANTE ADEMAS DE ESTRATEGIAS PARA MAYOR FACTURACION QUE ESTA SE RADIQUE DEACUERO A LA NORMATIVIDAD VIGENTE  EVITANDO GLOSAS Y NO DISMINUIR LA PERSPECTIVA DE INGRESOS.</t>
  </si>
  <si>
    <t>LA FACTURACION PRESENTA CRECIMIENTO  MANEJANDO UN PROMEDIO TRIMESTRAL PARA EL AÑO 2021 DE $10,249 EN 2022 DE $16.538 Y EN 2023 DE $17,816 AUN QUE CON INCOVENIENTES AL INCIO DEL PERIODO ANALISADO   SUPERANDO LA META EN EL ULTIMO DEMOSTRANDO QUE EL HOSPITAL ESTA REALIZANDO MEJORAS PARA AUMENTAR LA FACTURACION; SIN EMBARGO, AL SER UNA FACTURACIÓN GENERADA QUE POSTERIORMENTE SE RADICA EN LAS DIFERENTES ENTIDADES DONDE MUY SEGURAMENTE HABRAN DEVOLUCIONES, OBJECIONES, Y GLOSAS Y EN ALGUNOS CASOS DISMINUIRÁ EL MONTO EFECTIVAMENTE RECAUDADO POR TANTO ES IMPORTANTE ADEMAS DE ESTRATEGIAS PARA MAYOR FACTURACION QUE ESTA SE RADIQUE DEACUERO A LA NORMATIVIDAD VIGENTE  EVITANDO GLOSAS Y NO DISMINUIR LA PERSPECTIVA DE INGRESOS.</t>
  </si>
  <si>
    <t>POA2021248</t>
  </si>
  <si>
    <t>Determinar la meta de Rentabilidad anual para tener una base de control de la Rentabilidad de la organización.</t>
  </si>
  <si>
    <t>Estimar el costo por cada elemento: mano de obra, suministro, gasto gesneral.                                       Generar el informe General de Rentabilidad de Costo Facturado del sistema de información Dinamica Gerencial Hospitalaria  por cada unidad.                                                                   Consolidar el costo y la facturacion generada.                                       Aplicar la Formula  establecida para determinar el margen de rentabilidad.</t>
  </si>
  <si>
    <t>MARGEN DE RENTABILIDAD DESDE COSTOS</t>
  </si>
  <si>
    <t>FACTURACION DEL PERIODO - COSTOS DEL PERIODO</t>
  </si>
  <si>
    <t>LA UTILIDAD EN LOS DOS TRIMESTRES DE LOS AÑOS 2021 Y 2022 PARA EL MES TRES REFLEJÓ PÉRDIDA POR CUANTO EL COSTO SE INCREMENTÓ  Y LA FACTURACION NO CRECE A LA MISMA VELOCIDAD; PARA EL TRIMESTRE DEL AÑO 2023 EN LOS TRES MESES RESULTA CON UTILIDAD MAYOR A LA DE LOS TRIMESTRES DE LOS AÑOS ANTERIORES  AUNQUE; COMO SE MENCIONA EN EL INDICADOR DE LA  META FACTURACIÓN NO TODO EL VALOR QUE SE FACTURA SE LOGRA RECUPERAR EN EFECTIVO ES POR ESTO LA IMPORTANCIA DE  ESTRATEGIAS PARA UNA  FACTURACION DE CALIDAD EN CUANTO A QUE LAS FACTURAS RADICADAS EN ENTIDAD CUMPLAN CON LOS PARAMETROS LEGALES ESTABLECIDOS Y CUANDO SE SUSCITEN OBSERVACIONES POR PARTE DE LAS EAPBS HAYAN CRITERIOS PARA CONTROVERTIR Y LOGAR RECAUDAR LO FACTURADO.</t>
  </si>
  <si>
    <t>EL MES TRES REFLEJÓ PÉRDIDA POR CUANTO EL COSTO SE INCREMENTÓ  Y LA FACTURACION NO CRECE A LA MISMA VELOCIDAD; PARA EL TRIMESTRE DEL AÑO 2023 EN LOS TRES MESES RESULTA CON UTILIDAD MAYOR A LA DE LOS TRIMESTRES DE LOS AÑOS ANTERIORES  AUNQUE; COMO SE MENCIONA EN EL INDICADOR DE LA  META FACTURACIÓN NO TODO EL VALOR QUE SE FACTURA SE LOGRA RECUPERAR EN EFECTIVO ES POR ESTO LA IMPORTANCIA DE  ESTRATEGIAS PARA UNA  FACTURACION DE CALIDAD EN CUANTO A QUE LAS FACTURAS RADICADAS EN ENTIDAD CUMPLAN CON LOS PARAMETROS LEGALES ESTABLECIDOS Y CUANDO SE SUSCITEN OBSERVACIONES POR PARTE DE LAS EAPBS HAYAN CRITERIOS PARA CONTROVERTIR Y LOGAR RECAUDAR LO FACTURADO.</t>
  </si>
  <si>
    <t>POA2021249</t>
  </si>
  <si>
    <t>Generar el costo de los servicios ofrecidos deacuerdo al portafolio institucional.</t>
  </si>
  <si>
    <t>Cargar  mensualmente al aplicativo via web "Gestión de Costos"  la información financiera, mano de obra,informacion de produccion, detalle de suministros del modulo de costos , facturacion e inventarios  y  bases de asignacion reportadas por las diferentes areas,                                        Recepcionar solicitud por parte de las coordinaciones asistenciales y/o subgerencia de prestación de servicios.                                          Acordar con el area asistencial responsable cronograma de trabajo conjunto y/o reporte de la información de recursos directos  (Mano de obra  y Suministros) en que incurre el servicio a costear.                                                         Registrar en el sistema de información "Gestión de Costos"  los recursos directos.                                   Consolidar   recursos por centros de costo, distribucion de costo primario, tasa de recursos indirectos y costo unitario  en el aplicativo via web "Gestión de Costos" para generar el cálculo de los recursos directos e indrectos del servicio construyendo la base de datos con los historicos  del informe general de servicios  costeados unitariamente.                               Validacion del costo  promedio resultante por parte del responsable del area asistencial.</t>
  </si>
  <si>
    <t>NUMERO DE ACTVIDADES COSTEADAS</t>
  </si>
  <si>
    <t>NUMERO DE ACTIVIDADES COSTEADAS</t>
  </si>
  <si>
    <t>NUMERO DE ACTIVIDADES EN EL PORTAFOLIO</t>
  </si>
  <si>
    <t>LA CREACIÓN DE PLANTILLAS DE LAS ACTIVIDADES QUE SE REALIZAN EL HOSPITAL PARA EL TERCER TRIMESTRE EL AÑO 2023 SE MANTUVO EN COMPORTAMIENTO CON RELACIÓN AL 2021 Y 2022 SOBRE VALOR APROXIMADO DE UN 3 % ADEMÁS SE OBSERVA LA TENDENCIA DE LOS AÑOS ANTERIORES QUE SE COMPORTAN DE LA MISMA MANERA YA QUE AL INICIO DE LAS VIGENCIAS SE REQUIERE LA PREPARACIÓN Y PARAMETRIZACIÓN DEL SISTEMA DE INFORMACIÓN. TENIENDO QUE, PARA ALCANZAR LA META DE SERVICIOS COSTEADOS, EN LOS PRÓXIMOS TRIMESTRES CRECEN SIGNIFICATIVA MENTE QUEDANDO EN UN CUMPLIMIENTO CON EL 31 % UNA VEZ ANALIZADOS LOS DATOS SE CONSIDERA QUE LA INSTANCIA DE LOS RESULTADOS Y EL COMPORTAMIENTO DE LOS COSTOS REFLEJAN UNA TENDENCIA POSITIVA EN UN FUTURO A CORTO PLAZO.</t>
  </si>
  <si>
    <t>POA2021250</t>
  </si>
  <si>
    <t>FACTURACIÓN</t>
  </si>
  <si>
    <t>DIEGO FERNANDO CAMACHO GUERRERO</t>
  </si>
  <si>
    <t>Admitir y facturar los servicios, procedimientos e intervenciones prestados en los servicios de: Urgencias, Ginecobstetricia, Quirófano y Consulta externa, verificando los derechos de afiliación en la admisión e
ingreso y los soportes que respaldan la prestación del servicio de acuerdo con el decreto 4747 del 2007 y la resolución 3047 del 2008, liquidando los procedimientos ambulatorios, ayudas diagnósticas, exámenes especiales, procedimientos quirúrgicos y estancias, según contratación y normatividad vigente para el régimen contributivo, subsidiado, régimen especial, vinculados, particulares.</t>
  </si>
  <si>
    <t xml:space="preserve">Cierre de ingresos abiertos todas las vigencias </t>
  </si>
  <si>
    <t>Inoportunidad en la liquidación y radicación a Entidad (Riesgo de Liquidez)</t>
  </si>
  <si>
    <t>PORCENTAJE DE INGRESOS ABIERTOS LIQUIDADOS</t>
  </si>
  <si>
    <t>VALOR TOTAL DE INGRESOS ABIERTOS GENERADOS EN EL MES FACTURADOS</t>
  </si>
  <si>
    <t xml:space="preserve">VALOR TOTAL DE INGRESOS ABIERTOS GENERADOS EN EL MES </t>
  </si>
  <si>
    <t>El I trimestre del 2023 creció con respecto al mismo trimestre del 2021 y 2022, el 2021 fue de 83% y 86% del 2022. La meta de cumplimiento es del 80%. Durante los meses enero, febrero y marzo de 2023, se cumplió con la meta propuesta, obteniendo el porcentaje más alto durante el mes de enero y febrero con un 97%. Cumplimiento del primer Trimestre 2023 es 96%. Lo anterior gracias a la serie de actividades, planes de acción y planes de contingencia, desarrollados con el personal de facturación.</t>
  </si>
  <si>
    <t>El I trimestre del 2023 disminuyó con respecto al mismo trimestre del 2021 y 2022, el 2021 fue de 79,2% y 92% del 2022, por motivo de inconveniente en la información en la base de datos ocasionado en el mes de abril de 2023. La meta de cumplimiento es del 80%. Durante los meses abril, mayo no se cumplió con la meta propuesta, el mes de junio si se cumplió la meta obteniendo el porcentaje más alto del trimestre con un 83%. Cumplimiento del segundo Trimestre 2023 es 70%, por debajo de la meta, lo anterior debido al inconveninete de la base de datos mencionado.</t>
  </si>
  <si>
    <t>POA2021251</t>
  </si>
  <si>
    <t>Entrega de facturas a central de despacho</t>
  </si>
  <si>
    <t xml:space="preserve">PORCENTAJE DE FACTURAS ENTREGADAS A CENTRAL DE DESPACHO </t>
  </si>
  <si>
    <t>VALOR TOTAL DE FACTURAS GENERADAS EN EL MES Y ENTREGADAS (VALOR TOTAL DE FACTURAS GENERADAS EN EL MES - VALOR TOTAL DE FACTURAS GENERADAS EN EL MES PENDIENTE POR ENTREGAR )</t>
  </si>
  <si>
    <t>VALOR TOTAL DE FACTURAS GENERADAS EN EL MES</t>
  </si>
  <si>
    <t>El I trimestre del 2023 creció con respecto al mismo trimestre del 2021 y 2022, el 2021 fue de 91% y 92% para el 2022. La meta de cumplimiento es del 80%. Durante el I Trimestre de 2023, se cumplió con la meta propuesta, obteniendo el porcentaje mas alto durante el mes de enero con un 96%. El cumplimiento del Trimestre 2023 es del 93%. Para el cumplimiento de este indicador se implementó nuevas herramientas automatizadas que mejoraron el proceso.</t>
  </si>
  <si>
    <t>El II trimestre del 2023 creció con respecto al mismo trimestre del 2021 y 2022, que obtuvieron el 83% y 84% respectivamente. La meta de cumplimiento es del 80%. Durante el II Trimestre de 2023, se cumplió con la meta propuesta, obteniendo el porcentaje mas alto durante el mes de abril y junio con el 97%. El cumplimiento del II Trimestre 2023 es del 95%. Para el cumplimiento de este indicador se implementó nuevas herramientas automatizadas que mejoraron el proceso.</t>
  </si>
  <si>
    <t>POA2021252</t>
  </si>
  <si>
    <t xml:space="preserve">
Radicar ante las ERP las facuras generadas con sus respectivos soportes de acuerdo a la normatividad vigente</t>
  </si>
  <si>
    <t>Facturacion generada mensual</t>
  </si>
  <si>
    <t>PORCENTAJE DE CUMPLIMIENTO DE FACTURACION GENERADA FRENTE A LA PROYECTADA</t>
  </si>
  <si>
    <t xml:space="preserve">VALOR TOTAL DE FACTURACION GENERADA EN EL MES </t>
  </si>
  <si>
    <t>VALOR TOTAL DE LA PROYECCION DE FACTURACION GENERADA MENSUALMENTE</t>
  </si>
  <si>
    <t>Este trimestre el indicador creció comparado con los I TRIMESTRE del año 2021 fue de 108% y disminuyo frente al 2022 que fue del 121%. La facturación generada en el I TRIMESTRE del 2023 superó la meta de cumplimiento. Los meses que generaron mayor facturación fueron febrero y marzo con el 125% cada uno. Su cumplimiento se debe al mejoramiento continuo del proceso de facturación y su disminución con respecto al mismo trimentre del 2022 fue por motivo de ajuste en el valor de la meta.</t>
  </si>
  <si>
    <t>Este II trimestre el indicador decreció comparado con el mismo TRIMESTRE del año 2021 y 2022 que fueron de 114% y 139%. La facturación generada en el II TRIMESTRE del 2023 superó la meta de cumplimiento con un 109%. El mes que generó mayor facturación fue junio con el 168%. Su cumplimiento se debe al mejoramiento continuo del proceso de facturación y su disminución con respecto a los mismo trimentres del 2021 y 2022 fue por motivo de inconveniente en la información en la base de datos ocasionado en el mes de abril de 2023,</t>
  </si>
  <si>
    <t>POA2021253</t>
  </si>
  <si>
    <t>Radicacion de facturacion mensual</t>
  </si>
  <si>
    <t>PORCENTAJE DE CUMPLIMIENTO DE FACTURACION RADICADA</t>
  </si>
  <si>
    <t xml:space="preserve">
VALOR TOTAL DE FACTURACION RADICADA EN EL MES </t>
  </si>
  <si>
    <t>VALOR TOTAL DE  FACTURACION GENERADA  DURANTE EL MES INMEDIATAMENTE ANTERIOR.</t>
  </si>
  <si>
    <t>El I trimestre del 2023 dismuniyó con respecto al mismo trimestre del 2021 y frente al 2022 que fue de 83% creció. La meta de este indicador está en el 70% y durante el I TRIMESTRE del 2022 la superó obteniendo un 86%. El mes con mayor facturación radicada obtuvo el 97% en el mes de enero. La  facturación generada y radicada del SOAT y  ECAT ha generado represamiento debido al cambio de normatividad a finales del año pasado, lo cual fue necesario la adecuación y parametrización del sistema DG por parte de su proveedor SYAC. Además durante el 1ER TIM de este año se tuvo que implementar la radicación digital a la NUEVA EPS (siendo esta la segunda con mayor facturación), por lo que hubo necesidad de implementar un SI que permitió iniciar el proceso de radicación, lo cual generó mucho atraso en el despacho..</t>
  </si>
  <si>
    <t>El II trimestre del 2023 creció con respecto al mismo trimestre del 2021 y  2022 que fueron de 107% y 100% respectivamente. La meta de este indicador está en el 70% y durante el II TRIMESTRE del 2023 la superó obteniendo un 109%. El mes con mayor facturación radicada obtuvo el 139% en el mes de mayo. Se cumplió la meta gracias al seguimiento permanente del proceso de facturación</t>
  </si>
  <si>
    <t>POA2021254</t>
  </si>
  <si>
    <t>Mejorar, controlar y estandarizar el procedimiento de anulación de facturas, para prevenir subfacturación, sobrefacturación, glosas y devoluciones, a través de un seguimiento sistemático.</t>
  </si>
  <si>
    <t xml:space="preserve">Control Facturas anuladas </t>
  </si>
  <si>
    <t>PORCENTAJE DE FACTURAS SIN ANULAR</t>
  </si>
  <si>
    <t>NÚMERO DE FACTURAS SIN ANULACIÓN EN EL MES (NUMERO DE FACTURAS GENERADAS - NÚMERO DE FACTURAS ANULADAS)</t>
  </si>
  <si>
    <t>NÚMERO DE FACTURAS GENERADAS EN EL MES INCLUYENDO ANULADAS</t>
  </si>
  <si>
    <t xml:space="preserve">El I trimestre de 2023 fue superior a los dos años anteriores, el año 2021 obtuvo 89% y el 2022 con un 91%.  Los meses que tuvieron mayor cumplimiento fueron febrero y marzo con un 95%. Se superó la meta del 85% obteniendo el 94% en el I TRIMESTRE del 2022, gracias al apoyo del personal del área, desarrollando un proceso de mejoramiento continuo de facturación </t>
  </si>
  <si>
    <t xml:space="preserve">El II trimestre de 2023 fue mayor al del año 2021 e igual el 2022 con un 93% y 94% respectivamente.  El mes que tuvo mayor cumplimiento fueron junio con un 95%. Se superó la meta del 85% obteniendo el 94% en el II TRIMESTRE del 2023, gracias al apoyo del personal del área, desarrollando un proceso de mejoramiento continuo de facturación </t>
  </si>
  <si>
    <t>POA2021255</t>
  </si>
  <si>
    <t>PRESUPUESTO</t>
  </si>
  <si>
    <t>GENNY MARISOL FIGUEROA BASANTE</t>
  </si>
  <si>
    <t>PRESENTAR INFORMES A LOS DIFERENTES ENTES DE CONTROL Y REVISION DE LA MATRIZ DEL RIESGO.</t>
  </si>
  <si>
    <t>Verificar valores reportados al 2193 en la plataforma SIHO ANUAL y con los datos analizar posible riesgo institucional a partir de la aplicación de la resolucion 2509-2012 del Min-Salud</t>
  </si>
  <si>
    <t>RESOLUCION 408-2018</t>
  </si>
  <si>
    <t>Inadecuada ejecución presupuestal (Riesgo de Liquidez)</t>
  </si>
  <si>
    <t>Análisis del Riesgo Institucional (Resolución 1755 MAYO 2017)</t>
  </si>
  <si>
    <t>SIN RIESGO TOMADO DE LA RESOLUCIÓN DEL AÑO EN CURSO CON DATOS DEL AÑO INMEDIATAMENTE ANTERIOR</t>
  </si>
  <si>
    <t>SIN RIESGO</t>
  </si>
  <si>
    <t>sin riesgo</t>
  </si>
  <si>
    <t>sin riegos</t>
  </si>
  <si>
    <t>Durante los últimos 3 años se ha cumplido con el indicador el hospital se clasifica  sin riesgo, el éxito se debe a que el hospital viene adelantando procesos de mejoramiento en los proceso criticos  como facturación y radicación de cuentas.</t>
  </si>
  <si>
    <t>Es importante mencionar que  durante los últimos 3 años,en los cuales se ha realizado la evaluación,  se ha cumplido con el indicador, el hospital ha sido clasificado sin riesgo, para la vigencia 2022 el Ministerio de la Protección Social mediante Resolución No. 851 de mayo de 2023, nuevamente clasifica al hospital en esta categoría.El éxito se debe a que el hospital viene adelantando procesos de mejoramiento en los proceso criticos  como facturación y radicación de cuentas.</t>
  </si>
  <si>
    <t>POA2021256</t>
  </si>
  <si>
    <t>REALIZAR SEGUIMIENTO Y CONTROL A LA INFORMACION  DE LAS EJECUCIONES PRESUPUESTALES DE INGRESOS Y GASTOS .</t>
  </si>
  <si>
    <t>Expedicion de CDP-S  Conforme a las solicitudes presentadas por las areas y autorizadas por las directivas.</t>
  </si>
  <si>
    <t>Confiabilidad en los saldos presupuestados</t>
  </si>
  <si>
    <t>VALOR CDP-S EXPEDIDOS</t>
  </si>
  <si>
    <t>VR. EJECUCION CDPS</t>
  </si>
  <si>
    <t>En el primer trimestre del año 2023 se cumple con la meta,  su cumplimiento se debe a que se han establecido claramente los requisitos de expedición de CDPS a las diferentes áreas.En el primer trimestre de 2023 se expidieron CDPS por valor de $136.647.</t>
  </si>
  <si>
    <t>En el segundo trimestre del año 2023 se cumple con la meta,  su cumplimiento se debe a que se han establecido claramente los requisitos de expedición de CDPS a las diferentes áreas.En el segundo trimestre de 2023 se expidieron CDPS por valor de $48.181 millones</t>
  </si>
  <si>
    <t>POA2021257</t>
  </si>
  <si>
    <t>Se realiza conciliaciion de gastos con la tesoreria a traves de la relación de pagos</t>
  </si>
  <si>
    <t>Información Conciliada ejecución de Gastos</t>
  </si>
  <si>
    <t>Este indicador ha permanecido estable durante los 3 últimos años, para el primer trimestre de 2023 se cumplió la meta, el éxito se debe a que se tiene claramente definidos los parametros de conciliación y cada mes se evaluán los resultados.En el primer trimestre de 2023 se ejecutaron pagos por valor de $34.034 de los cuales $11,158 corresponden a CXP de la vigencia 2022.</t>
  </si>
  <si>
    <t>Este indicador ha permanecido estable durante los 3 últimos años, para el segundo  trimestre de 2023 se cumplió la meta, el éxito se debe a que se tiene claramente definidos los parametros de conciliación y cada mes se evaluán los resultados.En el segundo trimestre de 2023, se ejecutaron pagos por valor de $47,879 de los cuales $21,067 corresponden a CXP de la vigencia 2022.</t>
  </si>
  <si>
    <t>POA2021258</t>
  </si>
  <si>
    <t xml:space="preserve">se realiza conciliacion de ingresos con tesoreria-cartera y presupuesto con el fin de que haya unidad de informacion . </t>
  </si>
  <si>
    <t>Información Conciliada Ejecución de Ingresos</t>
  </si>
  <si>
    <t>porcentaje logrado</t>
  </si>
  <si>
    <t>meta 100%</t>
  </si>
  <si>
    <t>En el primer  trimestre del año 2023 se cumplió la meta, este indicador se mantiene estable durante los 3 últimos años, el éxito se debe a que se tiene claramente definidos los parametros de conciliación y cada mes se evaluán los resultados, el recaudo del HUDN en el primer trimestre es de $43.214.</t>
  </si>
  <si>
    <t>En el segundo trimestre del año 2023 se cumplió la meta, este indicador se mantiene estable durante los 3 últimos años, el éxito se debe a que se tiene claramente definidos los parametros de conciliación y cada mes se evaluán los resultados, el recaudo del HUDN en el segundo trimestre es de $44.818.</t>
  </si>
  <si>
    <t>POA2021259</t>
  </si>
  <si>
    <t>Se realiza conciliacion de gastos con la tesoreria a traves de la relacion de pagos</t>
  </si>
  <si>
    <t>Información Oportuna ejecución de Gastos</t>
  </si>
  <si>
    <t>días utilizados</t>
  </si>
  <si>
    <t xml:space="preserve">Este indicador ha permanecido estable durante los 3 últimos años, para el primer trimestre de 2023 se cumplió la meta, el éxito se debe a que se monitorean permanentemente las ejecuciones de gastos y se realizan los ajustes necesarios oportunamente. </t>
  </si>
  <si>
    <t xml:space="preserve">Este indicador ha permanecido estable durante los 3 últimos años, para el segundo trimestre de 2023 se cumplió la meta, el éxito se debe a que se monitorean permanentemente las ejecuciones de gastos y se realizan los ajustes necesarios oportunamente. </t>
  </si>
  <si>
    <t>POA2021260</t>
  </si>
  <si>
    <t>PRESENTAR INFORMES A LOS DIFERENTES ENTES DE CONTROL CONTRALORIA GENERAL DE LA REPUBLICA, CONTRALORIA DEPARTAMENTAL, INSTITUTO DEPARTAMENTAL DE SALUD 2193</t>
  </si>
  <si>
    <t>Información Oportuna ejecución de Ingresos</t>
  </si>
  <si>
    <t>No de días utilizados</t>
  </si>
  <si>
    <t>Este indicador ha permanecido estable durante los 3 últimos años, en el primer trimestre de 2023 se cumplió la meta, el éxito se debe a que realizan oportunamente las conciliaciones con los subprocesos de cartera, contabilidad y facturación.</t>
  </si>
  <si>
    <t>Este indicador ha permanecido estable durante los 3 últimos años, en el segundo trimestre de 2023 se cumplió la meta, el éxito se debe a que realizan oportunamente las conciliaciones con los subprocesos de cartera, contabilidad y facturación.</t>
  </si>
  <si>
    <t>POA2021261</t>
  </si>
  <si>
    <t>revision de rubros vigentes en el presupuesto.</t>
  </si>
  <si>
    <t>Inoportunidad en el suministro de bienes e insumos a las diferentes procesos de la entidad.</t>
  </si>
  <si>
    <t>Numero de rubros no asignados en el Presupuesto.</t>
  </si>
  <si>
    <t>No de rubros asignados</t>
  </si>
  <si>
    <t>nuevos rubros creados.</t>
  </si>
  <si>
    <t>En los últimos 3 años este indicador se mantiene estable, para 2023 se aforo el presupuesto en $194.986 millones, para esta vigencia el presupuesto fue aprobado en los nuevos códigos de clasificación presupuestal  CCPET.</t>
  </si>
  <si>
    <t>POA2021262</t>
  </si>
  <si>
    <t>presentar los informes solicitados en la fechas solicitadas por las autoridades competentes</t>
  </si>
  <si>
    <t>Oportunidad en la Presentación de informes .</t>
  </si>
  <si>
    <t>Se cumple con el indicador, durante los últimos 3 años  se mantiene constante, el área de recursos financieros controla permanente el cumplimiento de los informes además se concertan objetivos con los funcionarios responsables para garantizar el reporte y se capacita al personal cuando hay cambios en las estructuras de los informes.</t>
  </si>
  <si>
    <t>POA2021263</t>
  </si>
  <si>
    <t>Consolidar la información relacionada con el Recaudo y los compromisos</t>
  </si>
  <si>
    <t>Resultado Equilibrio Presupuestal con recaudos (NUMERAL 9 ANEXO 2 RESOLUCION 408)</t>
  </si>
  <si>
    <t>VR. RECAUDADO</t>
  </si>
  <si>
    <t>VR. COMPROMISOS</t>
  </si>
  <si>
    <t>Compilando los datos del primer trimestre de 2023 el resultado no cumple las metas esperadas, para mejorar el resultado se insta a las directivas a fomentar planes de racionalizacion de gastos de la contratación de OPS y contratar sobre todo especialistas asistenciales que le generen rentabilidad al HUDN.</t>
  </si>
  <si>
    <t>Compilando los datos del segundo trimestre de 2023, el resultado no cumple las metas esperadas, para mejorar el resultado se insta a las directivas a fomentar planes de racionalizacion de gastos de la contratación de OPS y contratar sobre todo especialistas asistenciales que le generen rentabilidad al HUDN.</t>
  </si>
  <si>
    <t>POA2021264</t>
  </si>
  <si>
    <t>REALIZAR SEGUIMIENTO Y CONTROL A  CUENTAS POR PAGAR DE LA VIGENCIA 2020</t>
  </si>
  <si>
    <t>Se expidieron CDPS globales para el trámite de las cuentas por pagar de la vgencia 2020 y se esta adelantando el trámite de los RPS respectivos dando priridad al trámite de las cuentas por pagar que se encuentran en el área de Tesorería</t>
  </si>
  <si>
    <t xml:space="preserve">Inadecuada ejecución presupuestal </t>
  </si>
  <si>
    <t>Falta de oportunidad en el trámite de cuentas por pagar de la vigencia 2020</t>
  </si>
  <si>
    <t xml:space="preserve">Oportunidad en el trámite de las cuentas por pagar </t>
  </si>
  <si>
    <t>CUENTAS POR PAGAR DE LA EJECUCION PRESUPUESTAL</t>
  </si>
  <si>
    <t>VALOR DE LOS COMROMISOS Y OBLIGACIONES DEJADOS DE CANCELAR</t>
  </si>
  <si>
    <t>Este  indicador tiene un comportamiento positivo en el primer trimestre , el porcentaje de ejecución en el trámite  de CXP 2022 es satisfactorio teniendo en cuenta que se tramitaron el 58.5 % del valor de cuentas por pagar  de la vigencia anterior, cuyo trámite empezó a gestionarse en el mes de enero de 2023.</t>
  </si>
  <si>
    <t>Este  indicador tiene un comportamiento positivo en el segundo trimestre , el porcentaje de ejecución en el trámite  de CXP 2022, es satisfactorio teniendo en cuenta que se tramitaron el 91,3 % del valor de cuentas por pagar  de la vigencia anterior, cuyo trámite empezó a gestionarse en el mes de enero de 2023.</t>
  </si>
  <si>
    <t>POA2021265</t>
  </si>
  <si>
    <t>TESORERIA</t>
  </si>
  <si>
    <t>MANUEL JUCA</t>
  </si>
  <si>
    <t xml:space="preserve">Realizar  los pagos de las obligaciones adquiridas por el HUDN de acuerdo al contrato y al control de proveedores por edades </t>
  </si>
  <si>
    <t xml:space="preserve">Administrar el capital de trabajo de manera eficienta,  Coordinacion Financiera junto con tesoreria realiza el seguimiento con el area de cartera para el recaudo.
</t>
  </si>
  <si>
    <t>Iliquidez (Incumpliendo en los pagos)</t>
  </si>
  <si>
    <t>Control de cuentas por pagar por edades  mayor a 90 días, a partir del plazo final</t>
  </si>
  <si>
    <t>Obligaciones pagadas mayores a 90 días, a partir del plazo final</t>
  </si>
  <si>
    <t>Cuentas autorizadas comité pagos área tesorería mayores a 90 días.</t>
  </si>
  <si>
    <r>
      <t xml:space="preserve">Analisis en tres componentes:
</t>
    </r>
    <r>
      <rPr>
        <b/>
        <sz val="11"/>
        <color indexed="8"/>
        <rFont val="Calibri"/>
        <family val="2"/>
      </rPr>
      <t xml:space="preserve">Tendencia: </t>
    </r>
    <r>
      <rPr>
        <sz val="11"/>
        <color theme="1"/>
        <rFont val="Calibri"/>
        <family val="2"/>
        <scheme val="minor"/>
      </rPr>
      <t xml:space="preserve">realizando el análisis podemos obervar que que el comportamiento del indicador es estable con relacion del primer trimestre de la vigencia 2022y 2023.
</t>
    </r>
    <r>
      <rPr>
        <b/>
        <sz val="11"/>
        <color indexed="8"/>
        <rFont val="Calibri"/>
        <family val="2"/>
      </rPr>
      <t>Cumplimiento de meta:</t>
    </r>
    <r>
      <rPr>
        <sz val="11"/>
        <color theme="1"/>
        <rFont val="Calibri"/>
        <family val="2"/>
        <scheme val="minor"/>
      </rPr>
      <t xml:space="preserve">  si valoramos el resultado frente a la meta del indicador se logra establecer que si se cumple la meta establecida,
</t>
    </r>
    <r>
      <rPr>
        <b/>
        <sz val="11"/>
        <color indexed="8"/>
        <rFont val="Calibri"/>
        <family val="2"/>
      </rPr>
      <t xml:space="preserve">Conclusion:  </t>
    </r>
    <r>
      <rPr>
        <sz val="11"/>
        <color theme="1"/>
        <rFont val="Calibri"/>
        <family val="2"/>
        <scheme val="minor"/>
      </rPr>
      <t xml:space="preserve">Se evidencia el exito en en resultado del indicador esto se debe a que se ha dado un manejo adecuado en el pago de las cuenta que superan los 90 dias de vencimiento a partir del plazo dado por el proveedor.
</t>
    </r>
  </si>
  <si>
    <t>Analisis en tres componentes:
Tendencia: realizando el análisis podemos obervar que que el comportamiento del indicador es estable con relacion del primer trimestre de la vigencia 2022y 2023.
Cumplimiento de meta:  si valoramos el resultado frente a la meta del indicador se logra establecer que si se cumple la meta establecida,
Conclusion:  Se evidencia el exito en en resultado del indicador esto se debe a que se ha dado un manejo adecuado en el pago de las cuenta que superan los 90 dias de vencimiento a partir del plazo dado por el proveedor.</t>
  </si>
  <si>
    <t>POA2021266</t>
  </si>
  <si>
    <t>Controlar flujo de efectivo, revisando diariamente las cuentas bancarias y pagos a realizar</t>
  </si>
  <si>
    <t>Administrar el capital de trabajo de manera eficienta,  Coordinacion Financiera junto con tesoreria realiza el seguimiento con el area de cartera para el recaudo.</t>
  </si>
  <si>
    <t xml:space="preserve">CONTROLAR EL FLUJO DE EFECTIVO </t>
  </si>
  <si>
    <t>Control flujo recaudos</t>
  </si>
  <si>
    <t xml:space="preserve">
Pagos por operación, Financiación e inversión.</t>
  </si>
  <si>
    <r>
      <t xml:space="preserve">Analisis en tres componentes:
</t>
    </r>
    <r>
      <rPr>
        <b/>
        <sz val="11"/>
        <color indexed="8"/>
        <rFont val="Calibri"/>
        <family val="2"/>
      </rPr>
      <t>Tendencia</t>
    </r>
    <r>
      <rPr>
        <sz val="11"/>
        <color theme="1"/>
        <rFont val="Calibri"/>
        <family val="2"/>
        <scheme val="minor"/>
      </rPr>
      <t xml:space="preserve">: realizando el análisis podemos obervar que que el comportamiento del indicador es decreciente con relacion del primer trimestre de la vigencia 2022y 2023.
</t>
    </r>
    <r>
      <rPr>
        <b/>
        <sz val="11"/>
        <color indexed="8"/>
        <rFont val="Calibri"/>
        <family val="2"/>
      </rPr>
      <t>Cumplimiento de meta</t>
    </r>
    <r>
      <rPr>
        <sz val="11"/>
        <color theme="1"/>
        <rFont val="Calibri"/>
        <family val="2"/>
        <scheme val="minor"/>
      </rPr>
      <t xml:space="preserve">:  si valoramos el resultado frente a la meta del indicador se logra establecer que NO se cumple la meta establecida,
</t>
    </r>
    <r>
      <rPr>
        <b/>
        <sz val="11"/>
        <color indexed="8"/>
        <rFont val="Calibri"/>
        <family val="2"/>
      </rPr>
      <t>Conclusion</t>
    </r>
    <r>
      <rPr>
        <sz val="11"/>
        <color theme="1"/>
        <rFont val="Calibri"/>
        <family val="2"/>
        <scheme val="minor"/>
      </rPr>
      <t xml:space="preserve">:  Se evidencia el no cumplimiento del indicador esto se debe a que a pesar de cumplir con los pagos presupuestados de nomina, OPS, proveedores, etc., el flujo efectivo no ha tenido un comportamiento creciente para el ultimo trimestre de la vigencia,
</t>
    </r>
  </si>
  <si>
    <t>Analisis en tres componentes:
Tendencia: realizando el análisis podemos obervar que que el comportamiento del indicador es decreciente con relacion del primer trimestre de la vigencia 2022y 2023.
Cumplimiento de meta:  si valoramos el resultado frente a la meta del indicador se logra establecer que SI se cumple la meta establecida,
Conclusion:  Se evidencia el cumplimiento del indicador esto se debe a que a pesar de cumplir con los pagos presupuestados de nomina, OPS, proveedores, etc., el flujo efectivo ha tenido un comportamiento creciente para el ultimo trimestre de la vigencia,</t>
  </si>
  <si>
    <t>POA2021267</t>
  </si>
  <si>
    <t>Garantizar la eficacia en los pagos a los clientes internos y externos</t>
  </si>
  <si>
    <t>control de costos y gastos es clave para garantizar un flujo de efectivo óptimo en el HUDN</t>
  </si>
  <si>
    <t>EFICACIA DE PAGOS</t>
  </si>
  <si>
    <t>Pagos efectivamente realizados en el peri­odo</t>
  </si>
  <si>
    <t>Total pagos programados y en Comité de Pagos para el periodo</t>
  </si>
  <si>
    <r>
      <t xml:space="preserve">Analisis en tres componentes:
</t>
    </r>
    <r>
      <rPr>
        <b/>
        <sz val="11"/>
        <color indexed="8"/>
        <rFont val="Calibri"/>
        <family val="2"/>
      </rPr>
      <t xml:space="preserve">Tendencia: </t>
    </r>
    <r>
      <rPr>
        <sz val="11"/>
        <color theme="1"/>
        <rFont val="Calibri"/>
        <family val="2"/>
        <scheme val="minor"/>
      </rPr>
      <t xml:space="preserve">realizando el análisis podemos obervar que que el comportamiento del indicador es estable con relacion del primer trimestre de la vigencia 2022y 2023.
</t>
    </r>
    <r>
      <rPr>
        <b/>
        <sz val="11"/>
        <color indexed="8"/>
        <rFont val="Calibri"/>
        <family val="2"/>
      </rPr>
      <t>Cumplimiento de meta:</t>
    </r>
    <r>
      <rPr>
        <sz val="11"/>
        <color theme="1"/>
        <rFont val="Calibri"/>
        <family val="2"/>
        <scheme val="minor"/>
      </rPr>
      <t xml:space="preserve">  si valoramos el resultado frente a la meta del indicador se logra establecer que si se cumple la meta establecida,
</t>
    </r>
    <r>
      <rPr>
        <b/>
        <sz val="11"/>
        <color indexed="8"/>
        <rFont val="Calibri"/>
        <family val="2"/>
      </rPr>
      <t xml:space="preserve">Conclusion:  </t>
    </r>
    <r>
      <rPr>
        <sz val="11"/>
        <color theme="1"/>
        <rFont val="Calibri"/>
        <family val="2"/>
        <scheme val="minor"/>
      </rPr>
      <t xml:space="preserve">Se evidencia el exito en en resultado del indicador esto se debe a que se ha dado un manejo adecuado en el pago de las cuenta de proveedores que programa Gerencia y Subgerencia Administrativa y Financiera, 
</t>
    </r>
  </si>
  <si>
    <t>Analisis en tres componentes:
Tendencia: realizando el análisis podemos obervar que que el comportamiento del indicador es estable con relacion del primer trimestre de la vigencia 2022y 2023.
Cumplimiento de meta:  si valoramos el resultado frente a la meta del indicador se logra establecer que si se cumple la meta establecida,
Conclusion:  Se evidencia el exito en en resultado del indicador esto se debe a que se ha dado un manejo adecuado en el pago de las cuenta de proveedores que programa Gerencia y Subgerencia Administrativa y Financiera,</t>
  </si>
  <si>
    <t>POA2021268</t>
  </si>
  <si>
    <t>Control de cuentas por pagar por edades  teniendo en cuenta el plazo de pago otorgado de cada proveedor,</t>
  </si>
  <si>
    <t>Indicador institucional, que depende del recaudo de cartera, se envia reportes de proveedores vencidos y no vencidos a la cooridnacion financiera</t>
  </si>
  <si>
    <t>CUMPLIMIENTO DEL FLUJO DE EFECTIVO EN EL PAGO DE CUENTAS POR PAGAR RADICADAS EN TESORERIA</t>
  </si>
  <si>
    <t>valor total pagado</t>
  </si>
  <si>
    <t xml:space="preserve"> total cuentas por pagar radicadas en tesoreria pediodicidad mensual, indicador institucional.</t>
  </si>
  <si>
    <r>
      <t xml:space="preserve">Analisis en tres componentes:
</t>
    </r>
    <r>
      <rPr>
        <b/>
        <sz val="11"/>
        <color indexed="8"/>
        <rFont val="Calibri"/>
        <family val="2"/>
      </rPr>
      <t>Tendencia</t>
    </r>
    <r>
      <rPr>
        <sz val="11"/>
        <color theme="1"/>
        <rFont val="Calibri"/>
        <family val="2"/>
        <scheme val="minor"/>
      </rPr>
      <t xml:space="preserve">: realizando el análisis podemos obervar que que el comportamiento del indicador es creciente con relacion del primer trimestre de la vigencia 2022y 2023.
</t>
    </r>
    <r>
      <rPr>
        <b/>
        <sz val="11"/>
        <color indexed="8"/>
        <rFont val="Calibri"/>
        <family val="2"/>
      </rPr>
      <t>Cumplimiento de meta</t>
    </r>
    <r>
      <rPr>
        <sz val="11"/>
        <color theme="1"/>
        <rFont val="Calibri"/>
        <family val="2"/>
        <scheme val="minor"/>
      </rPr>
      <t xml:space="preserve">:  si valoramos el resultado frente a la meta del indicador se logra establecer que si se cumple la meta establecida,
</t>
    </r>
    <r>
      <rPr>
        <b/>
        <sz val="11"/>
        <color indexed="8"/>
        <rFont val="Calibri"/>
        <family val="2"/>
      </rPr>
      <t>Conclusion</t>
    </r>
    <r>
      <rPr>
        <sz val="11"/>
        <color theme="1"/>
        <rFont val="Calibri"/>
        <family val="2"/>
        <scheme val="minor"/>
      </rPr>
      <t>:  Se evidencia el exito en el resultado del indicador esto se debe a que a pesar de ser un indicador institucional y que al cierre de cada vigencia hay cuentas por pagar en el area que surten un tramite antes de realizar los egresos de aproximadamente tres meses, esto mejora el flujo para cumplir con el pago en un gran porcentaje de los proveedores de la anterior vigencia.</t>
    </r>
  </si>
  <si>
    <t>Analisis en tres componentes:
Tendencia: realizando el análisis podemos obervar que que el comportamiento del indicador es creciente con relacion del primer trimestre de la vigencia 2022y 2023.
Cumplimiento de meta:  si valoramos el resultado frente a la meta del indicador se logra establecer que si se cumple la meta establecida,
Conclusion:  Se evidencia el exito en el resultado del indicador esto se debe a que a pesar de ser un indicador institucional y que al cierre de cada vigencia hay cuentas por pagar en el area que surten un tramite antes de realizar los egresos de aproximadamente tres meses, esto mejora el flujo para cumplir con el pago en un gran porcentaje de los proveedores de la anterior vigencia.</t>
  </si>
  <si>
    <t>POA2021269</t>
  </si>
  <si>
    <t xml:space="preserve">SEGURIDAD DEL PACIENTE
</t>
  </si>
  <si>
    <t>VIVIANA ALEXANDRA DIAZ SAAVEDRA</t>
  </si>
  <si>
    <t>Fortalecer la cultura de la seguridad del paciente para generar confianza en el reporte,
coordinación y trabajo en equipo y formación permanente en seguridad del paciente</t>
  </si>
  <si>
    <t>Reporte de eventos adversos
Búsqueda activa de casos e interrelación con áreas que realizan seguimiento a guías de práctica segura (vigilancia epidemiológica, programa cuidado de piel).</t>
  </si>
  <si>
    <t>Incremento de reportes en PRYGEA</t>
  </si>
  <si>
    <t>Numero reportes vigencia actual menos numero de reportes de la vigencia anterior.</t>
  </si>
  <si>
    <t>numero de eventos reportados en PRYGEA en la vigencia anterior x 100</t>
  </si>
  <si>
    <t>En el primer trimestre de 2023  se mantiene la tendencia en el incremento de reportes en el programa prygea, cumpliendo la meta propuesta, se realiza un total de 697 reportes y en los tres meses se sobrepasa la meta de incremento del 5%, siendo mayor el alcance en el mes de enero.
Se realizan 96 reportes mas que en el mismo periodo de la vigencia  2022,  lo cual demuestra fortalecimiento en la adherencia al reporte al mismo tiempo la identificación de durante rondas de seguridad, auditoría concurrente y articulación con aseguradoras para el reporte en prygea.</t>
  </si>
  <si>
    <t>Para el segundo trimestre de 2023 se mantiene el cumplimiento de la meta establecida en un incremento del 5%, aunque en comparación con el mismo periodo de la vigencia 2022 disminuye el volúmen de reportes considerando que se alcanzó un cumplimiento del 27%, situación que puede asociarse a factores como disminución en un 10,15% de los egresos hospitalarios, se presentan cambios en la dinámica de servicios dados por ingreso de nuevo personal.
Durante el trimestre se han realizado acciones para incentivar el reporte en proceso de inducción - semana de humanización y espacios de interrelación con los diferentes servicios.</t>
  </si>
  <si>
    <t>POA2021270</t>
  </si>
  <si>
    <t>Aplicación de instrumentos de acuerdo a programación del área.
Retroalimentación de Resultados</t>
  </si>
  <si>
    <t>Adherencia a barreras de seguridad</t>
  </si>
  <si>
    <t>Cumplimiento de  barreras de seguridad incluidas en instrumento de evaluaciòn</t>
  </si>
  <si>
    <t>Total usuarios a quienes se les aplica instrumento de verificiaciòn.</t>
  </si>
  <si>
    <t>Durante el primer trimestre de 2023 se mantiene incremento en adherencia a barreras verificadas mediante rondas de seguridad, en los tres meses se sostiene el cumplimieneto de meta por enciama del 90% de adherencia, superando por 3 puntos porcentuales el comportamiento del mismo periodo de la vigencia 2022 en el cual la adherencia fue del 91%.
Para el primer trimestre de 2023 los servicios de consulta externa y consultorios de urgencias primer piso no alcanzan el cumplimiento de la meta de adherencia del 90%,  de 23 servicios verificados 21 alcanzan una adherencia superior al 90% lo cual corresponde al 91,3% de los servicios resaltando que 16 alcanzan adherencia igual o mayor al 95% lo que corresponde al 69,5% lo cual denota un balance positivo para la institución en la medida en que al fortalecer el cumplimiento de barreras de seguridad se genera impacto en el control de riesgos y disminución de eventos adversos.</t>
  </si>
  <si>
    <t xml:space="preserve">Durante el trimestre se cumple la meta establecida en los 3 meses, al comparar la adherencia con el mismo periodo de 2022, se evidenicia disminución de 2 puntos porcentuales al igual que con el primer trimestre del presente año. 
De los 23 servicios verificados 16 cumplen con la meta establecida lo cual corresponde al 70%, 5 servicios alcanzan una adherencia superior al 80% y 2 al 70%; por lo cual 7 servicios no cumplen con la meta encontrándo a UCIA - cuidado intermedio adulto - imágenes DX - radioterapia - consultorios urtencias primer piso y ginecología  - consulta externa.
Las observaciones realizadas durante la ronda se retroalimentan al finalizar las mismas con la finalidad de que desde la gestión del servicio y en los equipos primarios de mejora se analicen las desviaciones y se planteen acciones de fortalecimiento. </t>
  </si>
  <si>
    <t>POA2021271</t>
  </si>
  <si>
    <t>Realizar seguimiento a las medidas implementadas</t>
  </si>
  <si>
    <t>Seguimiento a planes de mejora hasta su cierre efectivo.</t>
  </si>
  <si>
    <t xml:space="preserve">Planes de mejora con cierre </t>
  </si>
  <si>
    <t>N° DE PLANES DE MEJORA CON CIERRE EFECTIVO DEL  PERIODO</t>
  </si>
  <si>
    <t>N° DE PLANES DE MEJORA  DEL  PERIODO</t>
  </si>
  <si>
    <t xml:space="preserve">Durante el primer trimestre de 2023 se formulan planes de acción de acuerdo a los eventos analizados y que requieren de mejoras durante el periodo, agrupando eventos relacionados con administración de medicamentos en unidad de cuidado neonatal, seguimiento a manejo y administración de nutrición en urgencias y continuidad en seguimiento a plan de acción para prevención y control de infecciones formulado de manera institucional.
Se mantiene cumplimiento de la meta al igual que en relación al mismo periodo de 2022. </t>
  </si>
  <si>
    <t>Durante el segundo trimestre se formulan planes de acción de manra concertada en unidades de análisis para eventos relacionados con adminsitración de medicamentos, caídas, flebitis y se mantiene acciones de seguimiento a planes desarrollados en los diferentes servicios.
De manera global se mantiene el cumplimiento en la meta en relación al mismo periodo de la vigencia 2022 y primer trimestre de 2023</t>
  </si>
  <si>
    <t>POA2021272</t>
  </si>
  <si>
    <t>Promover la toma de decisiones tendientes a mejorar la seguridad del paciente basadas
en el análisis de indicadores.</t>
  </si>
  <si>
    <t>Evaluar aherencia al reporte
Identificar el impacto de la presencia de eventos adversos en los usuarios</t>
  </si>
  <si>
    <t>Relacion evento adverso</t>
  </si>
  <si>
    <t>N° DE EVENTOS ADVERSOS DEL PERIODO</t>
  </si>
  <si>
    <t>N° DE PACIENTES EGRESADOS EN EL PERIODO</t>
  </si>
  <si>
    <t xml:space="preserve">Para el primer trimestre de 2023 se evidencia una disminución en la cantidad de reportes que se clasifican como evento adverso considerando que de manera global el volúmen de reportes mantiene la tendencia hacia el incremento, de lo cual se puede inferir que se sostiene la adherencia al reporte y se identifican posibles fallas menores que puedan generar impacto en el paciente al tiempo que a mayor adherencia a barreras de seguridad se favorece menor presencia de eventos adversos.
Frente a al mismo periodo de la vigencia anterior se clasifican 112 reportes como evento adverso, mientras que para 2023 son 105, dando cumplimiento a la meta establecida en los 3 meses del año. 
</t>
  </si>
  <si>
    <t>En el segundo trimestre de 2023, disminuyen los reportes clasificados como eventos adversos, con la claridad de que la tendencia en adherencia al reporte va en incremento, en relación al primer trimestre del año.
Considerando que el cálculo se realiza frente a los egresos si bien en cantidad los eventos adversos disminuyen, frente a egresos se evidencia incremento en 1% en relación al mismo periodo de la vigencia 2022 toda vez que los egresos disminuyen en un 3%.</t>
  </si>
  <si>
    <t>POA2021273</t>
  </si>
  <si>
    <t>Fortalecer adherencia y habilidades el equipo de salud,
los pacientes y sus cuidadores para prevenir y/o reducir la frecuencia de caídas y mitigar sus
consecuencias</t>
  </si>
  <si>
    <t>Evaluar impacto de las barreras implementadas para prevención de caidas</t>
  </si>
  <si>
    <t>Resolucion 256</t>
  </si>
  <si>
    <t>% caida de pacientes</t>
  </si>
  <si>
    <t>N° DE EVENTOS ADVERSOS POR CAIDAS  DEL PERIODO</t>
  </si>
  <si>
    <t>N° DE PACIENTES  EGRESADOS EN EL PERIODO</t>
  </si>
  <si>
    <t>Durante el primer trimestre de 2023, se clasifica un reporte asociado a caídas como evento adverso, se logra el cumplimiento de la meta en los tres meses, en relación al mismo periodo de la vigencia 2022 se evidencia un incremento del 100% considerando que en el periodo relacionado de 2022 no se presentaron eventos adversos.
Se evidencia en general durante el trimestre un comportamiento positivo en adherencia a barreras de seguridad para prevención de caídas en la institución desde la identificación de riesgo mediante aplicación de escala de Downton y aplicación de barreras de seguridad de acuerdo al riesgo identificado según lo contemplado dentro de la guía de práctica segura para prevención de caídas manteniendo una adherencia superior a la meta del 90%.
Se sostiene cumplimiento de meta durante la vigencia y en los tres meses del trimestre.</t>
  </si>
  <si>
    <t>En el segundo trimestre de 2023, se clasifican 6 caídas como evento adverso lo cual representa un incremento representativo en relación al primer trimestre del mismo año en el cual se presentó un evento.
En relación al mismo periodo de la vigencia 2022 se mantiene la misma cantidad de eventos acumulados en el trimestre puesto que se presentaron 6 de los cuales 4 se concentraron en abril y 2 en mayo.
Los eventos presentados en el II trimestre de 2023 correponden al servicio de urgencia (4 eventos) y especialidades 5 piso (2 eventos) con su respectiva formulación de planes de mejora.
En caso de urgencias el 50% de las caídas (2) se presentan en el baño, una de su propia altura en compañia de familiar y una desde la camilla. En especialidades 5 piso el 100% de las caídas son desde la cama.
Se mantiene el cumplimiento de la meta durante el periodo.</t>
  </si>
  <si>
    <t>POA2021274</t>
  </si>
  <si>
    <t>Fortalecer la adherencia y el conocimiento de las barreras de seguridad para Prevención de UPP y las habilidades para aplicación de por parte del equipo de salud responsable del cuidado del paciente, con el fin de prevenir y disminuir su incidencia.</t>
  </si>
  <si>
    <t>Evaluar impacto de las barreras implementadas para prevención de UPP</t>
  </si>
  <si>
    <t>Desarrollo de UPP institucional</t>
  </si>
  <si>
    <t>N° DE EVENTOS ADVERSOS POR UPP DEL PERIODO</t>
  </si>
  <si>
    <t xml:space="preserve">El desarrollo de úlceras por presión en los servicios hospitalarios que incluyen el área de observación de urgencias, presenta un incremento importante en el primer trimestre de 2023 en relación al mismo periodo de 2022, si bien se mantiene el cumplimiento de meta durante los res meses del trimestre, al igual que la adherencia en los servicios hospitalarios a las barreras definidas en la guía de práctica segura para prevención de UPP por encima de la meta establecida del 90%; el incremento presentado permite observar que el 50% de los eventos presentados en el primer trimestre corresponden al servicio de urgencias, en cuanto a los servicios de hospitalización en cirugía general y especialidades 4° piso UC se presentan 2 eventos en cada uno y el restante corresponde a especialidades 5° piso. 
Se mantienen las acciones de seguimiento y refuerzo desde el programa de seguridad del paciente y cuidado de piel y se formulan planes de acción en conjunto con la profesional de progama de cuidado de piel para su respectivo seguimiento..   </t>
  </si>
  <si>
    <t>Durante el segundo trimestre de 2023 se cumple la meta institucional, encontrándo lo siguiente
- Frente al mismo periodo de 2022 en los servicios hospitalarios disminuye en cantidad un evento relacionado con UPP.
- En el caso del servicio de urgencias en 2022 se desarrollaron 4 UPP frente a 11 en 2023, lo cual evidencia un incremento importante de eventos asociados principalmente a sobrecupo del servicio, estancia prolongada de usuarios y condiciones clínicas específicas que afectan la movilidad del paciente.
- En el primer trimestre de 2022 y 2023 las UPP en los servicios de hospitalización no se concentran en un servicio se presenta un evento en servicios como medicina interna, especialidades quirúrgicas, especialidades 4° y 5° piso, en cirugía general se presentan 2 eventos en 2023,
En relación al primer trimestre de 2023, se evidencia incremento en el desarrollo de UPP considerando que  se pasa de 13 a 17 y en el servicio de urgencias de 6 a 11.
Se formularon acciones de mejora en el servcio de urgencias y se mantiene seguimiento desde el programa de cuidado de piel y seguridad del paciente.</t>
  </si>
  <si>
    <t>POA2021275</t>
  </si>
  <si>
    <t>Desarrollo de UPP Institucional en  UCI Adultos</t>
  </si>
  <si>
    <t>N° DE EVENTOS ADVERSOS POR UPP DE UCI ADULTOS DEL PERIODO</t>
  </si>
  <si>
    <t>Durante el trimestre se evidencia que la unidad de cuidado intensivo presenta incremento en el desarrollo de de úlceras por presión pasando de 15 eventos en el mismo periodo de 2022 a 20 en la presente vigencia
Frente a la vigencia 2021, el número de eventos; esto asociado a factores relacionados con la severidad de los pacientes y estancia prolongada, sin embargo se identifican también falencias en adherencia y fortalecimiento de barreras establecidas en la guía de práctica segura para prevención de UPP frente a lo cual se generan acciones de mejora.
Se sosteniene el cumplimiento de la meta de manera global en el trimeste, sin embargo en mes de marzo no se logra cumplimiento de la misma..</t>
  </si>
  <si>
    <t>La unidad de cuidados intensivos demuestra un comportamiento positivo en la disminución de UPP desarrolladas en el servicio, durante el segundo trimestre se cumple la meta, se presenta una evidente disminución del desarrollo de UPP en relación al primer trimestre de 2023 pasando de 20 eventos a 8; en relación al mismo periodo de 2022 en el cual se desarrollaron 18 UPP demuestra la efectividad de las acciones de mejora implementadas y el fortalecimiento de los procesos en el área.</t>
  </si>
  <si>
    <t>POA2021276</t>
  </si>
  <si>
    <t>SERVICIO FARMACÉUTICO</t>
  </si>
  <si>
    <t>TOMAS EDISON VALENCIA</t>
  </si>
  <si>
    <t>SERVICIO FARMACEUTICO</t>
  </si>
  <si>
    <t>Establecer, validar y poner en practica todos los procedimientos de Control de Calidad para evaluar y mantener estandares de calidad en cuanto a producto terminado como  dosis unitaria, que van destinados a nuestros usarios.</t>
  </si>
  <si>
    <t>Garantizar que las unidosis preparadas cumplan con las especificaciones  de control de calidad, para la seguridad de nuestros usuarios.</t>
  </si>
  <si>
    <t>Decreto 780 de 2016 y Resoluciones 0444 de 2008 y 1403 de 2007</t>
  </si>
  <si>
    <t>Incumplimiento de la normatividad vigente. Incumplimiento del Programa auditorias.</t>
  </si>
  <si>
    <t>Incumplimiento de normas y requisitos legales. Fallas en la seguridad del paciente.</t>
  </si>
  <si>
    <t xml:space="preserve">Porcentaje de calidad de las unidosis preparadas </t>
  </si>
  <si>
    <t># Unds Rechazados</t>
  </si>
  <si>
    <t># Unds producidos</t>
  </si>
  <si>
    <t xml:space="preserve"> En el primer trimestre de 2023, se cumple la meta, ya que se tienen controles en el proceso donde se evidencia errores en etiquetado, los cuales son corregidos antes de ser liberados y entregados en los servicios de hospitalización.</t>
  </si>
  <si>
    <t>En el segundo trimestre de 2023, se cumple la meta, ya que se tienen controles en el proceso donde se evidencia errores en etiquetado, los cuales son corregidos antes de ser liberados y entregados en los servicios de hospitalización.</t>
  </si>
  <si>
    <t>POA2021277</t>
  </si>
  <si>
    <t>Producir aire medicinal en sitio por compresor, cumpliendo con lo establecido en la resolución 4410 de 2009 y los principios de buenas prácticas de manufactura (BPM), garantizando de esta forma la calidad del medicamento y su entrega segura a pacientes de la institución.</t>
  </si>
  <si>
    <t>Garantizar que la producción y suministro de Aire Medicinal cumpla con todas las especificaciones de calidad y seguridad para satisfacer la necesidades de nuestros pacientes</t>
  </si>
  <si>
    <t>Decreto 780 de 2016 y Resolución 2011012580  de 2011</t>
  </si>
  <si>
    <t>Falta de  disponibilidad de medicamentos y dispositivos médicos. (Riesgo de Mercado)</t>
  </si>
  <si>
    <t>Porcentaje de lotes de aire medicinal rechazados</t>
  </si>
  <si>
    <t># Lotes de aire medicinal Rechazados</t>
  </si>
  <si>
    <t># de Lotes de aire medicinal aceptados</t>
  </si>
  <si>
    <t>Para el primer trimestre del año 2023 se fabricaron 13 lotes, se mantiene constante la tendencia del cumplimiento de la meta, cumpliéndose a cabalidad con el suministro constante de este vital medicamento y con las especificaciones de calidad exigidas según USP vigente.</t>
  </si>
  <si>
    <t>Para el segundo trimestre del año 2023 se fabricaron 13 lotes, se mantiene constante la tendencia del cumplimiento de la meta, cumpliéndose a cabalidad con el suministro constante de este vital medicamento y con las especificaciones de calidad exigidas según USP vigente.</t>
  </si>
  <si>
    <t>POA2021278</t>
  </si>
  <si>
    <t>Identificar las discrepancias relacionadas con la reconciliación medicamentosa al ingreso, y traslado del paciente, para evitar errores de medicación, que puedan sobrevenir por un inadecuado manejo de los medicamentos en reconciliación, optimizando la farmacoterapia del paciente y suministrando los medicamentos necesarios con estándares de calidad y adecuados para responder al estado clínico del paciente</t>
  </si>
  <si>
    <t>Medir el grado de cumplimiento de la Reconciliación Medicamentosa mediante la identificación de discrepancias, con el objetivo de evitar errores de medicación que puedan sobrevenir por un inadecuado manejo de los medicamentos en reconciliación tanto al ingreso, traslado y egreso del paciente en el Hospital Departamental de Nariño ESE</t>
  </si>
  <si>
    <t>Decreto 0903 de 2014 y Resolución 2082 de 2014</t>
  </si>
  <si>
    <t xml:space="preserve">porcentaje de cobertura al seguimiento a la reconciliacion medicamentosa </t>
  </si>
  <si>
    <t xml:space="preserve">#De pacientes con seguimiento RM </t>
  </si>
  <si>
    <t xml:space="preserve"># D e pacientes que cumplen criterios de seguimiento RM </t>
  </si>
  <si>
    <t xml:space="preserve">En el primer  trimestre se mantiene constante la tendencia dando cumplimiento a la meta,  lo que indica que se realiza seguimiento a la reconciliación medicamentosa en todos los momentos ingreso, traslado y egreso a los pacientes del HUDN que cumplen criterios de seguimiento. </t>
  </si>
  <si>
    <t xml:space="preserve">En el segundo  trimestre del 2023 se mantiene constante la tendencia dando cumplimiento a la meta,  lo que indica que se realiza seguimiento a la reconciliación medicamentosa en todos los momentos ingreso, traslado y egreso a los pacientes del HUDN que cumplen criterios de seguimiento. </t>
  </si>
  <si>
    <t>POA2021279</t>
  </si>
  <si>
    <t>Gestionar la oportunidad, seguridad, eficiencia y calidad de los medicamentos que deben suministrarse a los pacientes, disminuyendo los errores de
medicación, procurando la correcta administración de los medicamentos al paciente e integrando al
Químico Farmacéutico al equipo asistencial en la atención al paciente.</t>
  </si>
  <si>
    <t>Calidad en la formulación Médica</t>
  </si>
  <si>
    <t>Porcentaje de cobertura de validación de fórmulas</t>
  </si>
  <si>
    <t># fórmulas validadas</t>
  </si>
  <si>
    <t>total formulación</t>
  </si>
  <si>
    <t>En el primer trimestre de 2023, la tendencia del inidcador se mantuvo. La meta se cumple, dado que los QFs validan las fórmulas antes de dar inicio al proceso productivo.</t>
  </si>
  <si>
    <t>En el segundo trimestre de 2023, la tendencia del inidcador se mantuvo. La meta se cumple, dado que los QFs validan las fórmulas antes de dar inicio al proceso productivo.</t>
  </si>
  <si>
    <t>POA2021280</t>
  </si>
  <si>
    <t>Contribuir a la seguridad del paciente mediante la identificación, análisis, reducción y control de riesgos
que pueden desencadenar incidentes y/o eventos adversos asociados al uso de medicamentos, así como
la implementación de barreras de seguridad y/o planes de mejora que permitan prevenir la incidencia y
prevalencia de los mismos.</t>
  </si>
  <si>
    <t>Gestionar la totalidad de Eventos Adversos relacionados con Medicamentos de Alto riesgo reportados al programa de Farmacovigilancia.</t>
  </si>
  <si>
    <t>Decreto 780 de 2016 y Resolución 1403 de 2007</t>
  </si>
  <si>
    <t>Incumplimiento del Programa auditorias.</t>
  </si>
  <si>
    <t xml:space="preserve">Porcentaje de eventos adversos con medicamentos de alto riesgo </t>
  </si>
  <si>
    <t># de EA por medicamentos de alto riesgo gestionados</t>
  </si>
  <si>
    <t>Total de EAM detectados por medicamentos de alto riesto</t>
  </si>
  <si>
    <t xml:space="preserve">El indicador se ha mantenido constante. En el I trimestre  del 2023 se cumplió con la meta del indicador, lo que obedece al cumplimiento de las actividades del referente del programa, en el análisis y gestión de Eventos adversos por medicamentos de alto riesgo.              </t>
  </si>
  <si>
    <t xml:space="preserve">El indicador se ha mantenido constante. En el II trimestre  del 2023 se cumplió con la meta del indicador, lo que obedece al cumplimiento de las actividades del referente del programa, en el análisis y gestión de Eventos adversos por medicamentos de alto riesgo.        </t>
  </si>
  <si>
    <t>POA2021281</t>
  </si>
  <si>
    <t>Gestionar todos los Eventos Adversos relacionados con Medicamentos de LASA reportados al programa de Farmacovigilancia.</t>
  </si>
  <si>
    <t>Porcentaje de eventos adversos  por confusión en el uso de medicamentos LASA</t>
  </si>
  <si>
    <t>No de EA por confusión en el uso de medicamentos LASA</t>
  </si>
  <si>
    <t>total de EAM</t>
  </si>
  <si>
    <t>El indicador se ha mantenido constante. En el I trimestre  del 2023 se cumplió con la meta, resultado que obedece al cumplimiento del programa de Farmacovigilancia, en cuanto al análisis, gestión e implementación de barreras de seguirdad, etc.</t>
  </si>
  <si>
    <t>El indicador se ha mantenido constante. En el II trimestre  del 2023 se cumplió con la meta, resultado que obedece al cumplimiento del programa de Farmacovigilancia, en cuanto al análisis, gestión e implementación de barreras de seguirdad, etc.</t>
  </si>
  <si>
    <t>POA2021282</t>
  </si>
  <si>
    <t>Identifica, gestionar y definir barreras de seguridad y/o planes de mejora que permitan prevenir la incidencia  de errores de dispensación</t>
  </si>
  <si>
    <t>Porcentaje de errores de medicación asociados a la dispensación</t>
  </si>
  <si>
    <t># Errores de dispensación</t>
  </si>
  <si>
    <t>total de errores de medicación</t>
  </si>
  <si>
    <t>En los últimos 3 años,  la tendencia del indicador ha sido fluctuante. Para el  En el I trimestre  del 2023 se logró la meta del  indicador, resultado que obedece a las acciones de mejora implementadas en el Servicio Farmacéutico</t>
  </si>
  <si>
    <t>En los últimos 3 años, la tendencia del indicador ha sido fluctuante. Para el II trimestre  del 2023 se logró la meta del  indicador, resultado que obedece a las acciones de mejora implementadas en el Servicio Farmacéutico</t>
  </si>
  <si>
    <t>POA2021283</t>
  </si>
  <si>
    <t># unds de reempaque etiquetada correctamente.</t>
  </si>
  <si>
    <t>Total unds reempacadas</t>
  </si>
  <si>
    <t xml:space="preserve"> En el I trimestre de 2023 se cumple la meta, ya que se tienen controles en el proceso que garantiza la ausencia de unidades defectuosas.</t>
  </si>
  <si>
    <t xml:space="preserve"> En el segundo trimestre de 2023 se cumple la meta, ya que se tienen controles en el proceso que garantiza la ausencia de unidades defectuosas.</t>
  </si>
  <si>
    <t>POA2021284</t>
  </si>
  <si>
    <t>Porcentaje de efectividad del programa de Reconciliación medicamentosas</t>
  </si>
  <si>
    <t># Discrepancias gestionadas en RM</t>
  </si>
  <si>
    <t># Discrepancias Detectadas RM</t>
  </si>
  <si>
    <t>Se mantiene la tendencia del cumplimiento de la meta del 100% con respecto al mismo trimestre medido del año 2022.  El éxito obedece a que todas las discrepancias fueron gestionadas, cumpliendo con la meta del indicador.</t>
  </si>
  <si>
    <t>POA2021285</t>
  </si>
  <si>
    <t>Mantenimiento preventivo y correctivo equipos e infraestructura de la Central de Mezclas. Validación de sistemas de aire, cadena de frio y calificacion de equipos, con el fin de  mantener y dar cumplimiento a  las Buenas Prácticas de Elaboración (BPE) asegurando así la calidad y seguridad de los medicamentos elaborados y atención de nuestros usuarios.</t>
  </si>
  <si>
    <t>Verificar el cumplimiento de los Cronogramas de mantenimiento preventivo y validación de sistemas y calificacion de equipos, realizado por el tercero a cargo.</t>
  </si>
  <si>
    <t xml:space="preserve"> Porcentaje de efectividad actividades BPE</t>
  </si>
  <si>
    <t># Actividades Cumplidas para el mantenimiento de la central de mezclas</t>
  </si>
  <si>
    <t># Actividades Programadas</t>
  </si>
  <si>
    <t>En el primer trimestre de 2023, la tendencia del inidcador se mantiene, dando continuidad a las actividaddes exigidas para mantener las  Buenas Prácticas de Elaboración por INVIMA, en este I trimestre se realiza los controles microbiologicos mensuales,  y mantenimiento del sitema de aire, cabinas.</t>
  </si>
  <si>
    <t>En el segundo trimestre de 2023, la tendencia del inidcador se mantiene, dando continuidad a las actividaddes exigidas para mantener las  Buenas Prácticas de Elaboración por INVIMA, en este I trimestre se realiza los controles microbiologicos mensuales,  mantenimiento del sitema de aire y manatenimiento de cabinas.</t>
  </si>
  <si>
    <t>POA2021286</t>
  </si>
  <si>
    <t>Establecer, definir, ejecutar y controlar todos los procesos que se desarrollan en torno a la producción y distribución en Línea de Aire Medicinal en sitio por compresor al igual que el almacenamiento y distribución de Gases Medicinales, con el fin de dar cumplimiento a las Buenas Prácticas de Manufactura (BPM) asegurando así su calidad, eficacia y seguridad para el tratamiento de patologías y el cuidado de la salud de los pacientes durante su proceso de atención en la institución.</t>
  </si>
  <si>
    <t>Garantizar la Detección, análisis, evaluación y prevención de las desviaciones presentadas en el proceso de producción de aire medicinal en sitio por compresor y almacenamiento y distribución de los Gases Medicinales</t>
  </si>
  <si>
    <t>Porcentaje de efectividad manejo de desviaciones</t>
  </si>
  <si>
    <t># Desviaciones Gestionadas</t>
  </si>
  <si>
    <t># Desviaciones Reportadas</t>
  </si>
  <si>
    <t>En el primer trimestre del año 2023 la tendencia del indicador se mantiene constante con relacion al año 2022. Durante este trimestre no se presentaron desviaciones en los procesos de BPM y BPE, dando cumplimiento con el 100% con la meta planteada</t>
  </si>
  <si>
    <t>En el segundo trimestre del año 2023 la tendencia del indicador se mantiene constante con relacion al año 2023. Durante este trimestre se presentaron dos desviaciones en los procesos de BPM y BPE, los cuales se han realizado las gestiones plasmadas en los planes de acción,  dando cumplimiento con el 100% con la meta planteada</t>
  </si>
  <si>
    <t>POA2021287</t>
  </si>
  <si>
    <t>Mejorar la protección de la salud y la seguridad de los usuarios, funcionarios y medio ambiente del HOSPITAL UNIVERSITARIO DEPARTAMENTAL DE NARIÑO E.S.E., mediante la identificación, evaluación y gestión de los reportes asociados a problemas de seguridad de los dispositivos médicos, de forma que se establezcan mecanismos que reduzcan la probabilidad o el riesgo que se produzcan un incidente adverso asociado al uso de los dispositivos médicos.</t>
  </si>
  <si>
    <t>La Identificación, evaluación y gestión de los reportes asociados a problemas de seguridad de los dispositivos médicos</t>
  </si>
  <si>
    <t>Decreto 4725 de 2005 y Resolución 4816 de 2008</t>
  </si>
  <si>
    <t>Porcentaje de efectividad del Programa de Tecnovigilancia</t>
  </si>
  <si>
    <t>No. de Reportes de TV Analizados</t>
  </si>
  <si>
    <t>No. total de reportes de TV</t>
  </si>
  <si>
    <t>En el   trimestre  I del año 2023,la tendencia del indicador se ha mantenido.  Obedeciendo  el cumplimiento de las actividades del referente del programa,  correspondientes a la identificacion,  análisis y gestión de eventos e incidentes adversos asociados al uso del de DM.</t>
  </si>
  <si>
    <t>En el trimestre II del año 2023,la tendencia del indicador se ha mantenido.  Obedeciendo  el cumplimiento de las actividades del referente del programa,  correspondientes a la identificacion,  análisis y gestión de eventos e incidentes adversos asociados al uso de equipos biomédicos, material de osteosíntesis y de dispositivos médicos.</t>
  </si>
  <si>
    <t>POA2021288</t>
  </si>
  <si>
    <t>Identificar  y analizar cada uno de los casos reportados al programa de Farmacovigilancia.</t>
  </si>
  <si>
    <t>Porcentaje de cumplimiento en la gestión de reportes de Farmacovigilancia</t>
  </si>
  <si>
    <t>No. de Reportes de FV Analizados</t>
  </si>
  <si>
    <t>No. total de reportes de FV</t>
  </si>
  <si>
    <t>La tendencia del indicador se ha mantenido constante. Durante el I trimestre  del 2023 se cumplió la meta ya que se gestionó todas las notificaciones allegadas al programa, realizando el respectivo reporte a través de la plataforma vigiflow, oportunamente.</t>
  </si>
  <si>
    <t>La tendencia del indicador se ha mantenido constante. Durante el II trimestre  del 2023 se cumplió la meta ya que se gestionó todas las notificaciones allegadas al programa, realizando oportunamente el respectivo reporte a través de la plataforma vigiflow.</t>
  </si>
  <si>
    <t>POA2021289</t>
  </si>
  <si>
    <t>Garantizar la seguridad de nuestros pacientes y el uso racional de antibioticoterapias a nivel hospitalario</t>
  </si>
  <si>
    <t>Realizar la intervención oportuna al comité de infecciones y a los médicos prescriptores sobre formulaciones de las últimas 24 horas, de manera diaria</t>
  </si>
  <si>
    <t>% De Efectividad del Programa de Seguimiento a Uso Racional  de ATB</t>
  </si>
  <si>
    <t>No. Intervenciones farmacéuticas realizadas de ATB</t>
  </si>
  <si>
    <t xml:space="preserve">Intervenciones farmacéuticas necesarias de ATB </t>
  </si>
  <si>
    <t>En los dos últimos años, la tendencia fue constante. En el primer trimestre 2023 se cumple con la meta, dado que   las intervenciones fueron oportunas, pertinentes y aumentan la seguridad de nuestros pacientes.</t>
  </si>
  <si>
    <t>En los dos últimos años, la tendencia fue constante. En el segundo trimestre 2023 se cumple con la meta, dado que   las intervenciones fueron oportunas, pertinentes y aumentan la seguridad de nuestros pacientes.</t>
  </si>
  <si>
    <t>POA2021290</t>
  </si>
  <si>
    <t xml:space="preserve"> Prevenir la resistencia bacteriana institucional con el uso racional de antibióticos</t>
  </si>
  <si>
    <t>Medir y hacer seguimiento a los tratamientos de antibióticos de amplio espectro, superiores a 14 días que es lo que normalmente recomiendan las guías y verificar si los días adicionales corresponden a manejo de infecciones severas como osteomielitis, meningitis, gérmenes multidrogoresistentes, entre otros.</t>
  </si>
  <si>
    <t>% de Tratamientos Antibióticos de amplio espectro, supériores a 14 días</t>
  </si>
  <si>
    <t xml:space="preserve">No. pacientes con tratamiento prolongado de antibiótico </t>
  </si>
  <si>
    <t>No. de formulaciones de ATB (total de pacientes al mes)</t>
  </si>
  <si>
    <t>En el primer trimestre 2023, se conserva la tendencia a la baja de los últimos años y se cumple con la meta establecida.</t>
  </si>
  <si>
    <t>En el  segundo 2023, se conserva la tendencia a la baja de los últimos años y se cumple con la meta establecida.</t>
  </si>
  <si>
    <t>POA2021291</t>
  </si>
  <si>
    <t>Porcentaje de calidad en las nutriciones parenterales elaboradas</t>
  </si>
  <si>
    <t># unds nutriciones preparadas defectuosas</t>
  </si>
  <si>
    <t>Total unds nutricioens preparadas</t>
  </si>
  <si>
    <t>En el primer trimestre de 2023, la tendencia del inidcador se mantiene. Se cumple la meta, ya que se tienen controles en el proceso que garantiza la ausencia de unidades defectuosas.</t>
  </si>
  <si>
    <t>En el segundo trimestre de 2023, la tendencia del inidcador se mantiene. Se cumple la meta, ya que se tienen controles en el proceso, mas que todo en la prescripción de la formula  que garantice una óptima preparación y haya ausencia de unidades defectuosas.</t>
  </si>
  <si>
    <t>POA2021292</t>
  </si>
  <si>
    <t>Porcentaje de calidad en las unidosis elaboradas</t>
  </si>
  <si>
    <t># unidosis estériles defectuosas</t>
  </si>
  <si>
    <t>Total unidosis estériles preparadas</t>
  </si>
  <si>
    <t>En el primer trimestre de 2023, se cumple la meta, ya que se tienen controles en el proceso donde se evidencia errores en etiquetado, los cuales son corregidos antes de ser liberados y entregados en los servicios de hospitalizacion</t>
  </si>
  <si>
    <t>En el segundo trimestre de 2023, se cumple la meta, ya que se tienen controles en el proceso donde se evidencia errores en etiquetado, los cuales son corregidos antes de ser liberados y entregados en los servicios de hospitalizacion</t>
  </si>
  <si>
    <t>POA2021293</t>
  </si>
  <si>
    <t>Crear espacios para generar una mayor comunicación acertiva entre el personal que interviene en los subprocesos  del servicio Farmacéutico</t>
  </si>
  <si>
    <t>Ejecutar las tareas propuestas dentro de cada una de las reuniones para mejorar el desarrollo de las actividades del servicio con calidad y eficiencia brindando información confiable y oportuna</t>
  </si>
  <si>
    <t>Cobertura en reuniones de autocontrol del SF</t>
  </si>
  <si>
    <t>Numero de reuniones de manera mensual</t>
  </si>
  <si>
    <t>12 anuales</t>
  </si>
  <si>
    <t>En el último año, la tendencia del indicador es constante. En este periodo, se cumple con la meta. El éxito del logro de la meta, obedece a que se realizaron todas las reuniónes programadas por el Servicio</t>
  </si>
  <si>
    <t>POA2021294</t>
  </si>
  <si>
    <t xml:space="preserve">Establecer en el Hospital Universitario Departamental de Nariño E.S.E, el procedimiento para la
prescripción u ordenamiento, dispensación, suministro efectivo y reporte ante el Ministerio de Salud y
Protección Social de las tecnologías no financiadas con recursos de la UPC. </t>
  </si>
  <si>
    <t>Detectar las inconsistencias en el tramite total de tecnologías NO PBS respecto a MIPRES</t>
  </si>
  <si>
    <t>Decreto 780 de 2016 y Resoluciones 1403 de 2007,  5857 de 2018, 1885 y 2438 de 2018</t>
  </si>
  <si>
    <t>Porcentaje de Efectividad en seguimiento al uso de tecnologías NO PBS</t>
  </si>
  <si>
    <t xml:space="preserve">Desviaciones totales en diligenciamiento documentación NO PBS tramitadas </t>
  </si>
  <si>
    <t>Total Desviaciones detectadas</t>
  </si>
  <si>
    <t>El indicador ha mejorado en los últimos dos años. En el trimestre 1 de 2023 se cumple la meta planteada. El cumplimiento se debe al seguimiento diario de las prescripciones y ordenamientos MIPRES.</t>
  </si>
  <si>
    <t>El indicador ha mejorado en los últimos dos años. En el trimestre 2 de 2023 se cumple la meta planteada. El cumplimiento se debe al seguimiento diario de las prescripciones y ordenamientos MIPRES.</t>
  </si>
  <si>
    <t>POA2021295</t>
  </si>
  <si>
    <t>Velar por el cumplimiento del tratamiento farmacológico para favorecer el éxito del mismo, en el sentido de brindar una adecuada información al usuario sobre la importancia del cumplimiento de la terapia farmacológica y por consiguiente contribuir a que se consigan resultados clínicos positivos y una efectiva adherencia al tratamiento, lo cual se ve reflejado en calidad de vida del usuario y favorece la disminución de costos para el sistema de salud.</t>
  </si>
  <si>
    <t xml:space="preserve">Realizar Intervenciones Farmacéuticas con el objeto de velar por el Uso correcto de medicamentos </t>
  </si>
  <si>
    <t>Porcentaje de cobertura de intervenciones farmacéuticas</t>
  </si>
  <si>
    <t>No de Intervenciones Farmacéuticas Realizadas</t>
  </si>
  <si>
    <t>En los últimos 2 años el indicador se ha mantenido, para el trimestre I de 2023, la tendencia del indicador aumento  cumpliendo la meta, esto   se debe a las gestiones oportunas de los QF asistenciales frente a la necesidad de los servicios asistenciales, en cuanto a disponbilidad de medicamentos y/o dispositivos médicos, prescripción, dosificación, administración, preparación de medicamentos, etc.</t>
  </si>
  <si>
    <t>En los últimos 2 años el indicador se ha mantenido, para el trimestre II de 2023, la tendencia del indicador aumento  cumpliendo la meta, esto   se debe a las gestiones oportunas de los QF asistenciales frente a la necesidad de los servicios asistenciales, en cuanto a disponbilidad de medicamentos y/o dispositivos médicos, prescripción, dosificación, administración, preparación de medicamentos, etc.</t>
  </si>
  <si>
    <t>POA2021296</t>
  </si>
  <si>
    <t>Mejorar la protección de la salud y la seguridad de los usuarios, funcionarios y medio ambiente del HOSPITAL UNIVERSITARIO DEPARTAMENTAL DE NARIÑO E.S.E. y áreas de expansión, mediante la identificación, evaluación y gestión de los reportes asociados a problemas de seguridad de los dispositivos médicos, de forma que se establezcan mecanismos que reduzcan la probabilidad o el riesgo que se produzcan incidentes o eventos adversos asociados al uso de los dispositivos médicos.</t>
  </si>
  <si>
    <t>Porcentaje de efectividad  del Programa de Tecnovigilancia</t>
  </si>
  <si>
    <t>El trimestre II del año 2023 se mantiene constante la tendencia del cumplimiento de la meta, debido a los reportes presentados con equipos biomedicos realizando la identificacion, analisis y gestion de eventos e incidentes relacionados a Equipo Biomedicos</t>
  </si>
  <si>
    <t>POA2021297</t>
  </si>
  <si>
    <t>La Identificación, evaluación y gestión de los reportes asociados a problemas de seguridad de los dispositivos médicos (material de osteosintesis)</t>
  </si>
  <si>
    <t>Porcentaje de Impacto del Programa de Tecnovigilancia</t>
  </si>
  <si>
    <t>No. de eventos adversos relacionados con material de osteosíntesis gestionados</t>
  </si>
  <si>
    <t>No. total de eventos adversos relacionados con material de osteosíntesis</t>
  </si>
  <si>
    <t>Para este  trimestre I del año 2023  se mantiene constante la tendencia, cumpléndose la meta  del cumplimiento de la meta, debido a los reportes presentados con material de osteosintesis.</t>
  </si>
  <si>
    <t>Para este  trimestre II del año 2023  se mantiene constante la tendencia, cumpléndose la meta  del cumplimiento de la meta, debido a los reportes presentados con material de osteosintesis.</t>
  </si>
  <si>
    <t>POA2021298</t>
  </si>
  <si>
    <t>Recepcionar y almacenar los medicamentos y dispositivos médicos contratados por el servicio farmacéutico del Hospital Universitario Departamental de Nariño ESE por medio del proceso de adquisición o los que se reciben por medio de donaciones, verificando que cumplan y mantengan durante el periodo de permanencia en el hospital hasta su uso los criterios de calidad establecidos en la normatividad vigente, las condiciones en los vínculos contractuales, la información técnica suministrada por los laboratorios fabricantes y las disposiciones que rigen las donaciones nacionales e internacionales, para el cuidado y la conservación de las especificaciones con las que fueron fabricados.</t>
  </si>
  <si>
    <t>Realizar rondas de seguridad trimestralmente, en compañía de ingenieros biomedicos, se realiza revision de los equipos biomedicos que han presentado eventos adversos en la instutucion o los de clasificacion IIB, se envia informe y se subsanan los hallazgos encontrados por parte del personal de ing biomedica de la institucion</t>
  </si>
  <si>
    <t>Decretos 4725 de 2005 y 780 de 2016y Resolución 4816 de 2008</t>
  </si>
  <si>
    <t>Porcentaje de   Rondas de Seguridad</t>
  </si>
  <si>
    <t xml:space="preserve">No. de Hallazgos gestionados en rondas de seguridad </t>
  </si>
  <si>
    <t xml:space="preserve">No. total de hallazgos en rondas de seguridad) </t>
  </si>
  <si>
    <t>Indicador se realiza trimestralmente; la tendencia del indicador  en los últimos períodos ha estado constante.  En el período se cumplió la meta, mediante la programación con los Ingenieros Biomedicos</t>
  </si>
  <si>
    <t xml:space="preserve">Indicador se realizará semestralmente y a partir del 02/2023que se modifica el proceso en acompañamiento con mantenimiento y alineado a los cumplimientos de gestión de la tecnología. </t>
  </si>
  <si>
    <t>POA2021299</t>
  </si>
  <si>
    <t>Gestionar la oportunidad, seguridad, eficiencia y calidad de los medicamentos y dispositivos médicos que deben suministrarse a los pacientes, disminuyendo los errores de medicación, procurando la correcta administración de los medicamentos al paciente e integrando al Químico Farmacéutico al equipo asistencial en la atención al paciente.</t>
  </si>
  <si>
    <t>Realizar el despacho de medicamentos y dispositivos médicos de consumo y necesarios para la prestación de servicios. Actividad que se realiza a través de la opción de orden de despacho de consumo del sistema de información Dinámica Gerencial.</t>
  </si>
  <si>
    <t>Oportunidad entrega de productos a los servicios asistenciales</t>
  </si>
  <si>
    <t>Número  de ordenes de despacho entregadas dentro de los 15 días  desde la radicación de la solicitud de pedido</t>
  </si>
  <si>
    <t>Número total de ordenes de despacho mes radicas mes</t>
  </si>
  <si>
    <t>El indicador en el periodo analizado se cumplió, el indicador mejoró con respecto a meses anteriores, Porque las entregas de parte de los proveedores fueron más oportunas y consecuente mejoró la entrega a los servicios.</t>
  </si>
  <si>
    <t>POA2021300</t>
  </si>
  <si>
    <t>Gestionar la oportunidad en la prepración y entrega de nutriciones parenterales  que deben administrarse a los pacientes, disminuyendo los errores de
medicación, en cuanto a la correcta elaboración y manipulación.</t>
  </si>
  <si>
    <t>Oportunidad de entrega de Nutriciones Parenterales preparados en central de Mezclas.</t>
  </si>
  <si>
    <t xml:space="preserve">Inoportunidad en la entrega de las nutriciones parenterales. </t>
  </si>
  <si>
    <t>Porcentaje oportunidad en la elaboración de nutriciones parenterales</t>
  </si>
  <si>
    <t>Cantidad de nutriciones parenterales entregadas en los tiempos establecidos</t>
  </si>
  <si>
    <t>Total nutriciones parenterales preparadas</t>
  </si>
  <si>
    <t>En el primer trimestre de 2023, la tendencia del inidcador se mantiene. Se obtiene un cumplimiento del 100% en la producción y entrega de Nutriciones parenterales para adulto y neonatos.</t>
  </si>
  <si>
    <t>En el segundo trimestre de 2023, la tendencia del inidcador se mantiene. Se obtiene un cumplimiento del 100% en la producción y entrega de Nutriciones parenterales para adulto y neonatos.</t>
  </si>
  <si>
    <t>POA2021301</t>
  </si>
  <si>
    <t>Radicar oportunamente los soportes devidamente diligenciados Formatos de Contingencia MIPRES  ante las entidades externas.</t>
  </si>
  <si>
    <t>Porcentaje en la oportunidad en la gestión de soportes para el uso de tecnologías NO PBS</t>
  </si>
  <si>
    <t xml:space="preserve"> Cantidad de documentacion formatos de contingencia MIPRES tramitados
dentro de las 48 horas</t>
  </si>
  <si>
    <t>Cantidad Total  Formatos de contingencia MIPRES tramitados</t>
  </si>
  <si>
    <t>El indicador a ha mejorado en los últimos dos años. En el trimestre 1 de 2023 se cumple la meta planteada. El cumplimiento se debe al seguimiento diario de las prescripciones y ordenamientos MIPRES.</t>
  </si>
  <si>
    <t>El indicador a ha mejorado en los últimos dos años. En el trimestre 2 de 2023 se cumple la meta planteada. El cumplimiento se debe al seguimiento diario de las prescripciones y ordenamientos MIPRES.</t>
  </si>
  <si>
    <t>POA2021302</t>
  </si>
  <si>
    <t>Tramitar las facturas tramitables generadas a cargo de los contratos y/ ordenes de compras para el suministro de medicamentos dispositivos medicos y material de osteosintesis suscritos con el hospital</t>
  </si>
  <si>
    <t xml:space="preserve">Realizar el ingreso de facturas al sistema de información de manera contable y presupuestal, con los soportes de certificado de pago de parafiscales y seguridad social, planilla de pago de seguridad social y formato FRJUR-003 -LISTA DE CHEQUEO PARA LA LEGALIZACION DE CONTRATOS,  ademas  ingresar cada factura al aplicativo de radicador de cuentas </t>
  </si>
  <si>
    <t>Porcentaje de oportunidad en trámite de facturas</t>
  </si>
  <si>
    <t>Total facturas tramitatables tramitadas dentro de 7 días hábiles</t>
  </si>
  <si>
    <t>Total de facturas tramitadas</t>
  </si>
  <si>
    <t xml:space="preserve">En el I de 2023, el indicador empeoro y no se cumplio la meta  debido a que hasta la fecha, NO se encontraba autorizado el trámite de las cuentas por pagar y  en concecuencia NO se podía tramitar cuentas. </t>
  </si>
  <si>
    <t>POA2021303</t>
  </si>
  <si>
    <t>Garantizar disponibilidad de los medicamentos requeridos para la atención y definir los medicamentos integran el listado básico.</t>
  </si>
  <si>
    <t>Se diligencia por parte del médico solicitante el formato para inclusión o exclusión de medicamentos y dispositivos médicos, se lleva al comité de farmacia y terapéutica para su aprobación y posterior creación del código.</t>
  </si>
  <si>
    <t>Porcentaje de efectividad en la inclusión/exsclusión de productos al listado básico</t>
  </si>
  <si>
    <t># De productos incluidos en el listado básico instititucional</t>
  </si>
  <si>
    <t>Total de productos aprobados en Comité de Farmacia y Terapeútica</t>
  </si>
  <si>
    <t>Durante los 2 ultimos años , el indicador se ha incrementa. En el período evaluado se cumplió la meta por la proyección del Listado Básico Institucional vigencia 2023 y  la inclusion de productos al Plan de Beneficios en salud ( PBS), teniendo en cuenta las nuevas espcialidades o servicios implementados en la Organizacion .</t>
  </si>
  <si>
    <t xml:space="preserve">Durante los 2 ultimos años , el indicador se ha incrementa. En el período evaluado se cumplió la meta por la proyección del Listado Básico Institucional vigencia 2023 y  la inclusion de productos al Plan de Beneficios en salud ( PBS), teniendo en cuenta las nuevas espcialidades o servicios implementados en la Organizacion </t>
  </si>
  <si>
    <t>POA2021304</t>
  </si>
  <si>
    <t>Brindar educación a pacientes que egresan del hospital, para contribuir al uso seguro y adecuado de los medicamentos</t>
  </si>
  <si>
    <t>% de cobertura a pacientes con seguimiento al egreso</t>
  </si>
  <si>
    <t>Pacientes con segimiento de egreso</t>
  </si>
  <si>
    <t>Pacientes que cumplen criterios de seguimiento al egreso</t>
  </si>
  <si>
    <t>Para el promer trimestre 2023, el indicador se mantubo con respecto al mismo período del año pasado, se realizó el correspondiente seguimiento y se mantiene la meta</t>
  </si>
  <si>
    <t>Para el  segundo 2023, el indicador se mantubo con respecto al mismo período del año pasado, se realizó el correspondiente seguimiento y se mantiene la meta</t>
  </si>
  <si>
    <t>POA2021305</t>
  </si>
  <si>
    <t xml:space="preserve">Recepcionar y almacenar los medicamentos y dispositivos médicos contratados por el servicio farmacéutico del Hospital Universitario Departamental de Nariño ESE por medio del proceso de adquisición o los que se reciben por medio de donaciones, verificando que cumplan y mantengan durante el periodo de permanencia en el hospital hasta su uso los criterios de calidad establecidos en la normatividad vigente, las condiciones en los vínculos contractuales, la información técnica
suministrada por los laboratorios fabricantes y las disposiciones que rigen las donaciones nacionales e internacionales, para el cuidado y la conservación de las especificaciones con las que fueron fabricados. </t>
  </si>
  <si>
    <t>Según los formatos FRFAR-013 ACTA DE RECEPCIÓN DE MEDICAMENTOS, DISPOSITIVOS MEDICOS Y/O INSUMOS, FRFAR-207ACTA DE RECEPCIÓN DE
OXÍGENO MEDICINAL, LÍQUIDO, FRFAR-208 RECEPCION DE GASES MEDICINALES COMPRIMIDOS, FRFAR-088 RECEPCION DE DM Y MATERIAL DE ORTESIS PROTESIS Y OSTEOSINTESIS  de acuerdo con lo establecido en el procedimiento PRFAR-001-Recepción y almacenamiento de dispositivos médicos y consolidar la información de manera mensual</t>
  </si>
  <si>
    <t>Falencias en la recepción técnica de medicamentos y dispositivos médicos. (Riesgo de Mercado)</t>
  </si>
  <si>
    <t>Porcentaje de efectividad en la recepción técnica</t>
  </si>
  <si>
    <t>Total de novedades gestionadas</t>
  </si>
  <si>
    <t>Total novedades detectadas</t>
  </si>
  <si>
    <t>El indicador en los ultimos 2 años ha permanecido constante.  En el periodo transcurrido se cumplió la meta establecida. El éxito del cumplimiento del indicador obedece a que se implementaron controles en el proceso.</t>
  </si>
  <si>
    <t>POA2021306</t>
  </si>
  <si>
    <t>Recepcionar y Almacenar los medicamentos, dispositivos médicos e insumos contratados por el servicio farmacéutico del Hospital Universitario Departamental de Nariño ESE por medio del proceso de adquisición, verificando que cumplan y mantengan durante el periodo de permanencia en el hospital hasta su uso los criterios de calidad establecidos en la normatividad vigente, las condiciones en los vínculos contractuales y la información técnica suministrada por los laboratorios fabricantes para el cuidado y la conservación de las especificaciones con las que fueron fabricados.</t>
  </si>
  <si>
    <t>Se diligencia el formato  FRFAR-013 ACTA DE RECEPCIÓN DE MEDICAMENTOS, DISPOSITIVOS MEDICOS Y/O INSUMOS de acuerdo con lo establecido en el procedimiento PRFAR-001-Recepción y almacenamiento de dispositivos médicos y consolidar la información de manera mensual</t>
  </si>
  <si>
    <t>Cobertura en la recepción técnica</t>
  </si>
  <si>
    <t>Total pedidos con acta por mes</t>
  </si>
  <si>
    <t>total de pedidos recibidos mes</t>
  </si>
  <si>
    <t>POA2021307</t>
  </si>
  <si>
    <t>Revisasr las cuentas en procura de asegurar que al cerrarse que la facturación de medicamentos y dispositivos médicos sea coherente concordando lo digitado con lo registrado en las historias clínicas.</t>
  </si>
  <si>
    <t>Revisar las cuentas antes de cerrar los ingresos en procura de que no haya devoluciones por errores de digitación</t>
  </si>
  <si>
    <t>Decreto 780 de 2016</t>
  </si>
  <si>
    <t>Aumento y Aceptación de Glosas (Riesgo de Liquidez)</t>
  </si>
  <si>
    <t>Registro inadecuado e insuficiente de procedimientos en historia clínica.</t>
  </si>
  <si>
    <t>Porcentaje de impacto en la revisión de cuentas</t>
  </si>
  <si>
    <t>Cuentas devueltas de auditoría</t>
  </si>
  <si>
    <t>Total de egresos</t>
  </si>
  <si>
    <t>En los últimos 3 años los resultados de éste indicador han mejorado, en el primer trimestre  del año 2023 debido al reporte diario de evidencias encontradas que se envia a  cada servicio, generando alerta en la falta de registro por el personal responsable lo que conlleva a una mejoria en el proceso cumpliendo  las metas en un 100% .</t>
  </si>
  <si>
    <t xml:space="preserve">En los últimos 3 años los resultados de éste indicador han mejorado, en el segundo trimestre  del año 2023 debido al reporte diario de evidencias encontradas que se envia a  cada servicio, generando alerta en la falta de registro por el personal responsable lo que conlleva a una mejoria en el proceso cumpliendo  las metas en un 100% </t>
  </si>
  <si>
    <t>POA2021308</t>
  </si>
  <si>
    <t>Garantizar la adecuada gestión de los medicamentos y dispositivos médicos logrando que sean distribuidos y administrados a los usuarios dentro de la vida útil establecida por su fecha de vencimiento y conservando las especificaciones de calidad con los que fueron fabricados y adquiridos. El control de inventarios es una barrera para frente a posibles errores de dispensación.</t>
  </si>
  <si>
    <t>Realizar las actividades descritas en el instructivo IRFAR-005, CONTROL DE
INVENTARIO – FECHAS
DE VENCIMIENTO Y
AVERIAS en cuanto a la gestión de vencimientos con terceros y rotación interna</t>
  </si>
  <si>
    <t xml:space="preserve">Deterioro y/o vencimiento de medicamentos y/o dispositivos médicos </t>
  </si>
  <si>
    <t>Impacto logística inversa</t>
  </si>
  <si>
    <t>Valor total recuperado y/o rotado por vencimiento</t>
  </si>
  <si>
    <t>valor total reportado según politicas de devolución</t>
  </si>
  <si>
    <t xml:space="preserve">El indicador en los ultimos 2 años se mantiene. En el periodo evaluado se cumplió la meta. El éxito del cumplimiento del indicador se debe a que se ha rotado productos con IPS, de igual manera cada mes se informa internamente a personal médico por diferentes canales, cuales son los mx y dm que se van a vencer, para que se tenga en cuenta su prescripción y evitar su vencimiento.  </t>
  </si>
  <si>
    <t>POA2021309</t>
  </si>
  <si>
    <t>Efectividad logística inversa</t>
  </si>
  <si>
    <t>Valor total recuperado (NC o reposición)  dentro de los 120 días de devuelto</t>
  </si>
  <si>
    <t>Valor total devuelto por fechas de vencimiento</t>
  </si>
  <si>
    <t>El indicador en los ultimos 2 años se mantine. En el periodo evaluado se cumplió la meta. El éxito del cumplimiento del indicador obedece a que se ha incrementado el reconocimiento de productos devueltos en meses anteriores, dicha reposicion se ha realizado  tanto en notas contables como en productos, teniendo en cuenta nuestras necesidades.</t>
  </si>
  <si>
    <t>POA2021310</t>
  </si>
  <si>
    <t xml:space="preserve">Se realiza cada cuatro meses, auditando los diferentes servicios asistenciales, farmacias satélites y bodegas del servicio farmacéutico, se realiza el informe correspondiente después de cada ronda y se implementa por parte de las coordinaciones de los servicios asistenciales el plan de acción. </t>
  </si>
  <si>
    <t>Decretos 4725 de 2005 y 780 de 2016 y Resolución 4816 de 2008</t>
  </si>
  <si>
    <t>Porcentaje de  rondas de seguridad</t>
  </si>
  <si>
    <t xml:space="preserve"> Número de rondas de serguridad realizadas</t>
  </si>
  <si>
    <t xml:space="preserve"> Número de rondas de serguridad programadas</t>
  </si>
  <si>
    <t>Indicador se realiza cuatrimestralmente; sin embargo la tendencia del indicador  en los últimos períodos la tendencia   se ha mantenido  constante, mediante la programaciónde rondas asistenciales.</t>
  </si>
  <si>
    <t>Indicador se realiza cuatrimestralmente; sin embargo la tendencia del indicador  en los últimos períodos se ha mantenido  constante, mediante la programaciónde rondas asistenciales.</t>
  </si>
  <si>
    <t>POA2021311</t>
  </si>
  <si>
    <t>Gestionar las discrepancias detectadas en cuanto a errores de digitación o de registro de medicamentos.</t>
  </si>
  <si>
    <t>Porcentaje de efectividad en la revisión de cuentas</t>
  </si>
  <si>
    <t>Discrepancias gestionadas en formulación o descargue de medicamentos</t>
  </si>
  <si>
    <t>Total discrepancias detectadas</t>
  </si>
  <si>
    <t>En los últimos 3 años los resultados de éste indicador han mejorado, en el primer trimestre  del año 2023 debido al reporte diario de evidencias encontradas que se envia a  cada servicio generando alerta en falta de registro por el personal responsable lo que conlleva a una mejoria en el proceso cumpliendo  las metas en un 100% .</t>
  </si>
  <si>
    <t>En los últimos 3 años los resultados de éste indicador han mejorado, en el segundo trimestre  del año 2023 debido al reporte diario de evidencias encontradas que se envia a  cada servicio generando alerta en falta de registro por el personal responsable lo que conlleva a una mejoria en el proceso cumpliendo  las metas en un 100% .</t>
  </si>
  <si>
    <t>POA2021312</t>
  </si>
  <si>
    <t>Seguimiento a prescripción adecuada y uso seguro de antibióticos</t>
  </si>
  <si>
    <t>Medir y mitigar a futuro los errores de prescripción de los antibióticos para evitar posibles incidentes o eventos adversos</t>
  </si>
  <si>
    <t>% de errores de prescripción de antimicrobianos</t>
  </si>
  <si>
    <t>N°de errores de prescripción de antibióticos por mes</t>
  </si>
  <si>
    <t>N° de formulaciones de ATB de amplio espectro</t>
  </si>
  <si>
    <t>En el trimestre I 2023,  se conserva la tendencia a la baja de los últimos años, gracias al seguimiento y educación en los errores de prescripción, lo cual permite cumplir con la meta definida.</t>
  </si>
  <si>
    <t>En el trimestre II 2023,  se conserva la tendencia a la baja de los últimos años, gracias al seguimiento y educación en los errores de prescripción, lo cual permite cumplir con la meta definida.</t>
  </si>
  <si>
    <t>POA2021313</t>
  </si>
  <si>
    <t>Dispensar los medicamentos y dispositivos médicos de manera oportuna dentro de los tiempos establecidos</t>
  </si>
  <si>
    <t>Porcentaje de oportunidad en la dispensación de medicamentos y dispositivos médicos</t>
  </si>
  <si>
    <t>Tiempo transcurrido desde la hora de confirmación de las fórmulas por los servicios hasta la entrega de los medicamentos en los servicios asistenciales</t>
  </si>
  <si>
    <t>tiempo limite de entrega</t>
  </si>
  <si>
    <t>En el último año el indicador ha mejorado. En el trimestre I de 2023 se cumplió la meta. El cumplimiento del indicador obedece a que se implementó un refuerzo en las tardes.</t>
  </si>
  <si>
    <t>POA2021314</t>
  </si>
  <si>
    <t>Procurar por la mínima ocurrencia de errores de dispensación y detectarlos antes de que el error llegue al paciente</t>
  </si>
  <si>
    <t>Porcentaje de calidad en la dispensación de medicamentos y dispositivos médicos</t>
  </si>
  <si>
    <t>Errores de dispensación detectados</t>
  </si>
  <si>
    <t>Total de formulas dispensadas</t>
  </si>
  <si>
    <t>En el último año el indicador ha mantenido constante. En el trimestre I de 2023 se cumplió la meta. El cumplimiento del indicador obedece a mayores controles en la dispensación.</t>
  </si>
  <si>
    <t>En el último año el indicador ha mantenido constante. En el trimestre II de 2023 se cumplió la meta. El cumplimiento del indicador obedece a mayores controles en la dispensación.</t>
  </si>
  <si>
    <t>POA2021315</t>
  </si>
  <si>
    <t xml:space="preserve">Establecer las actividades, frecuencia y responsables para las actividades de mantenimiento preventivo de los equipos que componen el Sistema de Producción de Aire Medicinal, Sistema de Producción de Vacío Medicinal, Sistema de Distribución de Gases Medicinales e Industrial y Sistema de Producción de Aire Industrial así como también de las Instalaciones de la Central de Gases Medicinales y la Programación de las calibraciones de los equipos que lo requieran.
</t>
  </si>
  <si>
    <t>Verificar el cumplimiento de los Cronogramas de mantenimiento preventivo y calibración de los equipos e instrumentos del Sistema de Gases Medicinales, realizado por el tercero a cargo.</t>
  </si>
  <si>
    <t>Decreto 780 de 2016 y Resoluciones 4410 de 2010</t>
  </si>
  <si>
    <t>Porcentaje de efectividad actividades BPM</t>
  </si>
  <si>
    <t># Actividades Cumplidas para el mantenimiento del Sistema Producción Aire Medicinal</t>
  </si>
  <si>
    <t>El indicador con respecto al trimestre medido del año 2022  se mantuvo constante dando cumplimiento a la meta, se cumplen todas las actividades programadas del mantenimiento preventivo al sistema de producción de aire medicinal, sistema de distribucion, vacio y aire industrial.</t>
  </si>
  <si>
    <t>POA2021316</t>
  </si>
  <si>
    <t>SOPORTE TERAPÉUTICO</t>
  </si>
  <si>
    <t>LIZETH DEL PILAR CANDO IMBACUAN</t>
  </si>
  <si>
    <t>HEMODIALISIS</t>
  </si>
  <si>
    <t>Lograr rentabilidad financiera</t>
  </si>
  <si>
    <t xml:space="preserve">Gestion financiera </t>
  </si>
  <si>
    <t>% Cumplimiento meta POA de producción</t>
  </si>
  <si>
    <t>FACTURACION REALIZADA MES</t>
  </si>
  <si>
    <t>FACTURACION PROGRAMADA EN EL MES</t>
  </si>
  <si>
    <t xml:space="preserve">Durante los ultimos tres años este indicador de productividad se ha mantenido ,para este semestre tiene el mismo comportamiento cumpliendo la meta estipulada por encima de la propuesta siendo favorable para la institucion </t>
  </si>
  <si>
    <t>POA2021317</t>
  </si>
  <si>
    <t>Garantizar al usuario de Hemodialisis, definición de conducta y tratamiento pertinente y oportuno  acordes a las guías de practica clínica (Gestión Clínica).</t>
  </si>
  <si>
    <t xml:space="preserve">Definicio de conducta- Revision de la TFG-Evaluacion de signos y sintomas asociados a uremia ,evidencia de desgaste proteico calorico </t>
  </si>
  <si>
    <t>Falta de apego o adherencia a guías y protocolos clínicos GPS (Guías de Practica Clínica).</t>
  </si>
  <si>
    <t>Adherencia al protocolo de inicio de diálisis</t>
  </si>
  <si>
    <t>Número de sesiones en la que se cumple el protocolo de inicio de diálisis</t>
  </si>
  <si>
    <t>Total de sesiones realizadas en el periodo</t>
  </si>
  <si>
    <t>Durante los ultimos tres años este indicador de resgitro de adherencia al protocolo se mantiene parael primer trimestre de 2023 se  tiene un cumplimiento de un  98,04% cumple con la meta estipulada a razon de que se ha cumplido a cabalidad el protocolo</t>
  </si>
  <si>
    <t>Durante los ultimos tres años este indicador de resgitro de adherencia al protocolo se mantiene parael primer trimestre de 2023 se  tiene un cumplimiento de un  98,04% ,para el segundo trimestre de 2023 esta en 98,76%cumple con la meta estipulada a razon de que se ha cumplido a cabalidad el protocolo</t>
  </si>
  <si>
    <t>POA2021318</t>
  </si>
  <si>
    <t xml:space="preserve">Garantizar a los usuarios y a la organización los medios necesarios para brindar información  para la realización de los procedimientos </t>
  </si>
  <si>
    <t>Informacion al paciente  clara y concisasobbre el procedimiento a realizarse -Firma del concentimiento informado</t>
  </si>
  <si>
    <t>Consentimiento informado diligenciado</t>
  </si>
  <si>
    <t>numero de consentimientos informados diligenciados</t>
  </si>
  <si>
    <t>Total de pacientes nuevos atendidos en el periodo</t>
  </si>
  <si>
    <t xml:space="preserve">Durante los ultimos  tres años el indicador de consentimiento informado  se MANTIENE  es oportuno y se cumple con la meta programada ,para este primer trimestre de 2023 se cumple al 100%a razon de que se tiene implemntado el protocolo de aplicación de consentimiento informado para todos los pacientes nuevos que ingresan al servicio </t>
  </si>
  <si>
    <t xml:space="preserve">Durante los ultimos  tres años el indicador de consentimiento informado  se MANTIENE  es oportuno y se cumple con la meta programada ,para este primer trimestre de 2023 se cumple al 100%. segundo trismetre de 2023 esta en 100% a razon de que se tiene implemntado el protocolo de aplicación de consentimiento informado para todos los pacientes nuevos que ingresan al servicio </t>
  </si>
  <si>
    <t>POA2021319</t>
  </si>
  <si>
    <t>Brindar oportunidad en la atención</t>
  </si>
  <si>
    <t>Brindar atencion integral al paciente que ingresa al servicio de hemodialisis</t>
  </si>
  <si>
    <t>Oportunidad en el inicio de diálisis</t>
  </si>
  <si>
    <t>Sumatoria del tiempo de espera para inicio de diálisis</t>
  </si>
  <si>
    <t>Durante los ultimos tres años este indicador de oportunidad en el inicio de hemodialisis se mantiene para este periodo cumple con la meta estipulada  son 43,83 min para la oportunidad del inciio de dialisis, a razon de que en el area se tiene estipuado la disponibilidad , es decir se atiende a los pacientes en 43 minutos despues de generar la interconsulta</t>
  </si>
  <si>
    <t>Durante los ultimos tres años este indicador de oportunidad en el inicio de hemodialisis se mantiene para este periodo cumple con la meta estipulada  son 43,83 min para el segundo trimestre de 2023 esta en 60,04% para la oportunidad del inciio de dialisis, a razon de que en el area se tiene estipuado la disponibilidad , es decir se atiende a los pacientes en 60,04 minutos despues de generar la interconsulta</t>
  </si>
  <si>
    <t>POA2021320</t>
  </si>
  <si>
    <t>Cumplir con la política de seguridad del paciente</t>
  </si>
  <si>
    <t>Identificar riesgos relacionados con su patologia de base -Identificar complicaciones relacionadas con la patologia</t>
  </si>
  <si>
    <t>Porcentaje de pacientes complicados en unidad renal</t>
  </si>
  <si>
    <t>Número de pacientes complicados en unidad renal</t>
  </si>
  <si>
    <t xml:space="preserve">Durante los ultimos tres años este indicador se mantiene no se han registrado complicaciones en al unidad renal igual se conserva para este periodo a razon de las estrataegias implementadas como seguridad del paciente </t>
  </si>
  <si>
    <t>POA2021321</t>
  </si>
  <si>
    <t xml:space="preserve">Porcentaje de incidentes ocurridos en pacientes que asisten a la unidad renal </t>
  </si>
  <si>
    <t>No de incidentes ocurridos en la unidad renal</t>
  </si>
  <si>
    <t>total de pacienets atendidos en el periodo</t>
  </si>
  <si>
    <t>Durante los ultimos tres años este indicador de eventos adversos se mantiene igual para este periodo no se han presentado EA cumpliendo la meta estipulada</t>
  </si>
  <si>
    <t>POA2021322</t>
  </si>
  <si>
    <t>IAMII</t>
  </si>
  <si>
    <t>CINDY JOHANA ROSERO</t>
  </si>
  <si>
    <t>Re acreditacion Estrategia IAMII</t>
  </si>
  <si>
    <t xml:space="preserve">Monitoreo de indicadores - Diligenciamiento Formato de autoapreciacion </t>
  </si>
  <si>
    <t xml:space="preserve">Exposición a movimientos repetitivos. </t>
  </si>
  <si>
    <t>PORCENTAJE DE CUMPLIMIENTO  al Formato de Autoapreciacion.</t>
  </si>
  <si>
    <t>Sumatoria de porcentaje total de cumplimiento por cada uno de los pasos de la Estrategia IAMII</t>
  </si>
  <si>
    <t>Total de pasos de Estrategia IAMII (10)</t>
  </si>
  <si>
    <t xml:space="preserve">Durante los ultimos 3 años el indicador a crecido, durante el periodo el indicador cumple con la meta, gracias al seguimiento y el uso del formato de autoapreciacion, herramienta que se usa para medir la estrategia </t>
  </si>
  <si>
    <t>POA2021323</t>
  </si>
  <si>
    <t>Cumplimiento Paso 2 Estrategia IAMI</t>
  </si>
  <si>
    <t>Induccion y reinduccion al personal administrativo y asistencial del HUDN</t>
  </si>
  <si>
    <t>Inasistencia a los procesos</t>
  </si>
  <si>
    <t>Porcentaje de Cumplimiento al plan de capacitaciones de la estrategia IAMI</t>
  </si>
  <si>
    <t>No de actividades ejecutadas en el plan de capacitaciones de la estrategia IAMI</t>
  </si>
  <si>
    <t>No de actividades programadas en la plan de capacitaciones de la estrategia IAMI</t>
  </si>
  <si>
    <t>durante los ultimos 3 años el indicador a decrecido, durante el periodo el indicador  cumple con la meta, cumpliendo con  el cronograma a desarrollar y asi mantener la meta en capacitaciones del personal</t>
  </si>
  <si>
    <t>POA2021324</t>
  </si>
  <si>
    <t>Evaluar el conocimiento de las usuarias acerca de la educacion brindada por el Talento humano, de acuerdo  los temas referentes autocuidado</t>
  </si>
  <si>
    <t>Entrevista a madres gestantes y/o acompañantes en los servicios de Ginecologia y consulta externa</t>
  </si>
  <si>
    <t>Porcentaje  de mujeres gestantes con calificacion Buena  sobre la informacion y educacion brindada a las madres gestantes, puerperioo, lactancia y crianza</t>
  </si>
  <si>
    <t>Numero de gestantes con calificacion Buena</t>
  </si>
  <si>
    <t>Total de gestantes usuarias encuestadas en el periodo evaluado</t>
  </si>
  <si>
    <t>durante los ultimos 3 años el indicador se a mantenido estable, durante el periodo el indicador cumple con la meta, gracias a la sencibilizacion del servicio con la importancia del programa de IAMII en el beneficio de las madres y sus recien nacidos</t>
  </si>
  <si>
    <t xml:space="preserve">durante los ultimos 3 años el indicador se a mantenido estable, durante el periodo el indicador cumple con la meta, gracias a la sencibilizacion del servicio con la importancia del programa de IAMII en el beneficio de las madres y sus recien nacidos </t>
  </si>
  <si>
    <t>POA2021325</t>
  </si>
  <si>
    <t>Brindar apoyo al binomio madre hijo, cuando presente dificultad para la lactancia</t>
  </si>
  <si>
    <t>Consejeria y apoyo</t>
  </si>
  <si>
    <t>Las actividades permiten cambios dinámicos durante la ejecución de las actividades.</t>
  </si>
  <si>
    <t>Porcentaje de Madres Usuarias con complicaciones de Lactancia Resueltas con consejería</t>
  </si>
  <si>
    <t>Numero total de Usuarias con dificultad en lactancia materna</t>
  </si>
  <si>
    <t>Numero total de usuarias a las que se resuelve la dificultad para amamantar con consejería</t>
  </si>
  <si>
    <t>durante los ultimos 3 años el indicador a crecido, durante el periodo el indicador cumple con la meta, gracias a un adecuado manejo y protocolo entre todos los trabajadores del servicio, y la sencibilizacion a las madres sobre su importancia.</t>
  </si>
  <si>
    <t xml:space="preserve">durante los ultimos 3 años el indicador a crecido, durante el periodo el indicador cumple con la meta, gracias a un adecuado manejo y protocolo entre todos los trabajadores del servicio, y la sencibilizacion a las madres sobre su importancia. </t>
  </si>
  <si>
    <t>POA2021326</t>
  </si>
  <si>
    <t>Atencion Deshumanizada</t>
  </si>
  <si>
    <t>Falta de atencion a los usuarios</t>
  </si>
  <si>
    <t>Porcentaje de incovenientes presentados con la lactancia y resueltos durante la linea amiga</t>
  </si>
  <si>
    <t>No de inconvenientes presentados con la lactancia materna   resueltas en la linea amiga</t>
  </si>
  <si>
    <t>No de llamadas registradas  en la linea amiga</t>
  </si>
  <si>
    <t xml:space="preserve">durante los ultimos 3 años el indicador a decrecido, durante el periodo el indicador cumple con la meta, gracias a la importancia que se le a dado en la educacion a la madre y la funcion que esta tiene en ayuda a resolver sus dudas </t>
  </si>
  <si>
    <t>POA2021327</t>
  </si>
  <si>
    <t>Brindar educacion en autocuidado incluyendo a la familia</t>
  </si>
  <si>
    <t>Educacion</t>
  </si>
  <si>
    <t>Esfuerzos visuales</t>
  </si>
  <si>
    <t>Porcentaje de Usuarias que recibieron Educación</t>
  </si>
  <si>
    <t>Usuarias atendidas que recibieron educación materno infantil</t>
  </si>
  <si>
    <t>Total usuarias atendidas en puerperio.</t>
  </si>
  <si>
    <t xml:space="preserve">durante los ultimos 3 años el indicador a crecido, durante el periodo el indicador cumple la meta, gracias a la importancia que se le a dado en la educacion a la madre y la funcion que esta tiene en ayudar a resolver sus dudas </t>
  </si>
  <si>
    <t>POA2021328</t>
  </si>
  <si>
    <t>Medir adherencia a los procesos de Estrategia IAMII</t>
  </si>
  <si>
    <t>Seguimiento a historia clinica (Servicios UCI Neonatal, Basico neonatal, Sala de partos, Ginecologia y consulta externa)</t>
  </si>
  <si>
    <t>Registro en Historia clí­nica de la participación de la familia en el cuidado y alimentación de los recién nacidos.</t>
  </si>
  <si>
    <t>Numero de Historias clínicas con registro de educación a padres o cuidadores</t>
  </si>
  <si>
    <t>Total de Historias clínicas auditadas en el periodo evaluado</t>
  </si>
  <si>
    <t>durante los ultimos 3 años el indicador  a crecido, durante el periodo el indicador cumple con la meta, gracias a la sencibilizacion del servicio con la importancia del programa de IAMII en el beneficio de las madres y sus recien nacidos</t>
  </si>
  <si>
    <t xml:space="preserve">durante los ultimos 3 años el indicador  a crecido, durante el periodo el indicador cumple con la meta, gracias a la sencibilizacion del servicio con la importancia del programa de IAMII en el beneficio de las madres y sus recien nacidos </t>
  </si>
  <si>
    <t>POA2021329</t>
  </si>
  <si>
    <t>Medir apego a la promocion, apoyo y proteccion de la lactancia materna</t>
  </si>
  <si>
    <t>Seguimiento al consumo de leche de formula en los servicios especialmente en neonatos basico</t>
  </si>
  <si>
    <t>Perdida de formulas lacteas</t>
  </si>
  <si>
    <t>PORCENTAJE DE Recien nacidos con lactancia materna exclusiva</t>
  </si>
  <si>
    <t>Total de recien nacidos con lactancia materna exclusiva</t>
  </si>
  <si>
    <t>Numero total de Recien nacidos vivos</t>
  </si>
  <si>
    <t>durante los ultimos 3 años el indicador a decrecido, durante el periodo el indicador no cumple con la meta, a razon de que en el ultimo periodo ha aumentado el uso de formula por parte del personal</t>
  </si>
  <si>
    <t>POA2021330</t>
  </si>
  <si>
    <t>ONCOLOGÍA</t>
  </si>
  <si>
    <t>Total facturado en el periodo</t>
  </si>
  <si>
    <t>Total programado facturación periodo</t>
  </si>
  <si>
    <t xml:space="preserve">Durante los ultimos tres años este indicador de productividad se ha mantenido ,para  el año 2020 se disminuye facturacion por la pandemia y sube significativamente para 2021, este trimestre   subio la facturacionen un incrento muy favorable para la institucion a razon de las estrtaegias de mercado que  tiene la institucion con las EPS </t>
  </si>
  <si>
    <t>POA2021331</t>
  </si>
  <si>
    <t>Atencion oportuna a los pacientes</t>
  </si>
  <si>
    <t xml:space="preserve">Asignacion de cita de oncologia en menos de dos dias sin causar retraso </t>
  </si>
  <si>
    <t>Oportunidad para la asignación de cita de oncología de primera vez</t>
  </si>
  <si>
    <t>sumatoria deminutosentre la solicitud y la asignación de la cita</t>
  </si>
  <si>
    <t>número de citas asignadas de primera vez</t>
  </si>
  <si>
    <t xml:space="preserve">Durante los ultimos tres años el indicador se ha mantenido en Cumplimiento de 2 dias en la asignacion de citas de primera vez , para este trimestre se mantiene  en 2,03 a razon que se tiene implementado la cita prioritaria para pacientes de primera vez en el servicio de OnocOlogia </t>
  </si>
  <si>
    <t xml:space="preserve">Durante los ultimos tres años el indicador se ha mantenido en Cumplimiento de 2 dias en la asignacion de citas de primera vez , para este trimestre se mantiene  en 2,03 a razon que se tiene implementado la cita prioritaria para pacientes de primera vez en el servicio de Onoclogia </t>
  </si>
  <si>
    <t>POA2021332</t>
  </si>
  <si>
    <t>Toma del tiempo desde   la consulta desde la hora programada hasta la hora de la atencion</t>
  </si>
  <si>
    <t>Tiempo de espera para la atención según la hora programada</t>
  </si>
  <si>
    <t>Sumatoria de minutos de espera desde la hora programada hasta la atención</t>
  </si>
  <si>
    <t>numero de consultas periodo</t>
  </si>
  <si>
    <t xml:space="preserve">Durante los ultimos tres años el indicador se mantiene a un cumplimiento de  20 minutos para la espera de la atencion según la hora programada,  para este periodo esta en  20,29 min cumpliendo con lo estipulado en la meta a </t>
  </si>
  <si>
    <t>Durante los ultimos tres años el indicador se mantiene a un cumplimiento de  20 minutos para la espera de la atencion según la hora programada,  para este periodo esta en  20,29 min cumpliendo con lo estipulado en la meta a</t>
  </si>
  <si>
    <t>POA2021333</t>
  </si>
  <si>
    <t>Disminuir el abandono al tratamiento oncologico por parte del usuario</t>
  </si>
  <si>
    <t xml:space="preserve">Atencion integral del paciente oncologico-Brindar una mejor calidad de vida </t>
  </si>
  <si>
    <t>Manejo Paliativo Radioterapia</t>
  </si>
  <si>
    <t>Total de pacientes con tratamiento paliativo</t>
  </si>
  <si>
    <t>Total de pacientes atendidos en radioterapia</t>
  </si>
  <si>
    <r>
      <t>Es importante dar a conocer  que los pacientes con tratamiento paliativo es para  mejorar la calidad de vida de los usuarios que llegan a la Unidad Oncologica y dependen del grado o estadio de avance de la enfermedad . Este indicador nos permite conocer el porcentaje de pacientes que llegan anuestra institucion y al ser valorados el  especialista clasifica para tratamiento paliativo, D</t>
    </r>
    <r>
      <rPr>
        <i/>
        <sz val="11"/>
        <color theme="1"/>
        <rFont val="Franklin Gothic Medium"/>
        <family val="2"/>
      </rPr>
      <t>urante los ultimos tres años el indicador esta en INCREMENTO</t>
    </r>
    <r>
      <rPr>
        <sz val="11"/>
        <color theme="1"/>
        <rFont val="Franklin Gothic Medium"/>
        <family val="2"/>
      </rPr>
      <t xml:space="preserve">  ya que depende  del estadio o grado de enfermedad del paciente , para el cuarto trimestrre de 2021 esta  52,14 %  y para el primer trimestre de 2022 esta en 39.46%, para el segundo trimestre de 2022 el resultado esta en 56,70%,para el cuarto trimestre esta en 52,33 , para el primer trimestre de 2023 esta en 49,16%lo que indica que la mitad de pacientes que asisten a la unidad Oncologica llegan en estadios avanzados para el tratatamiento de la enfermedad. </t>
    </r>
  </si>
  <si>
    <t xml:space="preserve">Es importante dar a conocer  que los pacientes con tratamiento paliativo es para  mejorar la calidad de vida de los usuarios que llegan a la Unidad Oncologica y dependen del grado o estadio de avance de la enfermedad . Este indicador nos permite conocer el porcentaje de pacientes que llegan anuestra institucion y al ser valorados el  especialista clasifica para tratamiento paliativo, Durante los ultimos tres años el indicador esta en INCREMENTO  ya que depende  del estadio o grado de enfermedad del paciente , para el cuarto trimestrre de 2021 esta  52,14 %  y para el primer trimestre de 2022 esta en 39.46%, para el segundo trimestre de 2022 el resultado esta en 56,70%,para el cuarto trimestre esta en 52,33 , para el primer trimestre de 2023 esta en 49,16%,para el segundo trimestre de 2023 esta en 40,46%  ha disminuido en compracion con el anterio trimestre sin embargo  a la unidad Oncologica los pacientes llegan  en estadios avanzados para el tratatamiento de la enfermedad. </t>
  </si>
  <si>
    <t>POA2021334</t>
  </si>
  <si>
    <t>Segumiento al paciente Oncologico que tiene tratamiento de quimioterapia</t>
  </si>
  <si>
    <t xml:space="preserve">% de abandono de tratamientos de quimioterapia </t>
  </si>
  <si>
    <t>Total abandonos</t>
  </si>
  <si>
    <t>TotaL ATENDIDOS</t>
  </si>
  <si>
    <t xml:space="preserve">Durante los ultimos tres años este indicador fluctua   y depende de factores como autorizaciones en las EPS , abandonos , fallecimientos entre otros para el cuarto trimestre de 2021  esta en 0%  y para el primer trimestre de 2022 esta en 5.46% , para el segundo trimestre de 2022 esta en 3.56% y para el cuarto trimestrre sta en 2,32%, y para el primer trimestre de 2023 esta en 2,7%   esto a razon que los pacientes murieron y no alcanzaron a completar los ciclos de quimioterapia formulados por el especialista , indicador que no depende de las gestiones realizadas por el area , si no mas bien a las condiciones fisicas y clinica del paciente </t>
  </si>
  <si>
    <t>POA2021335</t>
  </si>
  <si>
    <t xml:space="preserve">% de abandono de tratamientos de quimioterapia por inconvenientes de autorización del pagador </t>
  </si>
  <si>
    <t xml:space="preserve">(Número de tratamientos de quimioterapia abandonados por inconvenientes de autorizaciÃ³n del pagador en el período </t>
  </si>
  <si>
    <t>Número total de tratamientos abandonados en el mismo período</t>
  </si>
  <si>
    <t xml:space="preserve">Durante los ultimos tres años este indicador se mantiene para este  periodo esta en 0 , considerablemente positivo para el pacientes y el servicio ya que la EPS a la cual pertenece y todos los tramites administrativos en la institucion no permitieron que el paciete abandonara el tratamiento de quimioterapia esto a razon que se tiene implentado el gestor de casos quien apoya realizar todos estos tramites ademas las plataformas que se tienen en el area que son importantes para adelantes y gestionar las autorizaciones de los procedimientos en los pacientes </t>
  </si>
  <si>
    <t xml:space="preserve">Durante los ultimos tres años este indicador se mantiene para este  periodo esta en 0 , considerablemente positivo para el pacientes y el servicio ya que la EPS a la cual pertenece y todos los tramites administrativos en la institucion no permitieron que el paciete abandonara el tratamiento de quimioterapia esto a razon que se tiene implentado las  plataformas de las EPS  que se tienen en el area que son importantes para adelantar y gestionar las autorizaciones de los procedimientos en los pacientes </t>
  </si>
  <si>
    <t>POA2021336</t>
  </si>
  <si>
    <t>DISMINUIR EL ABANDONO AL TRATAMIENTO ONCOLOGICO POR PARTE DEL USUARIO</t>
  </si>
  <si>
    <t>% de abandono de tratamientos quimioterapia por voluntad del paciente</t>
  </si>
  <si>
    <t>Número de tratamientos de quimioterapia abandonados por voluntad del paciente en el período</t>
  </si>
  <si>
    <t>Numero total de abandonos de tratamiento en el periodo</t>
  </si>
  <si>
    <t xml:space="preserve">Durante los ultimos tres años este indicador se mantiene para el periodo esta en 0 , considerablemente positivo para el pacientes y el servicio ya que los pacientes no abandonaron los tratamientos de quimioterapia por voluntad misma posiblemente a razon de las politicas de humanizacion del servicio y por la concientizacion que se hace por parte del medico a paciente y familia de la importancia de recibir los trtatamientos </t>
  </si>
  <si>
    <t xml:space="preserve">Durante los ultimos tres años este indicador esta en INCREMENTO esta asociado al  estadio de la enfermedad con elq ue llegan los pacientes  para el tercer  trimestre de 2021 esta en el 1% , y para el cuarto sube a 22,22% y para el primer trimestre de 2022 esta en 77,78% , para el segundo trimestre de 2022 esta en 100% , para el tercer y cuarto trimestrre de 2022 esta en 100% ,para el primer trimestre de 2023 esta en 66,67%, para el segundo trimestre esta en 100% es decir que para este trimestre todos los pacientes que abandonaron tratamientos de quimioterapia fue por  Muerte , no se cumple para este trimestre la META por que depende en si del grado de enfermedad del pacientes y los estadios clinicos con los que tene los pacientes </t>
  </si>
  <si>
    <t>POA2021337</t>
  </si>
  <si>
    <t>% de usuarios que abandonan el tratamiento de quimioterapia por muerte</t>
  </si>
  <si>
    <t>Número de tratamientos de quimioterapia abandonados por muerte del paciente en el período</t>
  </si>
  <si>
    <t>Número total de tratamientos de quimioterapia abandonados en el mismo período</t>
  </si>
  <si>
    <t xml:space="preserve">Durante los ultimos tres años este indicador esta en INCREMENTO esta asociado al  estadio de la enfermedad con elq ue llegan los pacientes  para el tercer  trimestre de 2021 esta en el 1% , y para el cuarto sube a 22,22% y para el primer trimestre de 2022 esta en 77,78% , para el segundo trimestre de 2022 esta en 100% , para el tercer y cuarto trimestrre de 2022 esta en 100% ,para el primer trimestre de 2023 esta en 66,67%es decir que para este trimestre todos los pacientes que abandonaron tratamientos de quimioterapia fue por  Muerte , no se cumple para este trimestre la META por que depende en si del grado de enfermedad del pacientes </t>
  </si>
  <si>
    <t>POA2021338</t>
  </si>
  <si>
    <t>% de usuarios que abandonan el tratamiento de quimioterapia por  toxicidad o daño en el paciente</t>
  </si>
  <si>
    <t>Numero de abandono de tratamiento de quimioterapia de abandono de tratamientos por toxicidad o daño en el paciente</t>
  </si>
  <si>
    <t>Numero total de abandono de tratamientos</t>
  </si>
  <si>
    <t xml:space="preserve">Durante los ultimos tres años este indicador SE MANTIENE , sin embargo depende de las reacciones adversas que pueda presentar cada paciente en los tratamientos oncologicos , para elcuarto trimestre de 2022 esta en el 0% ,para el primer trimestre de 2023 esta en 0%  no se presentaron abandonos del trtamiento por efectos adversos como toxicidad o daño </t>
  </si>
  <si>
    <t xml:space="preserve">Durante los ultimos tres años este indicador SE MANTIENE , sin embargo depende de las reacciones adversas que pueda presentar cada paciente en los tratamientos y que por este motivo desee abandonar el trtamiento  oncologicos , para elcuarto trimestre de 2022 esta en el 0% ,para el primer trimestre de 2023 esta en ,para el segundo trimestre de 2023 esta 0%  no se presentaron abandonos del tratamiento por efectos adversos como toxicidad o daño </t>
  </si>
  <si>
    <t>POA2021339</t>
  </si>
  <si>
    <t>Atencion integral del paciente</t>
  </si>
  <si>
    <t>% de efectos secundarios a medicamentos de quimioterapia</t>
  </si>
  <si>
    <t>Numero de pacientes que presentan efectos secundarios a medicamentos</t>
  </si>
  <si>
    <t>Numero de pacientes en quimioterapia en el periodo</t>
  </si>
  <si>
    <t>Durante los ultimos tres años este indicador SE MANTIENE , sin embargo depende de las reacciones adversas que pueda presentar cada paciente en los tratamientos oncologicos , para el cuarto trimestre de 2022 esta en el 0% ,para el primer trimestre de 2023 esta en 0  no se presentaron efectos secundarios por los tratamientos Oncologicos</t>
  </si>
  <si>
    <t>Durante los ultimos tres años este indicador SE MANTIENE , sin embargo depende de las reacciones adversas que pueda presentar cada paciente en los tratamientos oncologicos , para el cuarto trimestre de 2022 esta en el 0% ,para el primer trimestre de 2023 esta en 0 ,para el segundo trimestre de 2023 esta en 0 no se presentaron efectos secundarios por los tratamientos Oncologicos</t>
  </si>
  <si>
    <t>POA2021340</t>
  </si>
  <si>
    <t>Segumiento al paciente Oncologico que tiene tratamiento de radioterapia</t>
  </si>
  <si>
    <t>% de usuarios que abandonan tratamiento de radioterapia</t>
  </si>
  <si>
    <t>Número de tratamientos de radioterapia abandonados por el paciente</t>
  </si>
  <si>
    <t>Total de pacientes en radioterapia en el periodo</t>
  </si>
  <si>
    <t>Durante los ultimos tres años este indicador SE MANTIENE depende de la voluntad del paciente, la eps, los efectos adversos , para el cuarto  trimestree de 2022 esta en 3,13% , para el primer trimestre de 2023 esta en el 1,43% dos  pacientes no terminaron el  tratamiento por muerte y por voluntad del paciente a razon de que su tratamiento era paliativo y el estadio era avanzado</t>
  </si>
  <si>
    <t>Durante los ultimos tres años este indicador SE MANTIENE depende de la voluntad del paciente, la eps, los efectos adversos , para el cuarto  trimestree de 2022 esta en 3,13% , para el primer trimestre de 2023 esta en el 1,43%,para el tercer trimestre de 2023 esta en 2,31% ,tres  pacientes no terminaron el  tratamiento por muerte y por voluntad del paciente a razon de que su tratamiento era paliativo y el estadio era avanzado</t>
  </si>
  <si>
    <t>POA2021341</t>
  </si>
  <si>
    <t>% de abandono de tratamiento de radioterapia por voluntad del paciente</t>
  </si>
  <si>
    <t>Número de tratamientos de radioterapia abandonados por voluntad del paciente en el período</t>
  </si>
  <si>
    <t xml:space="preserve">Durante los ultimos tres años este indicador se mantiene ,para este trimestre esta en 33,33%, se registra un  abandono de tratamientos por voluntad del paciente, paciente que abandona su tratamiento por que no desea continuar , se hace seguimiento y familiares exponen no querer continuar el tratamiento por su estadio que se encuentra avanzado </t>
  </si>
  <si>
    <t xml:space="preserve">Durante los ultimos tres años este indicador se mantiene ,para el primer trimestre de 2023 esta en 33,33%, ,par ael segundo trimestre de 2023 esta en cero , no se registra un  abandono de tratamientos por voluntad del paciente, siendo efectivo para el servico y el paciente </t>
  </si>
  <si>
    <t>POA2021342</t>
  </si>
  <si>
    <t>% de abandono de tratamientos de Radioterapia por inconvenientes de autorización del pagador</t>
  </si>
  <si>
    <t>Número de tratamientos abandonados de radioterapia por inconvenientes de autorizaciÃ³n del pagador en el período</t>
  </si>
  <si>
    <t xml:space="preserve"> Número total de tratamientos abandonados en el mismo período</t>
  </si>
  <si>
    <t xml:space="preserve">Durante los ultimos tres años este indicador se mantiene ,para este trimestre esta en 0%, no se registra abandono de tratamientos por motivos asdmnistrativos , , se alude a la implementacion del gestor de casos quien se encarga de realizar el apoyo a los usuarios en este componente con las diferentes EPS y las diferentes plataformas implementadas para buscas las autorizaciones de los tratamientos </t>
  </si>
  <si>
    <t xml:space="preserve">Durante los ultimos tres años este indicador se mantiene ,para este trimestre esta en 0%, no se registra abandono de tratamientos por motivos asdmnistrativos , , se alude a la implementacion de las plataformas para realizar  apoyo a los usuarios  con las diferentes EPS y para buscar las autorizaciones de los tratamientos </t>
  </si>
  <si>
    <t>POA2021343</t>
  </si>
  <si>
    <t>% de abandono de tratamientos de radioterapia por toxicidad o daño en el paciente</t>
  </si>
  <si>
    <t>Número de tratamientos de radioterapia abandonados por toxicidad o daño en el paciente en el período</t>
  </si>
  <si>
    <t>Durante los ultimos tres años este indicador SE MANTIENE  para este trimestre esta en 0%  lo pacientes no han optado por abandonar el tratamiento de radioterapia por toxiicidad , a raazon de que no se han presentado casos y las buenas racticas clinicas del area</t>
  </si>
  <si>
    <t>Durante los ultimos tres años este indicador SE MANTIENE  para el segundo trimestre de 2023 esta en 0% lo pacientes no han optado por abandonar el tratamiento de radioterapia por toxiicidad , a raazon de que no se han presentado casos y las buenas racticas clinicas del area</t>
  </si>
  <si>
    <t>POA2021344</t>
  </si>
  <si>
    <t>% de efectos secundarios a radioterapia</t>
  </si>
  <si>
    <t>Numero de pacientes con efectos secundarios de radioterapia</t>
  </si>
  <si>
    <t>Total de pacientes con radioterapia en el periodo</t>
  </si>
  <si>
    <t xml:space="preserve">Durante los ultimos tres años este indicador SE MANTIENE  para este trimestre esta en 3,21% correspondiente a 7 pacientes que presentaron reacciones adversas , mucosis y radiodermitis respectivamente esto a razon de que los tratamientos de radioterapia tienen consecuencias y reacciones adversas de acuerdo a las condiciones clinicas de los pacientes </t>
  </si>
  <si>
    <t>Durante los ultimos tres años este indicador SE MANTIENE  para este trimestre esta en 6,73% correspondiente a 10 pacientes que presentaron reacciones adversas , mucosis y radiodermitis, diarrea  respectivamente esto a razon de que los tratamientos de radioterapia tienen consecuencias y reacciones adversas de acuerdo a las condiciones clinicas de los pacientes</t>
  </si>
  <si>
    <t>POA2021345</t>
  </si>
  <si>
    <t>% de pacientes que terminan tratamiento de radioterapia</t>
  </si>
  <si>
    <t>Numero de pacientes que terminan tratamiento de radioterapia</t>
  </si>
  <si>
    <t>Total de pacientes que atendidos en radioterapia</t>
  </si>
  <si>
    <t>Durante los ultimos tres años este indicador se mantiene fluctuante,para este trimestre esta en 89,12% es importante aclarar que las ordenes medicas en determiado mes son de 30 a 40 seciones y sin embargo para los pacientes que inciian a mitad o fin de mes la finalizacion del mismo se hace al mes siguiente , es el caso del mes de marzo de 2023  donde solo 38 pacientes terminan su tratamiento los demas pasan al mes de abril.</t>
  </si>
  <si>
    <t xml:space="preserve">Durante los ultimos tres años este indicador se mantiene fluctuante,para este trimestre esta en 67,73% es importante aclarar que las ordenes medicas en determiado mes son de 30 a 40 seciones y sin embargo para los pacientes que inciian a mitad o fin de mes la finalizacion del mismo se hace al mes siguiente, por tanto no todos los pacientes terminan su tratamiento en el mismo mes </t>
  </si>
  <si>
    <t>POA2021346</t>
  </si>
  <si>
    <t>Atencion integral del paciente oncologico-Brindar una mejor calidad de vida -Evalacion de tratamiento</t>
  </si>
  <si>
    <t>Pacientes valorados por el comité de tumores antes de recibir tratamiento oncologico</t>
  </si>
  <si>
    <t>No de pacientes  valorados por el comité de tumores</t>
  </si>
  <si>
    <t>Total de pacientes nuevos con tratmiento oncologico</t>
  </si>
  <si>
    <t xml:space="preserve">Dado que  este indicador es nuevo  fue implemntado en 2021  , para el cuarto trimestre de 2022 esta en 27,98 % para el primer trimestre de 2023 esta en 25,77% de pacientes  nuevosque  fueron valorados en el comite de tumores  </t>
  </si>
  <si>
    <t xml:space="preserve">Dado que  este indicador es nuevo  fue implemntado en 2021  , para el cuarto trimestre de 2022 esta en 27,98 % para el primer trimestre de 2023 esta en 25,77% ,para el segundo trimestre esta en 59,45 % de pacientes  nuevosque  fueron valorados en el comite de tumores  ,para el area es beneficioso por cuanto la cubertura es mucho mas alta </t>
  </si>
  <si>
    <t>POA2021347</t>
  </si>
  <si>
    <t>Horas perdidas por unidad de terapia de RT por
interrupciones no programadas</t>
  </si>
  <si>
    <t>Horas de interrupciones no programadas</t>
  </si>
  <si>
    <t>Horas disponibles para tratamientos de
RT</t>
  </si>
  <si>
    <t xml:space="preserve">Para el periodo , para el cuarto trimestre de 2022 esta en 2,78 % ,para este trimestre esta en 0,93% razon de que existen fallas en el equipo , o se programa mantenimiento correctivo y preventivo , este indicador es nuevo por tanto no se tiene antecedentes retrospectivos </t>
  </si>
  <si>
    <t xml:space="preserve">Para el periodo , para el cuarto trimestre de 2022 esta en 2,78 % ,para el primer trimestre de 2023esta  en 0,93%,para el segundo trimestre esta en 1,98%  razon de que existen fallas en el equipo , o se programa mantenimiento correctivo y preventivo , este indicador es nuevo por tanto no se tiene antecedentes retrospectivos </t>
  </si>
  <si>
    <t>POA2021348</t>
  </si>
  <si>
    <t>Pacientes replanificados en Radioterapia</t>
  </si>
  <si>
    <t>Pacientes a los que se modifica el tratamiento incial de radioterapia (replanificados)</t>
  </si>
  <si>
    <t>Total de pacientes tratados con RT</t>
  </si>
  <si>
    <t xml:space="preserve">Para el primer trimestre de 2023 esta en 0%   no se ha modifcado tratamientos de radioterapia con ningun paciente a razon de que se realiza planeacion y calculo de dosis en conjunto con el equipo de Radioncologia y Fisico medico, este indicador es nuevo por tanto no se tiene antecedentes retrospectivos </t>
  </si>
  <si>
    <t>POA2021349</t>
  </si>
  <si>
    <t>PROGRAMA MADRE CANGURO</t>
  </si>
  <si>
    <t>ERIKA SARITA GARCIA BURBANO</t>
  </si>
  <si>
    <t>Lograr la rentabilidad financiera</t>
  </si>
  <si>
    <t>*Gestion financiera del servicio.                   *Brindar atencion integral al paciente que ingresa al PMC ambulatorio.                 *Gestion de anexos y/o autorizaciones.      *Asignacion y confirmacion de citas medicas</t>
  </si>
  <si>
    <t>porcentaje de cumplimiento meta POA de produccion</t>
  </si>
  <si>
    <t>COSTO TOTAL</t>
  </si>
  <si>
    <t>TOTAL FACTURADO</t>
  </si>
  <si>
    <t xml:space="preserve">Durante los ultimos 3 años la tendencia del indicador es creciente, en este periodo NO se cumple con la meta. El éxito de superavit es tendencia cuando no se realiza el porcentaje de egresos por contrataciones a tercerizados </t>
  </si>
  <si>
    <t>Durante los ultimos 3 años la tendencia del indicador es creciente, en este periodo se cumple con la meta. El éxito de superavit es tendencia relacionada con la facturacion de la atencion en modalidad de paquetes por fases</t>
  </si>
  <si>
    <t>POA2021350</t>
  </si>
  <si>
    <t>Captar los recién nacidos con peso menor de 2,500 gr al nacer.</t>
  </si>
  <si>
    <t xml:space="preserve">* Captación diaria de recién nacidos en sala de partos, ginecología y unidad de neonatos.                                               * Registrar en formato de captación.         </t>
  </si>
  <si>
    <t>Lineamientos PMC 2017</t>
  </si>
  <si>
    <t xml:space="preserve">Presencia de microorganismos en el ambiente laboral </t>
  </si>
  <si>
    <t>Porcentaje de pacientes captados por el PMC intrahospitalario que ingresan al PMC ambulatorio</t>
  </si>
  <si>
    <t># PACIENTES QUE LLEGAN AL PROGRAMA MADRE CANGURO AMBULATORIO</t>
  </si>
  <si>
    <t># PACIENTES ELEGIBLES EGRESADOS DE LAS UNIDADES MATERNO INFANTILES.</t>
  </si>
  <si>
    <t>El porcentaje de captacion intrahospitalaria en tendencia de 3 años se mantiene, cumpliendo con la meta, debido a la captacion en los servicios de ginecologia y neontaologia. Cumpliendo con los criterios de ingreso</t>
  </si>
  <si>
    <t>POA2021351</t>
  </si>
  <si>
    <t>Realizar el seguimiento a los recién nacidos de bajo peso y/o menores de 37 semanas inscritos al PMC Ambulatorio</t>
  </si>
  <si>
    <t>* Verificar cumplimiento de la cita medica y llamar en caso de inasistencia para reprogramar cita.</t>
  </si>
  <si>
    <t>Contacto con fluidos o secreciones biológicas durante las actividades de atención a pacientes. Posibilidad de lesiones con elementos cortopunzantes  contaminados con sangre y fluidos, durante la ejecución de procedimientos.
Disposición de contrapuntantes en los guardianes instalados en el servicio</t>
  </si>
  <si>
    <t xml:space="preserve">Porcentaje de recién nacidos que permanecen en el PMC ambulatorio  hasta cumplir 40 semanas de edad corregida.                                  </t>
  </si>
  <si>
    <t># PACIENTES QUE PERMANECEN EN  EL PROGRAMA MADRE CANGURO AMBULATORIO HASTA LAS 40 SEMANAS.</t>
  </si>
  <si>
    <t># TOTAL DE PACIENTES QUE INGRESARON AL PROGRAMA MADRE CANGURO AMBULATORIO.</t>
  </si>
  <si>
    <t>El porcentaje de permanencia se mantiene estable con el cumplimiento de la meta establecida, realizando seguimiento activo de los pacientes que ingresan al PMC ambulatorio, los casos faltantes hacen relacion a usuarios que viven en domicilios lejanos especialmente en la costa del departamento de Nariño</t>
  </si>
  <si>
    <t>El porcentaje de permanencia se mantiene estable con el cumplimiento de la meta establecida, realizando seguimiento activo de los pacientes que ingresan al PMC ambulatorio, los casos faltantes hacen relacion a usuarios que viven en domicilios lejanos especialmente en la costa del departamento de Nariño y/o el departamento del Putumayo</t>
  </si>
  <si>
    <t>POA2021352</t>
  </si>
  <si>
    <t>Realizar valoracion neurologica inicial del recien nacido</t>
  </si>
  <si>
    <t xml:space="preserve">* valoracion neurologica inicial </t>
  </si>
  <si>
    <t>porcentaje de pacientes con valoracion neurologica antes de cumplir 40 semanas de edad corregida</t>
  </si>
  <si>
    <t># PACIENTES CON VALORACION NEUROLOGICA (EVALUACION DEL TONO).</t>
  </si>
  <si>
    <t># PACIENTES QUE CUMPLEN LAS 40 SEMANAS DE EDAD CORREGIDA.</t>
  </si>
  <si>
    <t>El porcentaje de valoraciones neurologicas se encuentra estable en tendencia a 3 años, realizadas a los pacientes del PMC ambulatorio corresponden a los prematuros menores de 36 semanas quienes por su condicion medica y hospitalizacion fueron valorados dentro de las 40 semanas, cumpliendo la meta establecida, los casos no reportados se relacionan con alojamiento conjunto y se valoran posteriormente en el seguimiento ambulatorio</t>
  </si>
  <si>
    <t>POA2021353</t>
  </si>
  <si>
    <t>Proporcionar a los padres apoyo cuando los padres presenten dudas acerca de la salud de sus bebes sin cita programada o consulta prioritaria.</t>
  </si>
  <si>
    <t>Linea amiga para responder dudas relacionadas con signos de alarma del bebe canguro posterior al egreso hospitalario y/o hasta cumplir las 40 semanas</t>
  </si>
  <si>
    <t>Porcentaje de pacientes que consultan por urgencias antes de cumplir 40 semanas de edad corregida</t>
  </si>
  <si>
    <t># PACIENTES QUE CONSULTAN LOS SERVICIOS DE URGENCIAS.</t>
  </si>
  <si>
    <t>El porcentaje de consulta por urgencias en los bebes presento un leve aumento con relaicon al analisis de 3 años. Los casos presentados se realcion con brote de sinfromes respiratorios lo cual es un indicador de alarma para vigilar al bebe, se cumple con la meta programada</t>
  </si>
  <si>
    <t>El porcentaje de consulta por urgencias en los bebes presento una disminucion de los casos con relacion al analisis de 3 años. Los casos presentados  en bebes prematuros por su  condicion respiratoria  fueron la causa de la consulta</t>
  </si>
  <si>
    <t>POA2021354</t>
  </si>
  <si>
    <t>Indagar acerca de los problemas que se hayan presentado en el cuidado en casa e intervenir oportunamente</t>
  </si>
  <si>
    <t>* Verificar durante la preconsulta o por llamada telefonica a los padres cuando no asisten al control del PMC  a causa de una nueva hospitalazacion. *Evaluar durante los controles interdiarios condiciones de salud por los que amerite nuevamente hospitalizar</t>
  </si>
  <si>
    <t>Porcentaje de pacientes que se rehospitalizan antes de cumplir  las 40 semanas de edad corregida</t>
  </si>
  <si>
    <t># PACIENTES QUE ASISTEN AL PROGRAMA MADRE CANGURO AMBULATORIO Y SE REHOSPITALIZA.</t>
  </si>
  <si>
    <t>El porcentaje de rehospitalizacion con relacion a 3 años aumento, los casos que se rehospitalizan se relacionan con  el pico respiratorio presentado entre enero y febrero, a pesar de las rehospitalizaciones se cumple con la meta</t>
  </si>
  <si>
    <t>El porcentaje de rehospitalizacion con relacion a 3 años disminuyo, el caso que se rehospitalizo se relaciono con  bajo peso. A pesar del caso presentado se cumple con la meta</t>
  </si>
  <si>
    <t>POA2021355</t>
  </si>
  <si>
    <t>* Verificar por llamada telefonica a los padres cuando no asisten al control del PMC  en caso de mortalidad</t>
  </si>
  <si>
    <t>Porcentaje de mortalidad en los bebes canguros hasta las 40 semanas de edad corregida</t>
  </si>
  <si>
    <t># PACIENTES QUE FALLECEN ANTES DE CUMPLIR LAS 40 SEMANAS DE EDAD CORREGIDA.</t>
  </si>
  <si>
    <t xml:space="preserve">El porcentaje en los ultimos tres años se observa estable, durante el periodo cumple con la meta. El indicador se logra con un seguimiento y acompañamiento a padres evitando complicaciones que deterioren y pongan en riesgo la salud del neonato </t>
  </si>
  <si>
    <t>POA2021356</t>
  </si>
  <si>
    <t>Identificar el desarrollo integral del niño prematuro y de bajo peso al nacer del programa madre canguro</t>
  </si>
  <si>
    <t>* Realizar peso y registrar en rejillas de crecimiento clasificando al bebe según LUBCHENCO empleando la curva de FENTON  en las curvas de la OMS.</t>
  </si>
  <si>
    <t>Lineamientos PMC 2017                                                                                                                               RESOLUCION 3280 de 2018</t>
  </si>
  <si>
    <t>Porcentaje de RN del PMC antes de cumplir 40 semanas que alcanzan el PESO superior a -2 DE de las curvas de la OMS.</t>
  </si>
  <si>
    <t># PACIENTES QUE CUMPLEN CON EL PESO.</t>
  </si>
  <si>
    <t>Durante los ultimos 3 años la tendencia del indicador se mantiene, en este periodo se cumple con la meta. El éxito de la tendencia del peso radica en el cumplimento al seguimiento establecido en los controles del PMC ambulatorio</t>
  </si>
  <si>
    <t>POA2021357</t>
  </si>
  <si>
    <t>* Realizar talla y registrar en rejillas de crecimiento clasificando al bebe según LUBCHENCO empleando la curva de FENTON  en las curvas de la OMS.</t>
  </si>
  <si>
    <t>Porcentaje de RN del PMC antes de cumplir 40 semanas que alcanzan la TALLA superior a -2 DE de las curvas de la OMS.</t>
  </si>
  <si>
    <t># PACIENTES QUE CUMPLEN CON LA TALLA.</t>
  </si>
  <si>
    <t>Durante los ultimos 3 años la tendencia del indicador es creciente, en este periodo se cumple con la meta. El éxito de la tendencia de la talla radica en el cumplimento al seguimiento establecido en los controles del PMC ambulatorio</t>
  </si>
  <si>
    <t>POA2021358</t>
  </si>
  <si>
    <t>* Realizar perimetro cefalico y registrar en rejillas de crecimiento clasificando al bebe según LUBCHENCO empleando la curva de FENTON  en las curvas de la OMS.</t>
  </si>
  <si>
    <t>Porcentaje de RN del PMC antes de cumplir 40 semanas que alcanzan el PERIMETRO CEFALICO superior a -2 DE de las curvas de la OMS.</t>
  </si>
  <si>
    <t># PACIENTES QUE CUMPLEN CON EL PERIMETRO CEFALICO.</t>
  </si>
  <si>
    <t>Durante los ultimos 3 años la tendencia del indicador se mantiene, en este periodo se cumple con la meta. El éxito de la tendencia del perimetro cefalico  radica en el cumplimento al seguimiento establecido en los controles del PMC ambulatorio</t>
  </si>
  <si>
    <t>POA2021359</t>
  </si>
  <si>
    <t>Realizar el seguimiento a los menores de un año de edad corregida en el PMC Ambulatorio</t>
  </si>
  <si>
    <t>Ingreso y seguimiento del paciente que ingresa al programa canguro ambulatorio hasta cumplir un año de edad corregida.</t>
  </si>
  <si>
    <t xml:space="preserve">Porcentaje de recién nacidos que permanecen en el PMC ambulatorio  hasta cumplir un año de edad corregida.                                  </t>
  </si>
  <si>
    <t># PACIENTES QUE PERMANECEN EN  EL PROGRAMA MADRE CANGURO AMBULATORIO HASTA CUMPLIR UN AÑO DE EDAD CORREGIDA.</t>
  </si>
  <si>
    <t># TOTAL DE PACIENTES QUE CUMPLEN UN AÑO DE EDAD CORREGIDA.</t>
  </si>
  <si>
    <t>El porcentaje de permanencia se mantiene estable con el cumplimiento de la meta establecida, en este año disminuyo la meta con relacion al año anterior, pero los casos faltantes continuaron valoraciones por cambio de EPS o domicilio.</t>
  </si>
  <si>
    <t>POA2021360</t>
  </si>
  <si>
    <t>Identificar riesgos del bebe canguro relacionados con su patologia de base y/o complicaciones por enfermedad durante el primera año de edad corregida en el PMC ambulatoria.</t>
  </si>
  <si>
    <t>Porcentaje de mortalidad de bebes canguros hasta cumplir un año de edad corregida.</t>
  </si>
  <si>
    <t># PACIENTES QUE FALLECEN ANTES DE CUMPLIR UN AÑO DE EDAD CORREGIDA.</t>
  </si>
  <si>
    <t># TOTAL DE PACIENTES QUE CUMPLEN UN AÑO DE EDAD CORREGIDA EN EL PROGRAMA CANGURO AMBULATORIO.</t>
  </si>
  <si>
    <t>Durante los ultimos 3 años la tendencia del indicador se mantiene estable, en este periodo se cumple con la meta. El éxito de la tendencia se relaciona con prevenir la mortalidad infantil</t>
  </si>
  <si>
    <t>POA2021361</t>
  </si>
  <si>
    <t>Porcentaje de RN del PMC antes de cumplir un año de edad corregida que alcanzan el PESO superior a -2 DE de las curvas de la OMS.</t>
  </si>
  <si>
    <t># PACIENTES QUE CUMPLEN UN AÑO DE EDAD CORREGIDA.</t>
  </si>
  <si>
    <t>Durante los ultimos 3 años la tendencia del indicador se aumenta , en este periodo se cumple con la meta. El éxito de la tendencia del peso radica en el cumplimento al seguimiento establecido en los controles del PMC ambulatorio</t>
  </si>
  <si>
    <t>POA2021362</t>
  </si>
  <si>
    <t>Porcentaje de RN del PMC antes de cumplir un año de edad corregida que alcanzan la TALLA superior a -2 DE de las curvas de la OMS.</t>
  </si>
  <si>
    <t>Durante los ultimos 3 años la tendencia del indicador aumenta, en este periodo se cumple con la meta. Se presentan casos que no alcanzan la talla requerida se continuan los controles hasta los 2 años, establecidos en el PMC ambulatorio</t>
  </si>
  <si>
    <t>POA2021363</t>
  </si>
  <si>
    <t>Lineamientos PMC 2017                                                                                                                               RESOLUCION 3280 de 2019</t>
  </si>
  <si>
    <t>Porcentaje de RN del PMC antes de cumplir un año de edad corregida que alcanzan el PERIMETRO CEFALICO superior a -2 DE de las curvas de la OMS.</t>
  </si>
  <si>
    <t>POA2021364</t>
  </si>
  <si>
    <t>Proporcionar al recién nacido de alto riesgo una atención que permita una visión integral del estado de salud</t>
  </si>
  <si>
    <t xml:space="preserve">*Evaluar el estado neurologico del bebe canguro.                       *Registro de bateria neurologica al cumplir un año de edad neurologica.                                        </t>
  </si>
  <si>
    <t>Porcentaje de pacientes con secuelas neurologicas al cumplir un año de edad corregida</t>
  </si>
  <si>
    <t># PACIENTES CON SECUELAS NEUROLOGICAS.</t>
  </si>
  <si>
    <t># PACIENTES QUE CUMPLEN UN AÑO DE EDAD CORREGIDA CON VALORACION NEUROLOGICA.</t>
  </si>
  <si>
    <t>Durante los ultimos 3 años la tendencia del indicador se mantiene estable, en este periodo se cumple con la meta. El éxito de la tendencia se enfoca en la valoracion neurologica del PMC ambulatorio</t>
  </si>
  <si>
    <t>POA2021365</t>
  </si>
  <si>
    <t>*Brindar atencion integral al paciente que ingresa al PMC ambulatorio.                       *Asignacion y confirmacion de citas medicas</t>
  </si>
  <si>
    <t>Porcentaje de asistencia a citas programadas en el programa madre canguro ambulatorio</t>
  </si>
  <si>
    <t>TOTAL DE INGRESOS.</t>
  </si>
  <si>
    <t>TOTAL DE EGRESOS.</t>
  </si>
  <si>
    <t>Durante los ultimos 3 años la tendencia del indicador es creciente, en este periodo se cumple con la meta. El éxito de la tendencia de la  asistencia a los controles de los pacientes programados a los controles del PMC ambulatorio</t>
  </si>
  <si>
    <t>Durante los ultimos 3 años la tendencia del indicador es estable, en este periodo se cumple con la meta. La tendencia de mantiene por la asistencia a los controles de los pacientes programados en el seguimiento del PMC ambulatorio</t>
  </si>
  <si>
    <t>POA2021366</t>
  </si>
  <si>
    <t>PSICOLOGIA</t>
  </si>
  <si>
    <t>Atencion Integral del Paciente</t>
  </si>
  <si>
    <t xml:space="preserve">Porcentaje de pacientes que reciben atencion   por psicologia  de acerdo a la solicitud de interconsultas </t>
  </si>
  <si>
    <t>Total de pacientes que reciben valoraciones por psicología.</t>
  </si>
  <si>
    <t>Total, de interconsultas realizadas a psicología</t>
  </si>
  <si>
    <t>Durante los ultimos tres años este indicador se MANTIENE ,para elprimer  trimeste de 2023 , resgistra un cumplimiento del 100% a razon a que todas las interconsultas generadas para valoracion por psicologia han sido respondidas oportunamente</t>
  </si>
  <si>
    <t>Durante los ultimos tres años este indicador se MANTIENE ,para el segundo trimestre  de 2023 , resgistra un cumplimiento del 100% a razon a que todas las interconsultas generadas para valoracion por psicologia han sido respondidas oportunamente</t>
  </si>
  <si>
    <t>POA2021367</t>
  </si>
  <si>
    <t>Aplicación de tamizaje para riesgo de suicidio</t>
  </si>
  <si>
    <t>Porcentaje de pacientes que recibieron seguimiento por  psicologia despues de la consulta inicial</t>
  </si>
  <si>
    <t>Numero de pacientes con seguimiento por psicologia despues  de la consulta inicial</t>
  </si>
  <si>
    <t xml:space="preserve">Numero de pacientes valorados por psicologia </t>
  </si>
  <si>
    <t>Dado que es un indicador que se inicio a medir desde el año 2021  no se tiene reporte de los ultimos años  atras ;por tabtopara   el cuarto trimestre de 2022  el indicador esta en  40,54%  ,para el primer trimestre de 2023 esta en 38,58% no se cumple con lo estipulado en la meta  a razon de que muchos de los pacientes que ingresan hacen la consulta de psicologia y se da orden de salida por la parte medica y no alcanza el seguimiento asimismo medico no la solicita intercosulta de seguimiento</t>
  </si>
  <si>
    <t>Dado que es un indicador que se inicio a medir desde el año 2021  no se tiene reporte de los ultimos años  atras ;por tanto para   el cuarto trimestre de 2022  el indicador esta en  40,54%  ,para el primer trimestre de 2023 esta en 38,58%  y para el segundo trimestre de 2023 esta en 50,01 % .</t>
  </si>
  <si>
    <t>POA2021368</t>
  </si>
  <si>
    <t>Porcentaje de pacientes valorados por psicologia  para promocion y prevencion</t>
  </si>
  <si>
    <t xml:space="preserve">Numero de pacientes valorados  por psicología en promocion  y prevencion </t>
  </si>
  <si>
    <t xml:space="preserve">No de pacientes valorados por psiclogia </t>
  </si>
  <si>
    <t>Dado que es un indicador que se inicio a medir desde el año 2021  no se tiene reporte de los ultimos años  atras ;por tanto para   el cuarto trimestre  de 2022 esta en 59,25 %  cumpliendo la meta estipulada , para el primer trimestre de 2023 esta en 47,66%  , es decir que a este procentaje de acuerdo a la politica de salud mental cumplieron el criterio de la aplicacion de esta linea</t>
  </si>
  <si>
    <t>Dado que es un indicador que se inicio a medir desde el año 2021  no se tiene reporte de los ultimos años  atras ;por tanto para   el cuarto trimestre  de 2022 esta en 59,25 %  cumpliendo la meta estipulada , para el primer trimestre de 2023 esta en 47,66%  ,para el segundo trimestre esta en 5138%  es decir que a este procentaje de acuerdo a la politica de salud mental cumplieron el criterio de la aplicacion de esta linea</t>
  </si>
  <si>
    <t>POA2021369</t>
  </si>
  <si>
    <t>Porcentaje de pacientes con riesgo de suicidio identificado en la aplicación de tamizaje</t>
  </si>
  <si>
    <t>Numero de pacientes con riesgo de suicidio de acuerdo con el tamizaje</t>
  </si>
  <si>
    <t xml:space="preserve">No de pacientes a los que se aplico tamizaje </t>
  </si>
  <si>
    <t>Durante los ultimos 3 años  este indicador  se MANTIENE  para el primer trimestre de 2023 esta en el 57,93%  cumpliendo la meta estipulada y propuesta  esto a razon de la aplicación del tamizaje  a los pacienets que ingresan a la insitucion ,</t>
  </si>
  <si>
    <t>POA2021370</t>
  </si>
  <si>
    <t xml:space="preserve">Porcentaje de pacientes  valorados por psicologia con diagnostico asociado a conducta suicida, </t>
  </si>
  <si>
    <t>Numero de pacientes valorados por psicologia con diagnostico asociado a conducta suicida</t>
  </si>
  <si>
    <t>Durante los ultimos tres  años  este indicador  se MANTIENE, para el cuarto trimestre de 2022 se registra en 7,32 cumpliendo con la meta estipulada, a razon de la aplicación del tamizaje oportuno y la solicitus de interconsulta</t>
  </si>
  <si>
    <t>Durante los ultimos tres  años  este indicador  se MANTIENE,  para el segundo trimestre de 2023 esta en 7,79% a razon de la aplicación del tamizaje oportuno y la solicitud de interconsulta</t>
  </si>
  <si>
    <t>POA2021371</t>
  </si>
  <si>
    <t xml:space="preserve">Porcentaje de pacientes valorados por psicologia  con diagnóstico de violencia </t>
  </si>
  <si>
    <t>Numero de pacientes valorados por psicologia con diagnostico de violencia</t>
  </si>
  <si>
    <t>Dado que es un indicador que se inicio a medir desde el año 2021  no se tiene reporte de los ultimos años  atras ;por tanto para el cuarto trimestre de 2022 esta en 6,77% en el primer trimestre del año 2023 esta en 9.09% n observamos que aumeto el resultado del indicador ,   para la institucion por su decremento , ademas depende de las condiciones del paciente y la clinica por la qeu consultan en el servicio de uregncia , esto nos ppermite tener conocimiento del porcentaje de valoraciones por violencia desde el area de psicologia</t>
  </si>
  <si>
    <t>Dado que es un indicador que se inicio a medir desde el año 2021  no se tiene reporte de los ultimos años  atras ;por tanto para el cuarto trimestre de 2022 esta en 6,77% en el primer trimestre del año 2023 esta en 9.09% para ell segundo trimestre de 2023 esta en 8,74%  observamos que aumeto el resultado del indicador ,   para la institucion  , ademas depende de las condiciones del paciente y la clinica por la que consultan en el servicio de uregncia , esto nos ppermite tener conocimiento del porcentaje de valoraciones por violencia desde el area de psicologia</t>
  </si>
  <si>
    <t>POA2021372</t>
  </si>
  <si>
    <t xml:space="preserve">Porcentaje de usuarios  valorados por psicologia con antecedentes de consumo de SPA </t>
  </si>
  <si>
    <t>Numero de pacientes valorados por psicologia con antecedentes de consumo de SPA</t>
  </si>
  <si>
    <t xml:space="preserve"> Dado que es un indicador que se inicio a medir desde el año 2021  no se tiene reporte de los ultimos años  atras ;para el cuarto trimestre de 2022 esta en 3,99% y para el primer trimestre de 2023 esta en 3,50  No se cumple la meta estipulada ya que esta relacionado con los antecedentes patologicos de los pacientes y lo smotivos de consulta por los cuales llega el paciente y consulte al servicio de urgencias este dato nos permite tener el conocimiento del porcentaje de valoraciones por consumo de spa a los pacientes que llegan a la isntitcuicon</t>
  </si>
  <si>
    <t xml:space="preserve"> Dado que es un indicador que se inicio a medir desde el año 2021  no se tiene reporte de los ultimos años  atras ;para el cuarto trimestre de 2022 esta en 3,99% y para el primer trimestre de 2023 esta en 3,50 ,para el segundo trimestre  esta en 3,53 % No se cumple la meta estipulada ya que esta relacionado con los antecedentes patologicos de los pacientes y lo smotivos de consulta por los cuales llega el paciente y consulte al servicio de urgencias este dato nos permite tener el conocimiento del porcentaje de valoraciones por consumo de spa a los pacientes que llegan a la isntitcuicon</t>
  </si>
  <si>
    <t>POA2021373</t>
  </si>
  <si>
    <t>REHABILITACIÓN</t>
  </si>
  <si>
    <t>Mejorar la capacidad financiera</t>
  </si>
  <si>
    <t>Equilibrio financiero</t>
  </si>
  <si>
    <t>VALOR FACTURADO EN EL PERIODO</t>
  </si>
  <si>
    <t>VALOR PROGRAMADO DE FACTURACION EN EL PERIODO</t>
  </si>
  <si>
    <t xml:space="preserve">Durante los ultimos tres años este indicador de productividad se ha mantenido ,para este trimeste cumple con la meta propuesta por las diferentes contrataciones con las EPS ,par aeste trimestre incrementa de una manera favorable para la isntitucion </t>
  </si>
  <si>
    <t>POA2021374</t>
  </si>
  <si>
    <t>Garantizar al usuario de Rehabilitación la valoración inicial, definición de conducta y tratamiento pertinente y oportuno  acordes a las guías de practica clínica (Gestión Clínica).</t>
  </si>
  <si>
    <t>Valoracion integarl de paciente haciendo enfasis en la identificacion de los riesgos existentes</t>
  </si>
  <si>
    <t>% de Cumplimiento en la identificación de riesgos según matriz AMFE en el servicio de Rehabilitacion</t>
  </si>
  <si>
    <t>IDENTIFICACIÓN DE RIESGO SEGÚN MATRIZ AMFE, SERVICIO DE REHABILITACIÓN</t>
  </si>
  <si>
    <t>NUMERO DE TOTAL DE USUARIOS NUEVOS INGRESADOS AL SERVICIO</t>
  </si>
  <si>
    <t>Durante los ultimos tres años la identificacion de riesgos  según matriz amfe se MANTIENE ,para este periodo el indicador se mantiene cumpliendo al 100% a razon de que se cueta con un procedimiento registrado en Historia Clinica donde se evalua periodicamente en Auditoria Interna</t>
  </si>
  <si>
    <t>POA2021375</t>
  </si>
  <si>
    <t>Atencion integral al paciente</t>
  </si>
  <si>
    <t>Valoracion inical-Defincion de conducta-tratamiento pertinente y oportuno acordes a las guias de practica clinica</t>
  </si>
  <si>
    <t>% de recuperación por encima del 26% del paciente egresado en  hospitalización</t>
  </si>
  <si>
    <t>Número de pacientes que egresan de hospitalización con recuperación superior al 26%</t>
  </si>
  <si>
    <t>Total  de pacientes que egresan  de hospitalización en el mes  con atención de terapia fí­sica ,LENGUAJE Y OCUPACIONAL</t>
  </si>
  <si>
    <t xml:space="preserve">Durante los ultimos tres años la recuperacion de los pacienets en hospitalizacion con proceso terapeutico para terapiafisica, terapia de lenguaje , terapia ocupacional por encima del 26% ha disminuido para el año 2020 por cuanto en la pandemia covid los procesos de recuperacion de los pacientes es lenta , sin embargo para este peridodose INCREMETAN  cumpliendo el indicador y obteniendo el resultado de 58,24.% por encima de la meta siendo a razon de que el  numero de pacientes  ha aumentado, se tiene  atencion en horario de la tarde </t>
  </si>
  <si>
    <t xml:space="preserve">Durante los ultimos tres años la recuperacion de los pacienets en hospitalizacion con proceso terapeutico para terapiafisica, terapia de lenguaje , terapia ocupacional por encima del 26% ha disminuido para el año 2020 por cuanto en la pandemia covid los procesos de recuperacion de los pacientes es lenta , sin embargo para este peridodose INCREMETAN  cumpliendo el indicador y obteniendo el resultado de 50,22.% por encima de la meta siendo a razon de que el  numero de pacientes  ha aumentado, y ademas se ha fortalecido el recurso humano </t>
  </si>
  <si>
    <t>POA2021376</t>
  </si>
  <si>
    <t>% de recuperación por encima del 26% del paciente egresado en servicios ambulatorio terapia fí­sica</t>
  </si>
  <si>
    <t>RECUPERACIÓN POR ENCIMA DEL 26% DEL PACIENTE EGRESADO DE REHABILITACIÓN, CONSULTA EXTERNA</t>
  </si>
  <si>
    <t>Total de pacientes   que egresan del servicio de Consulta externa  en tf,to,tl</t>
  </si>
  <si>
    <t>Durante los ultimos tres años la recuperacion de los pacientes  en consulta externa  con proceso terapeutico para terapiafisica, terapia de lenguaje , terapia ocupacional por encima del 26% se  ha mantenido al momento , cumpliendo la meta esperada para el cuarto trimestre de 2022 esta en 81,98% .</t>
  </si>
  <si>
    <t>Durante los ultimos tres años la recuperacion de los pacientes  en consulta externa  con proceso terapeutico para terapiafisica, terapia de lenguaje , terapia ocupacional por encima del 26% se  ha mantenido al momento , cumpliendo la meta esperada para el segundo trimestre  de 2023 esta en 61,80% .</t>
  </si>
  <si>
    <t>POA2021377</t>
  </si>
  <si>
    <t>%Adherencia a guias de protocolo de rehabilitacion</t>
  </si>
  <si>
    <t xml:space="preserve">Adherencia a las guias y protocolos de rehabilitacion </t>
  </si>
  <si>
    <t xml:space="preserve">Numero de Historias clinicas Auditadas </t>
  </si>
  <si>
    <t xml:space="preserve">Durante los ultimos tres años la estancia de pacientes atendidos por terapia fisica,terapia ocupacional, terapia de lenguaje  ha aumentado para el año 2020 por la pandemiacovid donde los picos fueron altos y la recuperacion de la movilidad fisica es lenta , sin embargo para el cuatro trimestre de 2022 esta en 13,14%   y para el  primer trimestre de 2023  esta en 12.47% cumpliendo con la meta estipulada </t>
  </si>
  <si>
    <t xml:space="preserve">Durante los ultimos tres años la estancia de pacientes atendidos por terapia fisica,terapia ocupacional, terapia de lenguaje  ha aumentado para el año 2020 por la pandemiacovid donde los picos fueron altos y la recuperacion de la movilidad fisica es lenta , sin embargo para el cuatro trimestre de 2022 esta en 13,14%   y para el  primer trimestre de 2023  esta en 12.47%  , para el segundo trimestre de 2023 esta en 13,29% cumpliendo con la meta estipulada </t>
  </si>
  <si>
    <t>POA2021378</t>
  </si>
  <si>
    <t>Atencion al suario en el tiempo establecido</t>
  </si>
  <si>
    <t>Asignacion de cita oportuna</t>
  </si>
  <si>
    <t>Oportunidad en la asignación de cita de Hidroterapia</t>
  </si>
  <si>
    <t>Sumatoria de días entre la solicitud de cita de primera vez y la asignación de acuerdo con la necesidad del usuario</t>
  </si>
  <si>
    <t>total de citas asignadas en el servicio de hidroterapia</t>
  </si>
  <si>
    <t xml:space="preserve">Para el cuarto trimestrre de 2022  oportunidad esta en 36,21dias , y para el primer trimestre de 2023 esta en 33,74 no cumplimos la meta por la infraestructura  de la piscina no permite que se pueda ingresar a otro resto de pacientes qe estan en la lista de espera , indicador es nuevo no se tiene datos retrospectivos </t>
  </si>
  <si>
    <t>Para el cuarto trimestrre de 2022  oportunidad esta en 36,21dias , y para el primer trimestre de 2023 esta en 33,74 ,para el segundo trimestre de 2023 esta en 78,73  no cumplimos la meta por la infraestructura  donde esta ubicada la piscina  no permite que se pueda ingresar a otro resto de pacientes que estan en la lista de espera , indicador es nuevo no se tiene datos retrospectivo</t>
  </si>
  <si>
    <t>POA2021379</t>
  </si>
  <si>
    <t>Porcentaje de pacientes atendidos en terapia fisica  que logran el objetivo  en el programa madre canguro</t>
  </si>
  <si>
    <t xml:space="preserve">Numero de pacientes atendidos que logran el objetivo propuesto en la fase 2 del programa madre Canguro </t>
  </si>
  <si>
    <t>Total de pacientes atendidos en el mes en la fase 2</t>
  </si>
  <si>
    <t>Para el primer trimestre de 2023el indicador esta  en 89,81% cumpliendo con la meta esperada  , no se tiene datos retrospectivos por que el indicador es nuevo</t>
  </si>
  <si>
    <t>Para el segundo trimestre de 2023el indicador esta  en 75% cumpliendo con la meta esperada  , no se tiene datos retrospectivos por que el indicador es nuevo</t>
  </si>
  <si>
    <t>POA2021380</t>
  </si>
  <si>
    <t>SOPORTE NUTRICIONAL</t>
  </si>
  <si>
    <t>Gestion Financiera</t>
  </si>
  <si>
    <t>Lograr el equilibrio financiero</t>
  </si>
  <si>
    <t>% de cumplimiento meta POA nutrición</t>
  </si>
  <si>
    <t>Valor facturado en nutrición</t>
  </si>
  <si>
    <t>valor de facturación programada</t>
  </si>
  <si>
    <t xml:space="preserve">Durante los ultimos tres años este indicador de productividad se ha mantenido ,para el primer trimestre de 2023 el cumplimiento es 118,98% </t>
  </si>
  <si>
    <t xml:space="preserve">Durante los ultimos tres años este indicador de productividad se ha mantenido ,para este trimestre  tuvo un incremento a la meta programada cumpliendo lo estipulada a razon de la implementacion del grupo de soporte nutricional y metabolico , y el talento humano </t>
  </si>
  <si>
    <t>POA2021381</t>
  </si>
  <si>
    <t>Atencion de soporte nutricional oportuna</t>
  </si>
  <si>
    <t>Identificacion de  pacientes  en situacion de Riesgo de Desnutricion  con cribado</t>
  </si>
  <si>
    <t>No de Pacientes cribados  en situacion de riesgo de desnutricion</t>
  </si>
  <si>
    <t>No de pacientes ingresados</t>
  </si>
  <si>
    <t xml:space="preserve">Para el cuarto trimestre de 2021  el 18,56% de los pacientes  tienen  riesgo nutricional al ingresar a la institucion de acuerdo al tamizaje , para el primer trimestre de 2023 esta en 23,09% </t>
  </si>
  <si>
    <t>POA2021382</t>
  </si>
  <si>
    <t>Valoracion del   Estado Nutricional</t>
  </si>
  <si>
    <t xml:space="preserve">No de pacientes con riesgo nutricional </t>
  </si>
  <si>
    <t>No de pacientes valorados por Nutricion</t>
  </si>
  <si>
    <t>Durante el primer trimestre  de 2023 , esta en 50,84%  esto a razon que se encuentran pacientes quirurgicos , covid y patologias cronicas</t>
  </si>
  <si>
    <t>POA2021383</t>
  </si>
  <si>
    <t xml:space="preserve">% de pacientes con deterioro nutricional  durante la estancia hospitalaria </t>
  </si>
  <si>
    <t>Número de pacientes con deterioro nutricional  durante la estancia hospitalaria</t>
  </si>
  <si>
    <t>Total de pacientes con intervención de soporte nutricional</t>
  </si>
  <si>
    <t>Durante los ultimos tres años este indicador  fluctua es inestable , sin embargo para el tercer trimestre de 2021esta en un 8,81% y para el cuarto trimestre  de 2021 se registra en 5.15%  en compracion con los dos ultimos trimestres  ha bajado  y para el primer trimestre de 2023  esta en 26,65%sin embargo es importante mencionar que el deterioro nutricional se presento  en el area de quirurgicas debido a que se encuentran pacientes con cirugias complicadas</t>
  </si>
  <si>
    <t>POA2021384</t>
  </si>
  <si>
    <t>% de pacientes con recuperación nutricional</t>
  </si>
  <si>
    <t>Numero de pacientes con recuperación nutricional</t>
  </si>
  <si>
    <t>Numero de pacientes con soporte nutricional</t>
  </si>
  <si>
    <t>Durante los ultimos tres años este indicador  fluctua es inestable por que depende de la condicion clinica del paciente , para el tercer trimestre de 2021   se recuperaron el 19,80% de pacientes y para el cuarto trimestre 13,29%</t>
  </si>
  <si>
    <t>POA2021385</t>
  </si>
  <si>
    <t xml:space="preserve">Nutricion Enteral Precoz </t>
  </si>
  <si>
    <t xml:space="preserve">Nº de enfermos con NE e inicio </t>
  </si>
  <si>
    <t>Nº de enfermos con NE</t>
  </si>
  <si>
    <t xml:space="preserve">Durante el periodo observamos que el inicio de la nutricion enteral precoz  para el tercer  trimestre esta en un 88,6%  y para el cuarto trimestre 87,60% lo que indica que se esta cumpliendo de forma adecuada el protocolo a razon de que se ha consolidado un equipo de soporte nutricional y metabolico que permitido mejorar los procesos </t>
  </si>
  <si>
    <t>POA2021386</t>
  </si>
  <si>
    <t xml:space="preserve">Porcentaje de pacientes con alteraciones metabolicas </t>
  </si>
  <si>
    <t>No de pacientes que presentaron alteraciones metabolicas</t>
  </si>
  <si>
    <t>No de pacientes con nutricion artificial</t>
  </si>
  <si>
    <t>Durante el periodo observamos que las complicaciones metabolicas en pacientes con nutricion artificial para el tercer trimestre de 2021  esta en 15.88%  y para el cuarto trimestre esta en 12,01%  y para el primer trimestre de 2022 de  esta en 18,39% siendo positivo por que demuestra la intervencion del equipo de soporte nutricional que aplica los protocolos de atencion adecuados</t>
  </si>
  <si>
    <t>POA2021387</t>
  </si>
  <si>
    <t xml:space="preserve">% de satisfacción global con la alimentación </t>
  </si>
  <si>
    <t>Numero de pacientes hospitalizados satisfechos con el servicio de alimentos</t>
  </si>
  <si>
    <t>Total de pacientes encuestados</t>
  </si>
  <si>
    <t xml:space="preserve">Durante los ultimos tres años el porcentaje de satisfaccion del servicio de alimentos viene en aumento ,para el tercer trimestre de 2021  se mantiene en 98,89% y para el cuarto trimestre esta en 97,33% lo que nos permite decir que hamejorado y que los pacientes se encuentran a satisfechos con el servicio de alimentacion y nutricion hospitalaria ,para el primer trimestre de 2022 esta en 82,67% </t>
  </si>
  <si>
    <t>POA2021388</t>
  </si>
  <si>
    <t>Atencion de soporte nutricional oportuna-respuesta a la interconsulta</t>
  </si>
  <si>
    <t>Oportunidad en la respuesta a la interconsulta</t>
  </si>
  <si>
    <t>Sumatoria de minutos desde que se recibe la interconsulta y se valora al paciente</t>
  </si>
  <si>
    <t>Numero de interconsultas solicitadas</t>
  </si>
  <si>
    <t xml:space="preserve">Durante los ultimos tres años la respuesta a la interconsulta se mantiene para el primer trimestre esta en 184 minutos </t>
  </si>
  <si>
    <t>POA2021389</t>
  </si>
  <si>
    <t xml:space="preserve">Atencion de soporte nutricional oportuna-Educacion al paciente </t>
  </si>
  <si>
    <t>Porcentaje de planes dietarios entregados al egreso del paciente</t>
  </si>
  <si>
    <t>Numero de planes dietarios entregados al egreso del paciente</t>
  </si>
  <si>
    <t>Total de pacientes egresados con intervención nutricional</t>
  </si>
  <si>
    <t>Durante los ultimos tres años la entrega de planes dietarios esta en aumento, para el primer trimestre del año 2022  se entrego al 98,30%</t>
  </si>
  <si>
    <t>POA2021390</t>
  </si>
  <si>
    <t>Pacientes Oncologicos valorados por Nutricion</t>
  </si>
  <si>
    <t>No de pacientes oncologicos con riesgo nutricional</t>
  </si>
  <si>
    <t>No de pacientes Oncologicos  con valoracion Nutricional</t>
  </si>
  <si>
    <t xml:space="preserve">Durante el tercer trimestre del año 2021 el 69,88%  y para el cuarto trimestre el 74,21% para el primer trimestre de 2022 es de 97,44 de los pacientes oncologicos valorados tuvieron riesgo de DNT, </t>
  </si>
  <si>
    <t>POA2021391</t>
  </si>
  <si>
    <t>SST</t>
  </si>
  <si>
    <t>LEIDY JOHANA LONDOÑO CAMACHO</t>
  </si>
  <si>
    <t>GESTION PREVENCION DE EMERGENCIAS Y DESASTRES</t>
  </si>
  <si>
    <t>JOSÉ FRANK SERRANO BARRERA</t>
  </si>
  <si>
    <t>GARANTIZAR EL APRENDIZAJE/LA DIVULGACIÓN DE LOS PLANES DE CONTINGENCIA POR PROCESOS/ÁREAS/SERVICIOS - PLAN HOSPITALARIO DE EMERGENCIA.</t>
  </si>
  <si>
    <t>ACTIVIDADES DE INDUCCIÓN/CAPACITACIÓN A USUARIOS TERCERIZADOS SOBRE EL PLAN HOSPITALARIO DE EMERGENCIA.</t>
  </si>
  <si>
    <t>DECRETO 1072 DEL 2015</t>
  </si>
  <si>
    <t>FALTA DE IMPLEMENTACIÓN DE CONTROLES OPERACIONALES POR PARTE DE CONTRATISTAS.</t>
  </si>
  <si>
    <t xml:space="preserve">INCUMPLIMIENTO DE NORMAS Y REQUISITOS LEGALES. </t>
  </si>
  <si>
    <t>CAPACITACIÓN INDUCCIÓN SOBRE PLAN HOSPITALARIO DE EMERGENCIA PHE A EMPRESAS TERCERIZADAS EN EL HUDN.</t>
  </si>
  <si>
    <t>Nº DE TRABAJADORES CAPACITADOS EN PHE.</t>
  </si>
  <si>
    <t>Nº TOTAL PERSONAS EMPRESAS TERCERIZADAS/100.</t>
  </si>
  <si>
    <t>La tendencia es estable; no se cumple aún la meta; las proximas sesiones son en el mes de junio cuando se definan las contrataciones</t>
  </si>
  <si>
    <t>La tendencia es decreciente; no se cumple aún la meta; la participación de las empresas tercerizadas es muy escasa</t>
  </si>
  <si>
    <t>POA2021392</t>
  </si>
  <si>
    <t>ACTIVIDADES DE INDUCCIÓN/CAPACITACIÓN A USUARIOS INTERNOS SOBRE EL PLAN HOSPITALARIO DE EMERGENCIA.</t>
  </si>
  <si>
    <t>APROVECHAR LAS ALIANZAS PUBLICO PRIVADAS PARA REALIZAR ACTIVIDADES DE FORMACIÓN Y DE INTERVENCIÓN DE PELIGROS RELACIONADOS CON EL SGSST.</t>
  </si>
  <si>
    <t>RIESGOS DE SEGURIDAD Y SALUD EN EL TRABAJO.</t>
  </si>
  <si>
    <t>CAPACITACIÓN INDUCCIÓN-REINDUCCIÓN SOBRE PLAN HOSPITALARIO DE EMERGENCIA PHE A PERSONAL DE TRABAJADORES DEL HUDN.</t>
  </si>
  <si>
    <t>Nº TOTAL TRABAJADORES DEL HUDN/100.</t>
  </si>
  <si>
    <t>La tendencia es decreciente, no se cumple aún la meta, la programación de esta actividad es por procesos y servicios todo el año</t>
  </si>
  <si>
    <t>La tendencia es decreciente, no se cumple aún la meta, la participación del personal del hospital en la capacitacion por procesos es muy poca</t>
  </si>
  <si>
    <t>POA2021393</t>
  </si>
  <si>
    <t>REALIZAR SIMULACRO DE ATENCIÓN DE EMERGENCIA INTERNA O EXTERNA DE ALGUNA O ALGUNAS ÁREAS/PROCESOS O SERVICIOS.</t>
  </si>
  <si>
    <t>ACTIVIDADES DE CAPACITACION Y ENTRENAMIENTO A USUARIOS INTERNOS/TERCERIZADOS PREPARACION EJERCICIO DE SIMULACRO.</t>
  </si>
  <si>
    <t>INCUMPLIR LOS REQUISITOS DEL SISTEMA INTEGRADO DE GESTION RESPECTO DE AUDITORIAS INTERNAS.</t>
  </si>
  <si>
    <t>CAPACITACIÓN PREPARACIÓN EJERCICIO DE SIMULACRO A PERSONAL PROCESOS DEL HUDN.</t>
  </si>
  <si>
    <t>Nº DE CAPACITACIONES EJECUTADAS.</t>
  </si>
  <si>
    <t>Nº TOTAL DE CAPACITACIONES PROGRAMADAS/100.</t>
  </si>
  <si>
    <t>La tendencia es estable, no se cumple aún la meta, la programación de estas actividades estan repartidas para todo el año</t>
  </si>
  <si>
    <t>La tendencia es estable, no se cumple aún la meta, la programación de estas actividades de capacitación continuan en el mes de julio para Patologia, Central de gases y Central de mezclas</t>
  </si>
  <si>
    <t>POA2021394</t>
  </si>
  <si>
    <t>GARANTIZAR EL APRENDIZAJE DE LOS INTEGRANTES DE LA BRIGADA DE EMERGENCIA, EN MATERIAS ACORDES A LAS POSIBLES EMERGENCIAS QUE SE PUEDAN PRESENTAR EN EL HOSPITAL.</t>
  </si>
  <si>
    <t>CAPACITACIÓN Y ENTRENAMIENTOS PLANEADOS EN EVACUACION, PRIMEROS AUXILIOS, CONTRAINCENDIO Y MATERIAS AFINES A LAS AMENAZAS QUE SE PRESENTAN EN EL HOSPITAL.</t>
  </si>
  <si>
    <t xml:space="preserve">ACCESO A MEJORES TECNOLOGIAS DISPONIBLES (BAT) QUE PERMITAN ELIMINAR O DISMINUIR LA PRESENCIA DE FUENTES DE RIESGO EN EL LUGAR DE TRABAJO. </t>
  </si>
  <si>
    <t>COBERTURA ENTRENAMIENTO - CAPACITACIONES A BRIGADISTAS.</t>
  </si>
  <si>
    <t>Nº BRIGADISTAS ENTRENADOS-CAPACITADOS.</t>
  </si>
  <si>
    <t>Nº TOTAL BRIGADISTAS/100.</t>
  </si>
  <si>
    <t>La tendencia es estable, no se cumple aún la meta, la programación de estas actividades inician en el mes de abril pactadas con la ARL COLMENA</t>
  </si>
  <si>
    <t>La tendencia es estable, se cumple la meta, la programación de estas actividades se iniciaron en el mes de abril pactadas con la ARL COLMENA</t>
  </si>
  <si>
    <t>POA2021395</t>
  </si>
  <si>
    <t>CAPACITACIÓN Y ENTRENAMIENTOS PLANEADOS EN EVACUACIÓN, PRIMEROS AUXILIOS, CONTRAINCENDIO Y MATERIAS AFINES A LAS AMENAZAS QUE SE PRESENTAN EN EL HOSPITAL.</t>
  </si>
  <si>
    <t>CAPACITACIONES BRIGADA EMPRESARIAL DE EMERGENCIA.</t>
  </si>
  <si>
    <t>La tendencia es estable, se cumple la meta, la programación de estas actividades se iniciaron una vez al mes desde abril pactadas con la ARL COLMENA</t>
  </si>
  <si>
    <t>POA2021396</t>
  </si>
  <si>
    <t>GARANTIZAR LA DISPONIBILIDAD Y OPERATIVIDAD DE LOS RECURSOS DEL HOSPITAL PARA INTERVENIR EN SITUACIONES DE EMERGENCIA O DESASTRES.</t>
  </si>
  <si>
    <t>GESTIÓN DE SEGUIMIENTO A LOS PLANES DE CONTINGENCIA DE LOS SERVICIOS/PROCESOS/ÁREAS/DE APOYO TERCERIZADOS.</t>
  </si>
  <si>
    <t>REVISIÓN – ACTUALIZACIÓN PLANES DE CONTINGENCIA DIFERENTES PROCESOS DEL HUDN.</t>
  </si>
  <si>
    <t>NÚMERO DE PLANES DE CONTINGENCIA REVISADOS.</t>
  </si>
  <si>
    <t>NÚMERO DE PLANES DE CONTINGENCIA PROGRAMADOS/100.</t>
  </si>
  <si>
    <t>a tendencia es estable, se cumple con la meta, se continua con la elaboración de los planes motivados por diferente tipo de evento</t>
  </si>
  <si>
    <t>La tendencia es estable, se cumple con la meta, se continua con la elaboración de los planes motivados por diferente tipo de evento</t>
  </si>
  <si>
    <t>POA2021397</t>
  </si>
  <si>
    <t>REALIAR INSPECCIONES PERIODICAS DE LOS SISTEMAS DE SEGURIDAD DE LOS EDIFICIOS, CON EL FIN DE EVITAR CONSECUENCIAS DERIVADAS DE LAS AMENAZAS.</t>
  </si>
  <si>
    <t>INSPECCIONES DE SEGURIDAD A ALARMAS, ELEMENTOS DE SEGURIDAD, VÍAS Y SALIDAS DE EVACUACIÓN EN EMERGENCIA, ASPECTOS LOCATIVOS.</t>
  </si>
  <si>
    <t>INSPECCIONES DE SEGURIDAD POR PROCESOS – ÁREAS DE HUDN - ELEMENTOS DE SEGURIDAD ATENCIÓN EMERGENCIAS.</t>
  </si>
  <si>
    <t>NÚMERO DE INSPECCIONES REALIZADAS.</t>
  </si>
  <si>
    <t>NÚMERO DE INSPECCIONES PROGRAMADAS/100.</t>
  </si>
  <si>
    <t>La tendencia es estable, se cumple con la meta, se continua con 7  inspecciones mensuales a los diferentes procesos del HUDN</t>
  </si>
  <si>
    <t>POA2021398</t>
  </si>
  <si>
    <t>INSPECCIONES DE SEGURIDAD A LOS EXTINTORES Y EQUIPOS CONTRAINCENDIO EXISTENTES EN EL HUDN.</t>
  </si>
  <si>
    <t>INSPECCIONES ELEMENTOS EXTINTORES INCENDIO.</t>
  </si>
  <si>
    <t>La tendencia es estable, se cumple con la meta, se continua con las  inspecciones mensuales a los diferentes equipos de extinción del HUDN</t>
  </si>
  <si>
    <t>POA2021399</t>
  </si>
  <si>
    <t>GARANTIZAR LA DISPONIBILIDAD Y OPERATIVIDAD DE LOS RECURSOS DEL HOSPITAL PARA INTERVENIR EN SITUACIONES DE EMERGENCIA O DESASTRE.</t>
  </si>
  <si>
    <t>REUNIONES ORDINARIAS CADA 2 MESES DEL CHE.</t>
  </si>
  <si>
    <t>CUMPLIMIENTO REUNIONES POR PARTE DE COMITÉ HOSPITALARIO DE EMERGENCIA.</t>
  </si>
  <si>
    <t>NÚMERO DE REUNIONES REALIZADAS.</t>
  </si>
  <si>
    <t>NÚMERO DE REUNIONES PROGRAMADAS/100.</t>
  </si>
  <si>
    <t>La tendencia es estable, se cumple con la meta, se continua con las reuniones por diferentes actividades del CHE</t>
  </si>
  <si>
    <t>POA2021400</t>
  </si>
  <si>
    <t>ACTIVIDADES DE EJECUCIÓN EJERCICIOS DE SIMULACRO.</t>
  </si>
  <si>
    <t>CUMPLIMIENTO DE SIMULACROS.</t>
  </si>
  <si>
    <t>Nº DE SIMULACROS REALIZADOS.</t>
  </si>
  <si>
    <t>Nº DE SIMULACROS PROGRAMADOS/100.</t>
  </si>
  <si>
    <t>La tendencia es estable, no se cumple aún la meta, la programación de estas actividades estan divididas para todo el año</t>
  </si>
  <si>
    <t>La tendencia es estable, no se cumple aún la meta, la programación de estas actividades estan divididas para todo el año y se tienen programados simulacros para el laboratorio de patologia, central de gases medicinales y central de mezclas para el mes de julio.</t>
  </si>
  <si>
    <t>POA2021401</t>
  </si>
  <si>
    <t>SEGURIDAD Y SALUD EN EL TRABAJO</t>
  </si>
  <si>
    <t xml:space="preserve">Establecer una metodología para la identificación de condiciones y actos
subestandar durante la ejecución de actividades que generen riesgos para los trabajadores o la
organización. </t>
  </si>
  <si>
    <t>Realización de las inspecciones planeadas</t>
  </si>
  <si>
    <t>Resolución 0312 de 2019</t>
  </si>
  <si>
    <t>No realizar cierre del ciclo de mejora</t>
  </si>
  <si>
    <t>Gestión de los hallazgos en inspecciones de seguridad</t>
  </si>
  <si>
    <t xml:space="preserve">Hallazgos gestionados </t>
  </si>
  <si>
    <t>Hallazgos encontrados</t>
  </si>
  <si>
    <t>El indicador muestra una tendencia positiva en sus resultados, dada la participación activa de los involucrados en los procesos, facilitando con ello, la mejora continua en los procesos.</t>
  </si>
  <si>
    <t>El indicador muestra la mejora continua, a partir de una tendencia favorable en sus resultados, se estaca una participación activa en los integrantes de los diferentes procesos.</t>
  </si>
  <si>
    <t>POA2021402</t>
  </si>
  <si>
    <t xml:space="preserve">Realizar un reporte oportuno de los accidentes de trabajo 
</t>
  </si>
  <si>
    <t>Elaborar estadísticas de accidentalidad</t>
  </si>
  <si>
    <t>Decreto 1295 de 1994</t>
  </si>
  <si>
    <t>Posible perdida de credibilidad de las intervenciones del SGSST ante los sindicatos y otras partes interesadas</t>
  </si>
  <si>
    <t>Riesgos de Seguridad y Salud en el Trabajo</t>
  </si>
  <si>
    <t>Reducción del número de accidentes</t>
  </si>
  <si>
    <t>Número de accidentes presentados en el 2020</t>
  </si>
  <si>
    <t>Número de accidentes presentados en el 2021</t>
  </si>
  <si>
    <t xml:space="preserve">De acuerdo a la frencuencia de accidentalidad de los  últimos cuatro años se muestra que se presentan  menos de un accidente de trabajo por cada 100 trabajadores asÍ:  2020 (0,4), 2021 (0,6) , 2022 (0,7) y 2023 (0,4). El resultado se puede interpretar a partir de la implementación de controles a los riesgos propios de la labor. </t>
  </si>
  <si>
    <t>De acuerdo a la frencuencia de accidentalidad de los  últimos cuatro años se muestra que se presentan  menos de un accidente de trabajo por cada 100 trabajadores asÍ:  2020 (0,4), 2021 (0,6) , 2022 (0,7) y 2023 (0,4). La gestión de los controles propuestos para disminuir la probabilidad de materialización del riesgo, ha permitido generar una dentencia favorable en el indicador.</t>
  </si>
  <si>
    <t>POA2021403</t>
  </si>
  <si>
    <t>Establecer la metodología a seguir para el control y la investigación de los
incidentes, accidentes y enfermedades de origen laboral, así como para el establecimiento de las
acciones preventivas y/o correctivas pertinentes.</t>
  </si>
  <si>
    <t xml:space="preserve">Realización de investigaciones de accidentes de trabajo </t>
  </si>
  <si>
    <t>Resolución 1401 de 2017</t>
  </si>
  <si>
    <t xml:space="preserve">Gestión de los hallazgos encontrados en las investigaciones   de accidentes de trabajo </t>
  </si>
  <si>
    <t xml:space="preserve">Hallazgos encontrados en las investigaciones de accidentes de trabajo   </t>
  </si>
  <si>
    <t>Hallazgos gestionados</t>
  </si>
  <si>
    <t>Las investigaciones de accidentes de trabajo buscan identificar las gestiones frente a las causas de los eventos, en este sentido  el incador en los últimos tres años  presenta cumplimiento en un 100%.</t>
  </si>
  <si>
    <t>En los últimos tres años se han investigado el 100% de los accidentes, esto ha favorecido  las gestión de los hallazgos en cada caso en particular</t>
  </si>
  <si>
    <t>POA2021404</t>
  </si>
  <si>
    <t xml:space="preserve">Generar actividades destinadas a la prevención del Riesgo Psicolaboral 
</t>
  </si>
  <si>
    <t>Desarrollo de intervenciones a grupos de con riesgo psicolaboral alto</t>
  </si>
  <si>
    <t>Resolución 2646 de 2008</t>
  </si>
  <si>
    <t xml:space="preserve">Posibles quejas por  falta de trato humano y fallas en la atención clínica por fallas en la comunicación entre el personal por problemas asociados a clima laboral </t>
  </si>
  <si>
    <t xml:space="preserve">Intervención Riesgos Psicolaborales </t>
  </si>
  <si>
    <t xml:space="preserve">Servicios con Riesgo Psicolaboral Alto intervenidos </t>
  </si>
  <si>
    <t>Servicios con riesgo psicolaboral alto</t>
  </si>
  <si>
    <t>El desarrollo de las intervenciones psicosociales es un indicador que denota  un cumplimiento de 100%, cumpliendo con lo planteado en el plan de trabajo del Sistema de Gestión SST.</t>
  </si>
  <si>
    <t>POA2021405</t>
  </si>
  <si>
    <t xml:space="preserve">Lograr la inmunización del personal del Hospital Universitario Departamental de Nariño E.S.E expuesto a
agentes biológicos, frente al virus de la Hepatitis B.
</t>
  </si>
  <si>
    <t>Realizar titulaciones de hepatitis B a personal expuesto</t>
  </si>
  <si>
    <t>Decreto 1543 de 2011</t>
  </si>
  <si>
    <t>Acceso a actividades de promoción y prevención de la salud, tales como valoraciones medicas y tamizajes de condiciones de salud</t>
  </si>
  <si>
    <t xml:space="preserve"> Cobertura en titulaciones para personal asistencial</t>
  </si>
  <si>
    <t xml:space="preserve">Número de trabajadores con titulación </t>
  </si>
  <si>
    <t>Número de trabajadores programados para titulación</t>
  </si>
  <si>
    <t xml:space="preserve">En los últimos tres años se observa un cumplimiento favorable frente a la ejecución de esta actividad según las necesidades de los colaboradores. </t>
  </si>
  <si>
    <t>En los últimos tres años se ha presenta un 100% de cumplimiento  de esta actividad que se realiza conforme a las necesidades de los colaboradores.</t>
  </si>
  <si>
    <t>POA2021406</t>
  </si>
  <si>
    <t>Lograr la realizar exámenes de laboratorio a los trabajadores expuesto a
a radiaciones ionizantes</t>
  </si>
  <si>
    <t>Realizar exámenes de laboratorio a personal expuesto a radiaciones ionizantes.</t>
  </si>
  <si>
    <t>Resolución 2400 de 1979</t>
  </si>
  <si>
    <t>Cobertura en 
exámenes laboratorio para trabajadores con exposición a radiaciones ionizantes</t>
  </si>
  <si>
    <t xml:space="preserve">Trabajadores expuestos a radiaciones ionizantes con exámenes de laboratorio realizados </t>
  </si>
  <si>
    <t>Trabajadores expuestos a radiaciones ionizantes programados  para toma de exámenes de laboratorio</t>
  </si>
  <si>
    <t>El resultado del indicador en los últimos tres años revela un alcance en  la cobertura planeada. Los resultados demuestran que los colaboradores no presentan novedades en su estado de salud.</t>
  </si>
  <si>
    <t>POA2021407</t>
  </si>
  <si>
    <t xml:space="preserve">Lograr la realizar exámenes de laboratorio a los trabajadores expuesto a
a riesgo químico </t>
  </si>
  <si>
    <t>Realizar exámenes de laboratorio a personal expuesto a riesgo químico.</t>
  </si>
  <si>
    <t>Cobertura en exámenes laboratorio para trabajadores con exposición a riesgo químico</t>
  </si>
  <si>
    <t xml:space="preserve">Trabajadores expuestos a riesgo químico con exámenes laboratorio realizados </t>
  </si>
  <si>
    <t>Trabajadores expuestos a riesgo químico programados para exámenes de laboratorio</t>
  </si>
  <si>
    <t>El indicador se ha mantenido en los últimos tres años, logrando la cobertura planeada durante las diferentes vigencias. Los resultados de examenes practicados sin alteraciones.</t>
  </si>
  <si>
    <t xml:space="preserve"> El comportanmiento del indicador durante los últimos tres años ha resultado en la cobertura de los trabajadores que requieren este tipo de examenes  cuyos resultados se encuentran sin alteraciones.</t>
  </si>
  <si>
    <t>POA2021408</t>
  </si>
  <si>
    <t xml:space="preserve">Generar actividades destinadas a la prevención del Riesgo Biológico 
</t>
  </si>
  <si>
    <t>Realizar capacitaciones en prevención de riesgo biológico para el personal asistencial</t>
  </si>
  <si>
    <t>Exposición a riesgo biológico</t>
  </si>
  <si>
    <t>Cobertura en capacitaciones de riesgo 
biológico</t>
  </si>
  <si>
    <t xml:space="preserve">Número de personas capacitadas en R. Biológico </t>
  </si>
  <si>
    <t xml:space="preserve">Número de personas expuestas a R. Biológico </t>
  </si>
  <si>
    <t>En los último tres años se ha logrado una cobertura dentro del rango establecido en la meta del indicador, gracias al apoyo y gestión de las coordianciones de proceso y la actitud favorable de los colaboradores.</t>
  </si>
  <si>
    <t>Se evidencia cumplimiento en la meta trazada para este indicador, resultado en los últimos tres años una tendencia favorable de 100%,  destacadno con ellos la participanción de los colaboradores de cada servicio.</t>
  </si>
  <si>
    <t>POA2021409</t>
  </si>
  <si>
    <t xml:space="preserve">Generar actividades destinadas a la prevención del Riesgo ergonómico 
</t>
  </si>
  <si>
    <t>Realizar pausas activas en los servicios y dependencias incluidas.</t>
  </si>
  <si>
    <t>Posturas prolongadas sedentes, Exposición a Movimientos repetitivos</t>
  </si>
  <si>
    <t xml:space="preserve">Cobertura del programa de pausas activas </t>
  </si>
  <si>
    <t>Número de trabajadores que realizan pausas activas en los servicios incluidos en el programa</t>
  </si>
  <si>
    <t>Número de servicios que se encuentran incluidos en el programa de pausas activas</t>
  </si>
  <si>
    <t xml:space="preserve">En el marco  del convenio suscrito entre la  Universidad Mariana y el Programa de Terapia Ocupacional,se ha logrado cumplir con la participación de todas las áreas y servicios incluidos en la estrategia de los incluidos en esta estrategia de intervención del riesgo biomecanico. </t>
  </si>
  <si>
    <t xml:space="preserve">Se ha logrado cumplir con la participación de todas las áreas y servicios incluidos en la estrategia de los incluidos en esta estrategia de intervención del riesgo biomecanico. </t>
  </si>
  <si>
    <t>POA2021410</t>
  </si>
  <si>
    <t xml:space="preserve">Generar actividades destinadas para el cumplimiento del Decreto 1072 de 2015 en los respecta a SST </t>
  </si>
  <si>
    <t>Desarrollo de un plan de trabajo acorde a los diferentes programas establecidos en el SGSST</t>
  </si>
  <si>
    <t>Decreto 1072 de 2015</t>
  </si>
  <si>
    <t>Cumplimiento a requisitos legales (Dec. 1072)</t>
  </si>
  <si>
    <t>Número de requisitos que aplican y se cumplen</t>
  </si>
  <si>
    <t>numero de requisitos que aplican</t>
  </si>
  <si>
    <t>Existe conformidad frente al cumplimiento de los diferentes aspectos planteados en el Decreto 1072 de 2015 respecto al sistema de gestión de seguridad y salud en el trabajo.</t>
  </si>
  <si>
    <t>POA2021411</t>
  </si>
  <si>
    <t>TALENTO HUMANO</t>
  </si>
  <si>
    <t>CLARA LUZ CAICEDO MAYA</t>
  </si>
  <si>
    <t>DESARROLLAR PROGRAMA DE BIENESTAR SOCIAL</t>
  </si>
  <si>
    <t>Identificación de Necesidades.  Elaboraciòn del Programa de Bienestar Social.  Ejecuciòn de actividades.  Efectuar  Evaluación y Seguimiento Del Programa de Bienestar Social</t>
  </si>
  <si>
    <t>%  DEL PRESUPUESTO EJECUTADO PARA ACTIVIDADES DE BIENESTAR SOCIAL</t>
  </si>
  <si>
    <t>Monto total ejecutado en el rubro pertinente de bienestar social</t>
  </si>
  <si>
    <t>Monto asignado para actividades de bienestar social</t>
  </si>
  <si>
    <t>En los últimos tres años la tendencia ha sido creciente. Indicador que se mide anualmente, la meta se cumple, dado que existe seguimiento oportuno por parte del comitè de Bienestar Social</t>
  </si>
  <si>
    <t>POA2021412</t>
  </si>
  <si>
    <t>DESARROLLAR EL PLAN DE CAPACITACION Y FORMACIÓN</t>
  </si>
  <si>
    <t>Identificación de Necesidades.  Elaboraciòn del Plan de capacitaciòn.  Ejecuciòn de actividades.  Efectuar  Evaluación y Seguimiento del plan de capacitaciòn</t>
  </si>
  <si>
    <t>%  DEL PRESUPUESTO EJECUTADO PARA ACTIVIDADES DE CAPACITACIÓN Y FORMACIÓN</t>
  </si>
  <si>
    <t>PRESUPUESTO EJECUTADO PARA ACTIVIDADES DE CAPACITACIÓN Y FORMACIÓN</t>
  </si>
  <si>
    <t>PRESUPUESTO ASIGNADO PARA ACTIVIDADES DE CAPACITACIÓN Y FORMACIÓN</t>
  </si>
  <si>
    <t>En los ùltimos tres años su comportamiento es creciente.  La meta se cumple.  Indicador que se mide anualmente, la meta se cumple, dado que existe seguimiento oportuno por parte del comitè de capacitaciòn.  Para primer trimestre no se ha ejecutado aùn capacitaciones externa, se esta trabajando con recurso propio</t>
  </si>
  <si>
    <t>En los ùltimos tres años su comportamiento es creciente.  La meta se cumple.  Indicador que se mide anualmente, la meta se cumple, dado que existe seguimiento oportuno por parte del comitè de capacitaciòn.  Para primer semestre no se ha ejecutado aùn capacitaciones externa, se esta trabajando con recurso propio; se proyecta en segundo semestre ejecución de contratación externa.</t>
  </si>
  <si>
    <t>POA2021413</t>
  </si>
  <si>
    <t>CONTRATAR Y TRAMITAR  CONTRATOS DE PRESTACION DE SERVICIOS Y OPS´s</t>
  </si>
  <si>
    <t>Elaboraciòn de contratos conforme con la normatividad vigente.   Legalizaciòn de contratos con oportunidad.  Tràmite de cuentas en tiempos establecidos</t>
  </si>
  <si>
    <t>Inoportunidad en la celebración y legalización de Contratos de Prestación de Servicios. (ACTUALIZAR RIESGO AMPLIANDO EL CAMPO A VINCULACION DE PERSONAL INDEPENDIENTEMENTE)</t>
  </si>
  <si>
    <t>% DE CONTRATOS TRAMITADOS Y PAGADOS EFICIENTEMENTE</t>
  </si>
  <si>
    <t>CONTRATOS TRAMITADOS Y PAGADOS EFICIENTEMENTE</t>
  </si>
  <si>
    <t>TOTAL DE CONTRATOS TRAMITADOS</t>
  </si>
  <si>
    <t>Su comportamiento es creciente, en la presente vigencia se está muy cerca de lograr la meta, gracias a la sistematización del proceso de contratación y seguimiento oportuno de los supervisores.  La brecha corresponde a los mèdicos especialistas</t>
  </si>
  <si>
    <t>Su comportamiento es creciente, en la presente vigencia se está muy cerca de lograr la meta, gracias a la sistematización del proceso de contratación y seguimiento oportuno de los supervisores.  La brecha corresponde a personal que no se apega a legalización oportuna.</t>
  </si>
  <si>
    <t>POA2021414</t>
  </si>
  <si>
    <t>EJECUTAR ACTIVIDADES DE INDUCCIÓN GENERAL</t>
  </si>
  <si>
    <t>Elaborar el cronograma de Inducción en el formato
establecido, asegurarse de incluir los temas relacionados con plataforma estratègica, polìticas, manejo de àreas transversales, entre otros.  Citar al personal.  Dictar la inducciòn.  Realizar evaluaciòn</t>
  </si>
  <si>
    <t>Personal sin actualización profesional y laboral</t>
  </si>
  <si>
    <t>% DE PERSONAL QUE RECIBE INDUCCION GENERAL (DOS O TRES VECES AL AÑO )</t>
  </si>
  <si>
    <t>PERSONAL NUEVO QUE RECIBE INDUCCION GENERAL</t>
  </si>
  <si>
    <t>PERSONAL NUEVO</t>
  </si>
  <si>
    <t>Su comportamiento es estable, se cumple con meta propuesta dado que se programa inducciones periodicamente para poder abarcar a todo el personal nuevo, siendo requisito de posesiòn y para pago de cuenta de OPS.  Para 2023 se inicia proceso de inducciòn en abril 2023</t>
  </si>
  <si>
    <t xml:space="preserve">Su comportamiento es estable, se cumple con meta propuesta desde 2021 a la fecha, con 100 % de cumplimiento; dado que se programa inducciones periodicamente para poder abarcar a todo el personal nuevo, siendo requisito de posesiòn y para pago de cuenta de OPS.  </t>
  </si>
  <si>
    <t>POA2021415</t>
  </si>
  <si>
    <t>BRINDAR PERSONAL IDONEO Y SUFICIENTE A LAS AREAS DEL HOSPITAL</t>
  </si>
  <si>
    <t>Verificar el nùmero de personas que se han retirado de la organizaciòn y las personas que ha ingresado</t>
  </si>
  <si>
    <t>Provisión Inoportuna de personal</t>
  </si>
  <si>
    <t>% DE ROTACION DE PERSONAL</t>
  </si>
  <si>
    <t>PROMEDIO DE PERSONAS VINCULADAS Y DESVINCULADAS EN EL PERIODO</t>
  </si>
  <si>
    <t>PROMEDIO DEL PERSONAL PROVISTO AL INICIO Y FINAL DEL PERIODO</t>
  </si>
  <si>
    <t xml:space="preserve">Su comportamiento es decreciente y positivo para el indicador; en el periodo de anàlisis se cumple la meta propuesta, dado que la relación entre ingresos y retiros con respecto al número promedio de trabajadores, es favorable, dado que se ha podido compensar las salidas de personal con los nuevos  nombramientos </t>
  </si>
  <si>
    <t>POA2021416</t>
  </si>
  <si>
    <t xml:space="preserve">INCORPORAR ADECUADAMENTE  PERSONAL A LA PLANTA DE LA ORGANIZACIÓN. </t>
  </si>
  <si>
    <t xml:space="preserve">Verificar documentaciòn allegada por los candidatos contra los requisitos del Manual de Funciones.  Realizar con oportunidad las afiliaciones a Seguridad Social y parafiscales de nuesvos trabajadores.  Realizar conforme con la normatividad vigente las resoluciones de nombramiento y actas de posesiòn </t>
  </si>
  <si>
    <t>% DE TALENTO HUMANO VINCULADO EFICIENTEMENTE</t>
  </si>
  <si>
    <t>PERSONAL VINCULADO EN EL PERIODO</t>
  </si>
  <si>
    <t>TOTAL DE PERSONAL VINCULADO</t>
  </si>
  <si>
    <t>SE provee eficientemente las vacantes</t>
  </si>
  <si>
    <t>No se han efectuado incorporaciones en el periodo de análisis</t>
  </si>
  <si>
    <t>POA2021417</t>
  </si>
  <si>
    <t>LIQUIDAR PRESTACIONES SOCIALES</t>
  </si>
  <si>
    <t>Realizar conforme con la normatividad vigente la liquidaciòn de prestaciones sociales que se retiran de la organizaciòn.  Tener el listado del personal que egresa.  Efectuar la liquidaciòn.  Tramitar el pago correspondiente</t>
  </si>
  <si>
    <t>% DE TRABAJADORES EFECTIVAMENTE LIQUIDADOS Y PAGADOS</t>
  </si>
  <si>
    <t>Trabajadores efectivamente liquidados y pagados</t>
  </si>
  <si>
    <t>Solicitudes de liquidaciÃ³n de trabajadores</t>
  </si>
  <si>
    <t>Su comportamiento es creciente al pasar del  93 % en 2020, 100 %  en 2021 y 2022, en la presente vigencia se cumple la meta fijada, por cuanto el personal encargado de la liquidaciòn de prestaciones sociales cuenta con amplia experiencia en el tema y se ciñe a la normatividad vigente para su càlculo</t>
  </si>
  <si>
    <t>POA2021418</t>
  </si>
  <si>
    <t>PROVEER OPORTUNAMENTE LAS VACANTES DISPONIBLES</t>
  </si>
  <si>
    <t>Contar con el listado de vacantes en planta permanente y temporal.  Efectuar la solicitud de listas de elegibles a la CNSC para proveer.  Realizar estudios de verificaciòn de requisitos para encargo.  Realizar tràmite de nombramientos de elegibles por convocatoria</t>
  </si>
  <si>
    <t xml:space="preserve">% DE VACANTES EFICIENTE Y OPORTUNAMENTE PROVISTAS </t>
  </si>
  <si>
    <t xml:space="preserve">VACANTES EFICIENTE Y OPORTUNAMENTE PROVISTAS </t>
  </si>
  <si>
    <t xml:space="preserve">VACANTES EN PLANTA </t>
  </si>
  <si>
    <t>Su comportamiento es decreciente, en la presente vigencia no se cumple la meta fijada, por cuanto no ha sido factible realizar la provisiòn de todas las vacantes en la planta permanente y temporal toda vez que los cargos de planta permanente de mèdicos especialistas no ven favorable el ser vinculados a la planta y el proveerlos con otras modalidades de contratación es más favorable</t>
  </si>
  <si>
    <t>Su comportamiento es decreciente, en la presente vigencia no se cumple la meta fijada, por cuanto no ha sido factible realizar la provisiòn de todas las vacantes en la planta permanente y temporal toda vez que los cargos de planta permanente principalmente de mèdicos especialistas no ven favorable el ser vinculados a la planta y el proveerlos con otras modalidades de contratación es más favorable</t>
  </si>
  <si>
    <t>POA2021419</t>
  </si>
  <si>
    <t>ENTREGAR VIATICOS EFICIENTEMENTE Y OPORTUNAMENTE</t>
  </si>
  <si>
    <t>Liquidar los viàticos conforme con la normatividad vigente.  Tramitar la liquidaciòn ante àrea financiera para su pago</t>
  </si>
  <si>
    <t>% DE VIÃTICOS TRAMITADOS EFICIENTEMENTE</t>
  </si>
  <si>
    <t>VIATICOS TRAMITADOS EFICIENTEMENTE</t>
  </si>
  <si>
    <t>SOLICITUDES DE VIATICOS</t>
  </si>
  <si>
    <t>Su comportamiento es estable, al cumplir la  meta del 100 % desde 2020 hasta el año 2022;  por cuanto el personal encargado de la liquidaciòn de viàticos  cuenta con amplia experiencia en el tema y se ciñe a la normatividad vigente para su càlculo, tramitando con oportunidad los requerimientos allegados</t>
  </si>
  <si>
    <t>POA2021420</t>
  </si>
  <si>
    <t>LIQUIDAR NÓMINA OPORTUNAMENTE</t>
  </si>
  <si>
    <t>Cargue y Liquidación De Nómina conforme con la normatividad vigente</t>
  </si>
  <si>
    <t>408 de 2008</t>
  </si>
  <si>
    <t>MONTO DE LA DEUDA SUPERIOR A 30 DIAS POR CONCEPTO DE SALARIOS DEL PERSONAL DE PLANTA Y POR CONCEPTO DEL PERSONAL DE CONTRATACION DE SERVICIOS Y VARIACION DEL MONTO, FRENTE A LA VIGENCIA ANTERIOR</t>
  </si>
  <si>
    <t>DEUDA SUPERIOR A 30 DIAS POR CONCEPTO DE SALARIOS DEL PERSONAL DE PLANTA Y POR CONCEPTO DEL PERSONAL DE CONTRATACION DE SERVICIOS Y VARIACION DEL MONTO, FRENTE A LA VIGENCIA ANTERIOR</t>
  </si>
  <si>
    <t>SUPERIOR A 30 DIAS POR CONCEPTO DE SALARIOS DEL PERSONAL DE PLANTA Y POR CONCEPTO DEL PERSONAL DE CONTRATACION DE SERVICIOS Y VARIACION DEL MONTO, FRENTE A LA VIGENCIA ANTERIOR</t>
  </si>
  <si>
    <t>PESOS</t>
  </si>
  <si>
    <t>Su comportamiento es estable, al cumplir la  meta de 0 desde 2020; por cuanto la nómina de personal se liquida con oportunidad y se cancela máximo el último día hábil del mes.  Al personal por contrato de prestación de servicios  se cancela en promedio máximo luego de 6 días hábiles de radicada la cuenta en Talento Humano</t>
  </si>
  <si>
    <t>POA2021421</t>
  </si>
  <si>
    <t>EJECUTAR ACTIVIDADES DE  REINDUCCIÓN</t>
  </si>
  <si>
    <t>Elaborar el cronograma de reinducción en el formato
establecido, asegurarse de incluir los temas relacionados con plataforma estratègica, polìticas, manejo de àreas transversales, entre otros.  Citar al personal.  Dictar la  reinducciòn.  Realizar evaluaciòn</t>
  </si>
  <si>
    <t>PERSONAL QUE RECIBE REINDUCCION</t>
  </si>
  <si>
    <t>NUMERO DE TRABAJADORES DE LA ORGANIZACION</t>
  </si>
  <si>
    <t>Su comportamiento es creciente al pasar del 90 % en 2020 y 91 %  en 2022, en la presente vigencia se programa para mayo 2023.</t>
  </si>
  <si>
    <t>Su comportamiento es decreciente al pasar del 90 % en 2020 y 91 %  en 2022, en la presente vigencia en mayo se alcanzó el 79 %, se programaran nuevas sesiones para alcanzar la meta propuesta.</t>
  </si>
  <si>
    <t>POA2021422</t>
  </si>
  <si>
    <t>DILIGENCIAR  CERTIFICACIONES DE   INFORMACIÓN LABORAL PARA BONOS PENSIONALES</t>
  </si>
  <si>
    <t>Liquidar conforme con la normatividad vigente los bonos pensionales requeridos por los funcionarios y exfuncionarios</t>
  </si>
  <si>
    <t>PORCENTAJE DE CERTIFICACIONES DE INFORMACION LABORAL PARA BONOS PENSIONALES TRAMITADOS EFICIENTEMENTE</t>
  </si>
  <si>
    <t xml:space="preserve">Certificaciones de informaciÃ³n laboral para bonos pensionales tramitados eficientemente </t>
  </si>
  <si>
    <t>Certificaciones de informaciÃ³n laboral para bonos pensionales solicitadas</t>
  </si>
  <si>
    <t>Su comportamiento es creciente desde 2021, cumpliendo con la meta de 100 %, en la presente vigencia se cumple la meta fijada, por cuanto el personal encargado de la bonos pensionales cuenta con amplia experiencia en el tema y se ciñe a la normatividad vigente para su càlculo, además el aplicativo para su liquidación realiza seguimiento a tiempos de respuesta</t>
  </si>
  <si>
    <t>POA2021423</t>
  </si>
  <si>
    <t>EJECUTAR ACTIVIDADES DE INDUCCIÓN  ESPECIFICA</t>
  </si>
  <si>
    <t xml:space="preserve">Oficiar el Jefe inmediato del nuevo colaborador que debe realizar la inducciòn especìfica.  Realizar inducciòn por parte de jefe inmediato.  Evaluar la inducciòn especìfica </t>
  </si>
  <si>
    <t>PORCENTAJE DEL PERSONAL NUEVO QUE RECIBE INDUCCION ESPECIFICA</t>
  </si>
  <si>
    <t>PERSONAL NUEVO QUE RECIBE INDUCCION ESPECIFICA</t>
  </si>
  <si>
    <t>En este periodo la Gerencia  no ha decidido proveer vacantes en planta temporal o permanente dado que la necesidad se suple por otras formas de contrataciòn</t>
  </si>
  <si>
    <t>POA2021424</t>
  </si>
  <si>
    <t>MEDIR CLIMA LABORAL</t>
  </si>
  <si>
    <t>Análisis de Necesidades identificadas en la medición de clima laboral para su intervención.  Medición de Clima laboral</t>
  </si>
  <si>
    <t>PROMEDIO DE CALIFICACION DE CLIMA LABORAL</t>
  </si>
  <si>
    <t>NUMERO DE TRABAJADORES QUE RESPONDEN RIESGO DESPRECIABLE Y RIESGO BAJO</t>
  </si>
  <si>
    <t>TOTAL DE TRABAJADORES ENCUESTADOS</t>
  </si>
  <si>
    <t>Su comportamiento es creciente al pasar del 70% en 2019, al 83 % en 2021 y 2022, para 2023 se realiza nueva encuesta de clima y se està a la espera de resultados</t>
  </si>
  <si>
    <t>Su comportamiento es creciente al pasar del 70% en 2019, al 83 % en 2021 y 2022, para 2023 se alcanzó el 82%.  En la presente vigencia se realizó encuesta en abril de 2023, aumentando la problación objeto de medición a personal de OPS y tercerizados</t>
  </si>
  <si>
    <t>POA2021425</t>
  </si>
  <si>
    <t>MEDIR  CULTURA ORGANIZACIONAL</t>
  </si>
  <si>
    <t xml:space="preserve">Análisis de Necesidades identificadas en la medición de cultura organizacional para su intervención.  </t>
  </si>
  <si>
    <t>PROMEDIO DE CALIFICACION DE CULTURA ORGANIZACIONAL</t>
  </si>
  <si>
    <t>NUMERO DE TRABAJADORES QUE PERCIBEN Y MANEJAN UNA CULTURA ORGANIZACIONAL POSITIVA</t>
  </si>
  <si>
    <t>NUMERO TOTAL DE TRABAJADORES ENCUESTADOS</t>
  </si>
  <si>
    <t>Su comportamiento es creciente al pasar del 80% en 2019, al 89 % en 2022, para 2023 se realiza nueva encuesta de cultura y se està a la espera de resultados</t>
  </si>
  <si>
    <t>Su comportamiento hasta al año pasado fue creciente al pasar del 80% en 2019, al 89 % en 2022, para 2023 se realiza nueva encuesta de cultura en abril, donde se incorporan los ejes de humanización, seguridad paciente, gestión de riesgo y tecnologia, por incorporar más variables, su tendencia cuenta con una linea de base del 72 %.</t>
  </si>
  <si>
    <t>POA2021426</t>
  </si>
  <si>
    <t>EVALUAR A LOS PROVEEDORES DE SERVICIOS</t>
  </si>
  <si>
    <t xml:space="preserve">Realizar seguimiento al cumplimiento de actividades contratadas con empresas tercerizadas.  Formular planes demejora y tomar las medidas del caso </t>
  </si>
  <si>
    <t>PROMEDIO DE CALIFICACION DE PROVEEDORES EVALUADOS</t>
  </si>
  <si>
    <t>SUMATORIA DE CALIFICACIONES OBTENIDAS</t>
  </si>
  <si>
    <t>NUMERO TOTAL DE  PROVEEDORES</t>
  </si>
  <si>
    <t>Su comportamiento es creciente al pasar del 88 % en 2020, 97,6 % en 2021, 95,5 en 2022 sobrepasa la meta propuesta, dado  que los supervisores de contrato efectúan un seguimiento estricto a las empresas tercerizadas con el fin de asegurar el cumplimiento de las actividades  contratadas para que dichos proveedores se alineen con las políticas de la organización</t>
  </si>
  <si>
    <t>Su comportamiento es creciente al pasar del 97,6 % en 2021, 95,5 % en 2022, 93,5 den 2023 sobrepasa la meta propuesta, dado  que los supervisores de contrato efectúan un seguimiento estricto a las empresas tercerizadas con el fin de asegurar el cumplimiento de las actividades  contratadas para que dichos proveedores se alineen con las políticas de la organización</t>
  </si>
  <si>
    <t>POA2021427</t>
  </si>
  <si>
    <t>DESARROLLAR PROCESO DE EVALUACION DE DESEMPEÑO  A FUNCIONARIOS DE CARRERA ADMINISTRATIVA</t>
  </si>
  <si>
    <t>Aplicar Procesos De Evaluación Del Desempeño y verificar cumplimiento de el proceso De Evaluación Del Desempeño</t>
  </si>
  <si>
    <t>Evaluación de Desempeño Laboral Subjetiva</t>
  </si>
  <si>
    <t>PROMEDIO DE CALIFICACION DEL PERSONAL EVALUADO ( evaluación desempeño se realiza una vez al año)</t>
  </si>
  <si>
    <t>PERSONAL CON EVALUACION DESEMPEÑO SOBRESALIENTE Y SATISFACTORIO</t>
  </si>
  <si>
    <t>TOTAL DE FUNCIONARIOS DE CARRERA ADMINISTRATIVA</t>
  </si>
  <si>
    <t xml:space="preserve">Su comportamiento es estable, al cumplir la  meta propuesta del 100 % desde el año 2019 hasta el año 2022;  en el presente año se cumple meta planteada, por cuanto el personal de carrera administrativa esta comprometido con  los objetivos estratégicos de la organización </t>
  </si>
  <si>
    <t>POA2021428</t>
  </si>
  <si>
    <t>ATENDER LAS TUTELAS EN EL TERMINO ESTABLECIDO</t>
  </si>
  <si>
    <t>OPORTUNIDAD EN LA RESPUESTA A TUTELAS</t>
  </si>
  <si>
    <t>PROMEDIO DE DIAS PARA DAR RESPUESTA A TUTELAS</t>
  </si>
  <si>
    <t>NUMERO DE TUTELAS RECEPCIONADAS</t>
  </si>
  <si>
    <t>Su comportamiento es decreciente pero positivo para el indicador, al pasar de  2 dias en 2020, 2021, 2022, para el periodo de análisis se sobrepasa la meta propuesta dado que se cuenta con la información de manera directa y toda vez que se desarrollan sobre la misma temática, situación que puede variar el resultado de los mismos</t>
  </si>
  <si>
    <t>Su comportamiento es decreciente pero positivo para el indicador, al pasar de  2,14 dias en 2021, 2 en 2022 al igual que en 2023, dado que se cuenta con la información de manera directa y toda vez que se desarrollan sobre la misma temática, situación que puede variar el resultado de los mismos</t>
  </si>
  <si>
    <t>POA2021429</t>
  </si>
  <si>
    <t>ATENDER LOS DERECHO DE PETICION EN EL TERMINO ESTABLECIDO</t>
  </si>
  <si>
    <t>OPORTUNIDAD EN LA RESPUESTA A DERECHOS DE PETICION</t>
  </si>
  <si>
    <t>PROMEDIO DE DIAS PARA DAR RESPUESTA A DERECHOS DE PETICION</t>
  </si>
  <si>
    <t>NUMERO DE DERECHOS DE PETICION RECEPCIONADOS</t>
  </si>
  <si>
    <t>Su comportamiento es creciente, al contestarlos en menos tiempo del requerido, de   12 dias en 2020 y 2022, para el periodo de análisis se sobrepasa la meta propuesta dado se  realiza oportunamente el reparto y se cuenta inmediatamente con la información requerida</t>
  </si>
  <si>
    <t>POA2021430</t>
  </si>
  <si>
    <t>URGENCIAS Y ATENCIÓN AMBULATORIA</t>
  </si>
  <si>
    <t>MONICA YOLANDA PANTOJA AGUIRRE</t>
  </si>
  <si>
    <t>ATENCION AMBULATORIA</t>
  </si>
  <si>
    <t>6. Trascender y adaptar a la institución con éxito ante las diferentes realidades implementando análisis del entorno.</t>
  </si>
  <si>
    <t>Garantizar oportunidad en la atención.</t>
  </si>
  <si>
    <t>* Favorecer agendas abiertas para consulta
* Asignar citas telfónicas  por ventanilla presenciales y Virtuales por Pagina
* Realizar seguimiento a demanda insatisfecha.
* Generar informe trimestral.</t>
  </si>
  <si>
    <t>SOGC</t>
  </si>
  <si>
    <t>Tiempo promedio de espera para la asignación de cita con Obstetricia  (Res 0256)</t>
  </si>
  <si>
    <t>sumatoria de las entre fecha solicitud de cita de obstetricia y la fecha para la cual se asigna cita.</t>
  </si>
  <si>
    <t>Total de citas asignadas de obstetricia en el periodo</t>
  </si>
  <si>
    <t>El indicador  con un resultado de 2,28  días presenta tendencia  con tendencia al aumento  comparado con las vigencia del año inmediatamentea anterior, presenta cumplimiento frente a  la meta propuesta igual o menor a  8 días. El  resultado es el impacto de mantener la disponibilidad de agendas abiertas en la especialidad de ginecoobstetricia y de la   verificación y ajuste permanente de la oferta y apoyo por parte de la coordiancion de la especialidad..</t>
  </si>
  <si>
    <t>POA2021431</t>
  </si>
  <si>
    <t>Tiempo promedio de espera para la asignación de cita con Ginecología  (Res 0256)</t>
  </si>
  <si>
    <t>sumatoria de las entre fecha solicitud de cita de Ginecologia y la fecha para la cual se asigna cita.</t>
  </si>
  <si>
    <t>Total de citas asignadas de Ginecologia en el periodo</t>
  </si>
  <si>
    <t>El indicador  con un resultado de 3,33 días presenta  tendencia a la disminución   frente a las dos vigencias inmediatamente anteriores,  presenta cumplimiento frente a  la meta propuesta igual o menor a  10 días. El  resultado es el impacto de mantener la disponibilidad de agendas abiertas en la especialidad de ginecoobstetricia y de la   verificación y ajuste permanente de la oferta y aopoy de coordinación  de la especialidad.</t>
  </si>
  <si>
    <t>POA2021432</t>
  </si>
  <si>
    <t>Tiempo promedio de espera para la asignación de cita con medicina Interna  (Res 0256)</t>
  </si>
  <si>
    <t>sumatoria d?as entre fecha solicitud de cita de Medicina Interna y la fecha para la cual se asigna cita.</t>
  </si>
  <si>
    <t>Total de citas asignadas de Medicina Interna en el periodo</t>
  </si>
  <si>
    <t>El indicador  con un resultado de 4  días presenta una tendencia  decreciente frente a las dos vigencias inmediatamente anteriores,  presenta cumplimiento frente a  la meta propuesta igual o menor a  15 días. El  resultado es el impacto de mantener la disponibilidad de agendas abiertas en la especialidad de Medicina interna  y de la   verificación y ajuste permanente de la oferta. La tendencia decreciente se debe a la disminución  de la demanda del servicio  de consultas de primera vez por terminación  en la contratación de los servicios con algunas EAPB.</t>
  </si>
  <si>
    <t>POA2021433</t>
  </si>
  <si>
    <t>Tiempo promedio de espera para la asignación de cita con Cirugía General  (Res 0256)</t>
  </si>
  <si>
    <t>sumatoria d?as entre fecha solicitud de cita de cirug?a y la fecha para la cual se asigna cita.</t>
  </si>
  <si>
    <t>Total de citas asignadas de cirug?a en el periodo</t>
  </si>
  <si>
    <t>El indicador  con un resultado de 11   días presenta una tendencia estable   frente a las dos vigencias inmediatamente anteriores,  presenta cumplimiento frente a  la meta propuesta igual o menor a  15 días. El  resultado es el impacto de mantener la disponibilidad de agendas abiertas en la especialidad de cirugia general   y de la   verificación y ajuste permanente de la oferta.</t>
  </si>
  <si>
    <t>POA2021434</t>
  </si>
  <si>
    <t>Tiempo promedio de espera para la asignación de cita con Pediatría   (Res 0256)</t>
  </si>
  <si>
    <t>sumatoria días entre fecha solicitud de cita de Pediatria y la fecha para la cual se asigna cita.</t>
  </si>
  <si>
    <t>Total de citas asignadas de Pediatria en el periodo</t>
  </si>
  <si>
    <t>El indicador  con un resultado de 3 días presenta una tendencia  decreciente   frente a las dos vigencias inmediatamente anteriores,  presenta cumplimiento frente a  la meta propuesta igual o menor a 7  días. El  resultado es el impacto de mantener la disponibilidad de agendas abiertas en la especialidad de pediatria  y de la   verificación y ajuste permanente de la oferta .</t>
  </si>
  <si>
    <t>POA2021435</t>
  </si>
  <si>
    <t>Sumatoria dÍas para la asignaciÓn de cita de Epileptologia por teleconsulta</t>
  </si>
  <si>
    <t>sumatoria días entre fecha solicitud de cita de Epileptologia y la fecha para la cual se asigna cita.</t>
  </si>
  <si>
    <t>Total de citas asignadas de Epileptologia en el periodo</t>
  </si>
  <si>
    <t>El indicador  con un resultado de 12,5 días presenta una tendencia  decreciente   frentea la vigencia inmediatamente anterior ,  presenta cumplimiento frente a  la meta propuesta igual o enor a 20  días. El  resultado es el impacto de mantener la disponibilidad de agendas abiertas en la especialidad de pediatria  y de la   verificación y ajuste permanente de la oferta</t>
  </si>
  <si>
    <t>POA2021436</t>
  </si>
  <si>
    <t>Favorecer la atención en el tiempo requerido.</t>
  </si>
  <si>
    <t>* Realiazar medición de tiempo de espera 
* Generar informe y ajustes en caso necesario.</t>
  </si>
  <si>
    <t>Tiempo de espera para la atencion segun la hora programada</t>
  </si>
  <si>
    <t>sumatoria de tiempo de espera entre la hora citada y la hora de atención</t>
  </si>
  <si>
    <t>total pacientes atendidos</t>
  </si>
  <si>
    <t>El resultado   del indicador de  1,17   se encuentra con cumplimiento  de la meta propuesta de 20 minutos. Se evidencia una tendencia decreciente comparada con las dos vigencias inmediatamente anteriores. Este resultado demuestra que se se esta realizando la atención en la hora asiganda para la cita.</t>
  </si>
  <si>
    <t>POA2021437</t>
  </si>
  <si>
    <t>* Realiazar medición de tiempo empleado en la atención
* Generar informe y ajustes en caso necesario.</t>
  </si>
  <si>
    <t>Promedio de tiempo dedicado a la consulta programada</t>
  </si>
  <si>
    <t>sumatoria de tiempo utilizada en la consulta</t>
  </si>
  <si>
    <t>total de consultas</t>
  </si>
  <si>
    <t>El resultado   del indicador de 20 minutos   se encuentra con cumplimiento  de la meta propuesta de 20 minutos. Se evidencia una tendencia  creciente comparada con las dos vigencias inmediatamente anteriores. Un tiempo de atención de 20   minutos  se considera adecuado y normativo para la atención  .Especialidades como cirugia plástiica dr Villacis, cirugia Oncológica,  presenta tiempos que sobrepasan la meta, por apertua de la historia por parte del personal auxiliar desde que ingresa el usuario.Atenciones como nutrición la agedna esta creada  para atención en 30 minutos.</t>
  </si>
  <si>
    <t>POA2021438</t>
  </si>
  <si>
    <t>Fortalecer utilización de capacidad instalada en el servicio.</t>
  </si>
  <si>
    <t>* Realizar medición de uso de capacidad instalada
* Generar informe trimestral
* Realizar seguimiento por aseguradora</t>
  </si>
  <si>
    <t>% de capacidad instalada ofertada</t>
  </si>
  <si>
    <t>NUMERO DE CITAS UTILIZADAS</t>
  </si>
  <si>
    <t>TOTAL CITAS OFERTADAS</t>
  </si>
  <si>
    <t>El resultado   del indicador muestra una tendencia  decreciente comparada con las dos vigencias inmediatamente anteriores. El resultado de sitúa por debajo de la mesta establecida  de la meta  establecida del 90% .El  indicador esta afectado  por especialidades   como oftalmología , psiquiatría , cirugia maxilofacial , consulta epileptologia, con utilización  menor a 50%   y a la terminación de contraación e con Policia , Samidad militar y novedade con Emssanar</t>
  </si>
  <si>
    <t>El resultado  del indicador presenta una tendencia decreciente comparada con las dos vigencias inmediatamente anteriores lo que se considera como positivo para la institución. El resultado se comporta dentro de la meta menor del 40 . Es resultado es positivo para la institución pues demuestra un resultado indirecto de la utilización de la capacidades ofertada.</t>
  </si>
  <si>
    <t>POA2021439</t>
  </si>
  <si>
    <t>* Realizar medición de uso de citas disponibles
* Generar informe trimestral
* Realizar seguimiento por aseguradora</t>
  </si>
  <si>
    <t>% de capacidad no utilizada</t>
  </si>
  <si>
    <t>NUMERO DE PACIENTES QUE UTILIZAN LAS CITAS</t>
  </si>
  <si>
    <t>TOTAL CITAS PROGRAMADAS</t>
  </si>
  <si>
    <t>POA2021440</t>
  </si>
  <si>
    <t>* Realizar medición de inasistencia
* Generar informe trimestral
* Realizar seguimiento por aseguradora</t>
  </si>
  <si>
    <t>% de inasistencia</t>
  </si>
  <si>
    <t>NUMERO DE PACIENTES QUE NO ASITEN A LA CITA PROGRAMADA</t>
  </si>
  <si>
    <t>El indicador se encuentra con tendencia creciente  comparado con las vigencias inmediatamente anteriores.  Presenta  desviación ligeramente negativa respecto a la meta deseada del 15%  por factores a expensas de que se está asignando citas  para los diferentes procedimientos por el módulo de citas del sistema de información, situación que no era valorada en las vigencias anteriores. 
Si se tiene en cuenta la insistencia solo de citas médicas se encuentra en 15%.En procedimientos de cardiologia y procedimientos de epileptologia se presenta dificualtades para la captura real del dato por lo que se reportan muchas citas con incumplimiento. En especilidades de anestesiologia y cardiologia  también se presentó erorr en la captura del dato . Se realiza la retroalimentación respectiva.</t>
  </si>
  <si>
    <t xml:space="preserve">El indicador se encuentra con tendencia creciente  comparado con las vigencias inmediatamente anteriores.  Presenta  desviación ligeramente negativa respecto a la meta deseada del 15%  por factores a expensas de que se está asignando citas  para los diferentes procedimientos por el módulo de citas del sistema de información, situación que no era valorada en las vigencias anteriores. </t>
  </si>
  <si>
    <t>POA2021441</t>
  </si>
  <si>
    <t>Disminuir la Demanda Insatisfecha en el Servicio</t>
  </si>
  <si>
    <t>* Realizar medición de Demanda Insatisfecha
* Generar informe Semestral
* Realizar Informe de Gestión para toma de deciciones.</t>
  </si>
  <si>
    <t>No de pacientes que demandan servicios no prestados</t>
  </si>
  <si>
    <t>Número de pacientes que demandan servicios no prestados por el HUDN</t>
  </si>
  <si>
    <t>El número de usuarios que demandan los servicios está dentro de la meta, los servicios solicitados son  infectologia, alergologo, cirugia pediátrica, retinologia y especilidades en genral  para pobalción pediatrica</t>
  </si>
  <si>
    <t>El número de usuarios que demandan los servicios está dentro de la meta, los servicios solicitados son  infectologia, alergologo, cirugia pediátrica, retinologia y especilidades en genral  para pobalción pediatrica.</t>
  </si>
  <si>
    <t>POA2021442</t>
  </si>
  <si>
    <t>Demanda insatisfecha en el servicio de consulta
externa</t>
  </si>
  <si>
    <t>Número de consulta de medicina especializada NO asignadas</t>
  </si>
  <si>
    <t>Número total de consultas  y procedimientos  asignadas en el período</t>
  </si>
  <si>
    <t>En la presente vigencia se inicia el seguimiento de la demanda insatisfecha como indicador. En las anteriores vigencias se medía como número  entero. Las demanda insatisfecha está a expensas  de especialidades como cirugía oncológica y de mama , ortopedia y traumatologia ,  urología, endocrinología,  y  neumología  que abarca un 92% .Se realiza el respectivo reporte a subgerencia de prestación de servicios.</t>
  </si>
  <si>
    <t>POA2021443</t>
  </si>
  <si>
    <t>Fortalecer y garantizar una atención segura y oportuna.</t>
  </si>
  <si>
    <t xml:space="preserve">*Aplicar lista de chequeo y Hacer seguimiento  de manera semestral                                                 * Socializar en grupos primarios  para la toma de deciciones </t>
  </si>
  <si>
    <t>% de cumplimiento  de preconsulta y posconsulta. (Semestral)</t>
  </si>
  <si>
    <t>Total regsitros Diligencialdos</t>
  </si>
  <si>
    <t>total consultas externas semestral</t>
  </si>
  <si>
    <t>SEMESTRAL</t>
  </si>
  <si>
    <t>SIN DATOS</t>
  </si>
  <si>
    <t>POA2021444</t>
  </si>
  <si>
    <t>Garantizar que el usuario que asista a consulta externa, reciba una atención integral con el fin de satisfacer sus necesidades en salud.</t>
  </si>
  <si>
    <t>* Obtener en registro de los ususarios que asisten a la consulta médica especializada y que fueron canalizados a las RIAS.
* Para obtener el numerador: Se cuantifica los usuario canalizados a Rutas integrales de atención para la Promoción y Mantenimiento de la salud, la Ruta Integral de Atención en salud para la población Materno perinatal y otras complementarias..
* Para obtener el denominador:De reporte generado "oportunidad en la atención de consulta" se obtiene el número de usuarios que cumplieron las citas asigmadas.</t>
  </si>
  <si>
    <t>Resolución 3280</t>
  </si>
  <si>
    <t>No Aplica</t>
  </si>
  <si>
    <t>Porcentaje de usuarios canalizados a Rutas integrales de atención para la Promoción y Mantenimiento de la salud, la Ruta Integral de Atención en salud para la población Materno perinatal y otras complementarias.</t>
  </si>
  <si>
    <t xml:space="preserve">Número de usuarios canalizados a RIAS </t>
  </si>
  <si>
    <t>Total de citas de medicin especilizada cumplidas.</t>
  </si>
  <si>
    <t>No se dispone de datos para medir en indicardor ya que del area de consulta externa no envia la informacion</t>
  </si>
  <si>
    <t>POA2021445</t>
  </si>
  <si>
    <t>*Consolidar registro de los ususarios canalizados a RIAS.
*Enviar reporte a las EAPB por correo electrónico.</t>
  </si>
  <si>
    <t>Porcentaje de EAPB a las cuales se envían reportes mensuales de a Rutas de  integrales de atención para la Promoción y Mantenimiento de la salud, la Ruta Integral de Atención en salud para la población Materno perinatal y otras complementarias.</t>
  </si>
  <si>
    <t>Número de EAPB a las cuales se realiza reporte de canalización  RIAs</t>
  </si>
  <si>
    <t xml:space="preserve">Número total de EAPB  con usuarios atendidos en el periodo reportado </t>
  </si>
  <si>
    <t>No se dispone de datos para medir en indicardor ya que del area de consulta externa no envia la informacio</t>
  </si>
  <si>
    <t>Subutilización de la capacidad instalada</t>
  </si>
  <si>
    <t>No. De consultas de medico especialista</t>
  </si>
  <si>
    <t>total consultas externas mes</t>
  </si>
  <si>
    <t>El resultado corresponde a las citas de medicina especializada  asignadas y cumplidas  en el servicio de consulta externa de medicina especializada . Presenta tendencia  creciente comparado con la vigencia del año anterior por factores como oferta de nuevos servicios.</t>
  </si>
  <si>
    <t>URGENCIAS</t>
  </si>
  <si>
    <t>Fortalecer adherencia a GPC</t>
  </si>
  <si>
    <t>* Realizar análsis y seguimiento de acuerdo a hallazgos.
* Realizar seguimiento a causas de no logro de metas.</t>
  </si>
  <si>
    <t>RES 408</t>
  </si>
  <si>
    <t>% de cumplimiento en diagnostico e inicio de tratamiento IAM (res 408)</t>
  </si>
  <si>
    <t>Número de pacientes con diagnóstico de egreso de IAM a quienes se inició la terapia especifica dentro de la primera hora posterior a la realización del diagnóstico</t>
  </si>
  <si>
    <t xml:space="preserve"> total de pacientes con diagnóstico de egreso de IAM en la vigencia</t>
  </si>
  <si>
    <t>En comparacion a los Años anteriores   el indicador se ha mantenido por encima de  la meta del 90% de Cumplimiento.  Esto ha razon de   Capacitacion en dolor toracico del año anterior se realiza un Dx Oportuno y adherencia a la Guia se implementara la Ruta de atencion y el Codigo IAM</t>
  </si>
  <si>
    <t>En comparacion a los Años anteriores   el indicador se ha mantenido sobre la meta del 90% de Cumplimiento.  Esto ha razon de   Capacitacion en dolor toracico del año anterior se realiza un Dx Oportuno y adherencia a la Guia estan en codificacion la Ruta de atencion y el Codigo IAM</t>
  </si>
  <si>
    <t>POA2021446</t>
  </si>
  <si>
    <t>Realizar  con oportunidad  la clasificación de triage</t>
  </si>
  <si>
    <t xml:space="preserve">* Realizar medición de usarios atendidos
* Seguimiento a desviaciones
</t>
  </si>
  <si>
    <t>RES 5596/15</t>
  </si>
  <si>
    <t>% de pacientes de triage que pasan a consulta</t>
  </si>
  <si>
    <t>numero de pacientes que ingresan a consulta de urgencias</t>
  </si>
  <si>
    <t>total de pacientes atendidos en triage</t>
  </si>
  <si>
    <t xml:space="preserve">En comparacion a los Años anteriores   el indicador se ha mantenido por encima de  la meta del 70% de Cumplimiento.  Este trimestre bajo en cumplimiento a la Meta, esto ha razon de cambios en la forma de contratacion con las EAPB  para este Año. Por Modalidades de PGP por lo tanto se realiza Derivacion de pacientes a Las Redes de atencion de Niveles de atencion 1,2 y 3. Asi como la disminucion de la Consulta Espontanea ya que existen la oferta de Especialidades en otras instituciones. Se espera que la red de las EAPB No colapse por la alta demanda </t>
  </si>
  <si>
    <t xml:space="preserve">En comparacion a los Años anteriores   el indicador se ha mantenido sobre  la meta del 70% de Cumplimiento.  Este trimestre bajo en cumplimiento a la Meta, esto ha razon de cambios en la forma de contratacion con las EAPB  para este Año. Por Modalidades de PGP por lo tanto se realiza Derivacion de pacientes a Las Redes de atencion de Niveles de atencion 1,2 y 3. Asi como la disminucion de la Consulta Espontanea ya que existen la oferta de Especialidades en otras instituciones. Se espera que la red de las EAPB No colapse por la alta demanda </t>
  </si>
  <si>
    <t>Fortalecer la gestión clínica en el servicio.</t>
  </si>
  <si>
    <t xml:space="preserve">* Realizar medición de usuarios atendidos
* Realizar reporte y análisis de información
* Realizar análsis de casos y desviaciones
</t>
  </si>
  <si>
    <t>BA</t>
  </si>
  <si>
    <t>% Mortalidad después de 48H</t>
  </si>
  <si>
    <t>numero de muertes presentadas en urgencias después de 48 horas de ingreso</t>
  </si>
  <si>
    <t>total de egresos de urgencias</t>
  </si>
  <si>
    <t xml:space="preserve">En el Año anterior  el indicador esta por ensima de la Meta    en este Año  baja con relacion al año anterior pero se mantiene por ensima de  la Meta 08%  Esto ha razon de que Urgencias se  atienden  usuario inestables y con commorbilidades y patologias graves y en estado terminal que la familia trae al Hospital por la dificultad del manejo de los pacientes. Urgencias vitales que se atienden oportunamente pero que presentan inestabilidad posterior. </t>
  </si>
  <si>
    <t xml:space="preserve"> En este Año  sube con relacion al año anterior  por sobre  la Meta 1%  Esto ha razon de que Urgencias se  atienden  usuario inestables y con commorbilidades y patologias graves y en estado terminal. La no resolutividad de los Niveles de la red Alterna nos llegan Urgencias vitales con mayor frecuencia </t>
  </si>
  <si>
    <t xml:space="preserve">% Mortalidad antes de 48H </t>
  </si>
  <si>
    <t>numero de muertes ocurridas antes de 48 horas en urgencias</t>
  </si>
  <si>
    <t xml:space="preserve">En el Año anterior  el indicador esta por encima de la Meta. En este Año  baja con relacion al año anterior pero se mantiene por ensima de  la Meta 1%  Esto ha razon de que Urgencias se  atienden  usuario inestables y con commorbilidades y patologias graves y en estado terminal. La no resolutividad de los Niveles de la red Alterna nos llegan Urgencias vitales con mayor frecuencia </t>
  </si>
  <si>
    <t xml:space="preserve">En este Año  sube con relacion al año anterior   la Meta 08%  Esto ha razon de que Urgencias se  atienden  usuario inestables y con commorbilidades y patologias graves y en estado terminal que la familia trae al Hospital por la dificultad del manejo de los pacientes. Urgencias vitales que se atienden oportunamente pero que presentan inestabilidad posterior.no contamos con servicio de  Cuidados paleativos </t>
  </si>
  <si>
    <t>POA2021447</t>
  </si>
  <si>
    <t>* Realizar medición y seguimiento a causas de reingreso
* Realizar reprote y análisis del caso
* Establecer acciones conjuntas con profesionales tratantes.</t>
  </si>
  <si>
    <t>% de pacientes que reingresan por la misma causa en un periodo menor a 72 horas</t>
  </si>
  <si>
    <t>número de pacientes que reingresan al servicio de urgencias las primeras 72 horas por la misma causa</t>
  </si>
  <si>
    <t>total de ingresos</t>
  </si>
  <si>
    <t xml:space="preserve">Desde los ultimos años el indicador esta por debajo de la Meta positiva   en este Año  se mantiene por ebajo de  la Meta 0% en reingresos por la misma causa  Esto ha razon de que se asigno el apoyo de Un Especialiasta en Medicina Interna a los Medicos  de consultorios para diagnosticos oportunos y definicion de conducta en conjunto con la Especialidad. </t>
  </si>
  <si>
    <t xml:space="preserve">Desde los ultimos años el indicador esta por debajo de la Meta positiva   en este Año  se mantiene por debajo de  la Meta 0% en reingresos por la misma causa  Esto ha razon de que se asigno el apoyo de Un Especialiasta en Medicina Interna a los Medicos  de consultorios para diagnosticos oportunos y definicion de conducta en conjunto con la Especialidad. </t>
  </si>
  <si>
    <t>POA2021448</t>
  </si>
  <si>
    <t xml:space="preserve">* Realizar medición de uso de capacidad instalada
* Generar informe trimestral
* Realizar análsis y seguimiento
</t>
  </si>
  <si>
    <t>No. Consultas de medicina general</t>
  </si>
  <si>
    <t>numero  de consultas de medicina general</t>
  </si>
  <si>
    <t xml:space="preserve">Con relacion al  Año anterior  el indicador se venia incrementando en cunplimiento con la Meta ya que debemos tener disponibilidad para atencion de  pacienteso referidosos de otras institucuiones o consulta espontanea.  Este Año  se cumple  estamos por encima  de la Meta en mas de asistencia al Hospital por el incremento de la demanda del servicio, con la posibiliad de Aceptacion de mas Remisiones de Tercer Nivel </t>
  </si>
  <si>
    <t xml:space="preserve">Con relacion al  Año anterior  el indicador se venia incrementando en cunplimiento con la Meta ya que debemos tener disponibilidad para atencion de  pacienteso referidosos de otras institucuiones o consulta espontanea.  Este Año  se cumple  estamos sobre la Meta en mas de asistencia al Hospital por el incremento de la demanda del servicio, con la posibiliad de Aceptacion de mas Remisiones de Tercer Nivel </t>
  </si>
  <si>
    <t>POA2021449</t>
  </si>
  <si>
    <t>numero de consultas de medico especialista</t>
  </si>
  <si>
    <t xml:space="preserve">Con relacion al  Año anterior  el indicador se viene incrementando en cunplimiento con la Meta ya que debemos tener disponibilidad para atencion de  pacientes  referirlos a otras institucuiones y consulta espontanea.  Este Año  se cumple  estamos por ensima  la Meta en mas de asistencia al Hospital por el incremento de la demanda del servicio y con la posibiliad de Aceptacion de mas Remisiones de Tercer Nivel, asi como las remiisones que por PGP reciben en otras instituciones pero no dan la capacidad o no cuentan con la Especialidad </t>
  </si>
  <si>
    <t xml:space="preserve">Con relacion al  Año anterior  el indicador se viene incrementando en cunplimiento con la Meta ya que debemos tener disponibilidad para atencion de  pacientes  referirlos a otras institucuiones y consulta espontanea.  Este Año  se cumple  estamos sobre  la Meta en mas de asistencia al Hospital por el incremento de la demanda del servicio y con la posibiliad de Aceptacion de mas Remisiones de Tercer Nivel, asi como las remiisones que por PGP reciben en otras instituciones pero no dan la capacidad o no cuentan con la Especialidad </t>
  </si>
  <si>
    <t>POA2021450</t>
  </si>
  <si>
    <t>No. Pacientes en Observación</t>
  </si>
  <si>
    <t>total de pacientes en observación</t>
  </si>
  <si>
    <t>Con relacion al  Año anterior  el indicador se venia incrementando en cunplimiento con la Meta ya que debemos tener disponibilidad para atencion de   referirlos a otras institucuiones o consulta espontanea.  Este Año  se cumple  estamos por ensima  la Meta en mas de asistencia al Hospital por el incremento de la demanda del servicio y con la posibiliad de Aceptacion de mas Remisiones de Tercer Nivel, asi como las remiisones que por PGP reciben en otras instituciones pero no dan la capacidad o no cuentan con la Especialidad  y por ser entidad del Estado para recibir remisiones del CRUE e IDSN.</t>
  </si>
  <si>
    <t>Con relacion al  Año anterior  el indicador se venia incrementando en cunplimiento con la Meta ya que debemos tener disponibilidad para atencion de   referirlos a otras institucuiones o consulta espontanea.  Este Año  se cumple  estamos sobre la Meta mas de asistencia al Hospital por el incremento de la demanda del servicio y con la posibiliad de Aceptacion de mas Remisiones de Tercer Nivel, asi como las remiisones que por PGP reciben en otras instituciones pero no dan la capacidad o no cuentan con la Especialidad  y por ser entidad del Estado para recibir remisiones del CRUE e IDSN.</t>
  </si>
  <si>
    <t>POA2021451</t>
  </si>
  <si>
    <t>Oportunidad en el diagnostico de Apendicitis (res 408)</t>
  </si>
  <si>
    <t>Número de pacientes  con Diagnostico de apendicitis al egreso  a quien se inició la apendicetomía después de confirmado el diagnostico en un tiempo igual o menor a 6 horas</t>
  </si>
  <si>
    <t>total  de pacientes  con Diagnostico de apendicitis al egreso  en la vigencia  objeto de la evaluación</t>
  </si>
  <si>
    <t>Con relacion a los  Años anteriores el indicador se venia incrementado en cunplimiento, en este Año se mantiene en la Meta por ensima del 90% de Cumplimiento  Esto ha razon de rote de personal que  requiere mayor capacitacion en Dx Oportuno y adherencia a la Guia y la oportunidad en la solicitud de interconsulta y la valoracion por especialidad. El rote de personal por salida para especializacion de los Medicos y no se dispone de Hojas de vida de personal con experiencia teniendo que reiniciar procesos de socilizacion de protocolos y Guias asi como capacitacion y entrenamiento.</t>
  </si>
  <si>
    <t>Con relacion a los  Años anteriores el indicador se venia incrementado en cunplimiento, en este Año se incrementa en la Meta por ensima del 90% de Cumplimiento  Esto ha razon de rote de personal que  requiere mayor capacitacion en Dx Oportuno y adherencia a la Guia y la oportunidad en la solicitud de interconsulta y la valoracion por especialidad. El rote de personal por salida para especializacion de los Medicos y no se dispone de Hojas de vida de personal con experiencia teniendo que reiniciar procesos de socilizacion de protocolos y Guias asi como capacitacion y entrenamiento.</t>
  </si>
  <si>
    <t>POA2021452</t>
  </si>
  <si>
    <t>CIRC 047</t>
  </si>
  <si>
    <t>Oportunidad en la atención en triage (Circ. 047)</t>
  </si>
  <si>
    <t>Sumatoria total de tiempo de espera entre ingreso y atención en triage</t>
  </si>
  <si>
    <t>Total de consultas de triage</t>
  </si>
  <si>
    <t xml:space="preserve">El Año anterior  la demanda de pacientes se incremento y con ello la demanda del Servicio de urgencias y la referencia de pacientes de otros Departamentos, la Liquidacion de EPS las cuales distribuyen afiliados a EPS con las que se tiene contrato lo que increnta aun mas la demanda del servicio y la demanda espontanea de pacientes de Trieges 3 4 5. No se cumple la meta institucional ya que la Normativa es de 60 minutos  pero se esta haciendo los ajustes para mejorar y remplazar el  Turnero </t>
  </si>
  <si>
    <t>El Año anterior  la demanda de pacientes se incremento y con ello la demanda del Servicio de urgencias y la referencia de pacientes de otros Departamentos, la Liquidacion de EPS las cuales distribuyen afiliados a EPS con las que se tiene contrato lo que increnta aun mas la demanda del servicio y la demanda espontanea de pacientes de Trieges 3 4 5. No se cumple la meta   pero se esta haciendo los ajustes para mejorar y remplazar el  Turnero para cumplir meta institucional de 20 mi</t>
  </si>
  <si>
    <t>POA2021453</t>
  </si>
  <si>
    <t>Oportunidad en la consulta de urgencias en triage III (Cir 047)</t>
  </si>
  <si>
    <t>sumatoria de número de minutos transcurridos entre la solicitud de atención de pacientes clasificados triage III urgencias y el momento en el cual es atendido por parte del médico</t>
  </si>
  <si>
    <t>Total de usuarios clasificados Triage III atendidos en  urgencias</t>
  </si>
  <si>
    <t xml:space="preserve">Los  Años anteriores  el Indicador esta por debajo  de la meta este trimestre esta mas abajo de la  meta de 45 Minutos en oportunidad de la atencion  aunque la demanda de pacientes se ha  disminuido por PGP y formas de contratacion de las EAPB con relacion a los triages 3, 4 y 5  y con ello aumento de la demanda del Servicio de urgencias del paciente clasificado 1,2 y 3 y la referencia de pacientes de otros Departamentos. Para la Clasificacion de trige el medico de Triage valora el paciente ya que  el triage III es de  mayor ingreso a Observacion </t>
  </si>
  <si>
    <t xml:space="preserve">Los  Años anteriores  el Indicador esta por debajo  de la meta este trimestre esta mas abajo de la  meta de 30 Minutos en oportunidad de la atencion  aunque la demanda de pacientes se ha  disminuido por PGP y formas de contratacion de las EAPB con relacion a los triages 2, 3, 4 y 5  y con ello aumento de la demanda del Servicio de urgencias del paciente clasificado 1,2 y 3 y la referencia de pacientes de otros Departamentos. Para la Clasificacion de trige el medico de Triage valora los  pacientes. Pero el triage II es de  ingreso directo a Reanimacion y Traslado inmediato a UCI y otros servicios </t>
  </si>
  <si>
    <t>POA2021454</t>
  </si>
  <si>
    <t>Oportunidad en la consulta de urgencias para triage II (Cir 047)</t>
  </si>
  <si>
    <t>Sumatoria de número de minutos transcurridos entre la solicitud de atención de los pacientes clasificados triage II y el momento en el cual es atendido e por parte del médico</t>
  </si>
  <si>
    <t>Total de usuarios clasificados triage II atendidos en urgencias</t>
  </si>
  <si>
    <t>POA2021455</t>
  </si>
  <si>
    <t xml:space="preserve">oportunidad en la valoración inicial por especialidades </t>
  </si>
  <si>
    <t xml:space="preserve">sumatoria de numero de horas entre la solicitud de la valoración por medico especialista </t>
  </si>
  <si>
    <t>total de valoraciones de especialidades  solicitadas</t>
  </si>
  <si>
    <t>El Año anterior  el indicador No se cumple en comparacion con  este Año. Esto debisdo a que en el anterior informe se promedian todas las especialidades que daban respuesta en el sistema por  lo tanto No se cumplia la Meta, en este Año se tomo las  las Especialidades basicas y de disponibilidad 24 horas. Llos especialistas tiene adherencia a respuesta, mas no al Registro en el sistema por la Ruta de respuesta a Valoracion e Interconsulta. Se ha realizado el analisis y Plan de Mejora con relacion a la necesidad del cumplimiento de la oportunidad en la atencion y de  respuesta especialmente los fines de semana y la dificultad de diponibilidad de especialidades.</t>
  </si>
  <si>
    <t>Este Año se tomo las  las Especialidades basicas y de disponibilidad 24 horas. Los especialistas tiene adherencia a respuesta, mas no al Registro en el sistema por la Ruta de respuesta a Valoracion e Interconsulta. Se ha realizado el analisis y Plan de Mejora con relacion a la necesidad del cumplimiento de la oportunidad en la atencion y de  respuesta especialmente los fines de semana y la dificultad de diponibilidad de especialidades</t>
  </si>
  <si>
    <t>POA2021456</t>
  </si>
  <si>
    <t>Oportunidad global en la consulta de urgencias (Cir 047)</t>
  </si>
  <si>
    <t>Sumatoria de número de minutos transcurridos entre la solicitud de atención en la consulta de urgencias y el momento en el cual es atendido el paciente en consulta por parte del médico</t>
  </si>
  <si>
    <t>Total de usuarios atendidos en la consulta de urgencias</t>
  </si>
  <si>
    <t xml:space="preserve">Los  Años anteriores  el Indicador esta por debajo  de la meta este trimestre esta mas abajo de la  meta de 30 Minutos en oportunidad de la atencion  aunque la demanda de pacientes se ha  disminuido por PGP y formas de contratacion de las EAPB con relacion a los triages 3, 4 y 5  y con ello aumento de la demanda del Servicio de urgencias del paciente clasificado 1,2 y 3 y la referencia de pacientes de otros Departamentos. Para la Clasificacion de trige el medico de Triage valora el paciente. </t>
  </si>
  <si>
    <t>POA2021457</t>
  </si>
  <si>
    <t>VIGILANCIA EPIDEMIOLOGICA</t>
  </si>
  <si>
    <t>GARANTIZAR LA ATENCIÓN  OPORTUNO  Y DE ACUERDO A GUIAS CLINICAS BASADAS EN LA MEJOR EVIDENCIA DISPONIBLE EN LA ATENCIÓN DEL BINOMIO MADRE-HIJO.</t>
  </si>
  <si>
    <t>Control y analisis de muerte materna</t>
  </si>
  <si>
    <t>MORTALIDAD MATERNA.</t>
  </si>
  <si>
    <t>TOTAL MUERTES MATERNAS EN EL PERIODO.</t>
  </si>
  <si>
    <t>NUMERO DE NACIDOS VIVOS EN EL PERIODO</t>
  </si>
  <si>
    <t>TASA</t>
  </si>
  <si>
    <t xml:space="preserve">Al comparar el primer trimestre de 2023 con  la inmediatamente anterior se evidencia igual  número de casos con 1 caso,  en el año 2020 para el primer trimestre se registraron 3 casos de muerte materna. En el analisis de caso de la mortalidad materna corresponidnete a la vigencia 2023 no se identifican no conformidades relacionadas con la atencion se clasifica como tardia. </t>
  </si>
  <si>
    <t>POA2021458</t>
  </si>
  <si>
    <t>Control y analisis de muerte perinatal</t>
  </si>
  <si>
    <t>Resolucion 257</t>
  </si>
  <si>
    <t>MORTALIDAD PERINATAL.</t>
  </si>
  <si>
    <t>TOTAL MUERTES PERINATALES EN EL PERIODO.</t>
  </si>
  <si>
    <t xml:space="preserve">Para el primer trimestre de 2023 se consolidan 3 casos de muerte perinatal en comparación con vigencias pasadas   2022,2021 y 2022 se evidencia disminución en el número de casos, se considera variación acorde a numero de nacimientos e intervenciones realizadas en el departamento para impactar en este evento; en el analisis de evento mortalidad perinatal se concentran en causas materna y prematurez extrema, no se encontraron casos con causa relacionadas a la atención. </t>
  </si>
  <si>
    <t>POA2021459</t>
  </si>
  <si>
    <t>GARANTIZAR LA DETECCIÓN Y CONTROL OPORTUNO DE LAS FUENTES Y FACTORES DE RIESGO DE INFECCIÓN ASOCIADA A LA ATENCIÓN EN SALUD.</t>
  </si>
  <si>
    <t>Revisión y analisis de reportes realizados a traves de PRYGEA y búsqueda activa en pacientes con cultivos positivos</t>
  </si>
  <si>
    <t>Resolucion 258</t>
  </si>
  <si>
    <t>TASA DE INFECCION ASOCIADA A LA ATENCION EN SALUD .</t>
  </si>
  <si>
    <t>TOTAL DE INFECCIONES ASOCIADAS A LA ATENCION EN SALUD EN EL PERIODO.</t>
  </si>
  <si>
    <t xml:space="preserve">NUMERO DE PACIENTES ATENDIDOS DURANTE EL PERIODO </t>
  </si>
  <si>
    <t xml:space="preserve">En el primer  trimestre del año 2023, el HUDN tuvo 59  casos de IAAS,para el primer trimestre  2022 se presentan 75 casos, se observa una disminucion de los mismos con respecto al primer trimestre   del año anterior .Es importante recalcar que la busqueda activa de estos eventos se ha ido fortaleciendo  al igual que difrentes  planes de mejora implementos  y que han  permitido el control de  estos eventos. 
</t>
  </si>
  <si>
    <t xml:space="preserve">En el primer  trimestre del año 2023, el HUDN tuvo 59  casos de IAAS,para el primer trimestre  2022 se presentan 75 casos, se observa una disminucion de los mismos con respecto al primer trimestre   del año anterior .Es importante recalcar que la busqueda activa de estos eventos se ha ido fortaleciendo  al igual que difrentes  planes de mejora implementos  y que han  permitido el control de  estos eventos. </t>
  </si>
  <si>
    <t>POA2021460</t>
  </si>
  <si>
    <t>Seguimiento Infecciones en UCI adulto en  neumonia asociada a ventilador</t>
  </si>
  <si>
    <t>TASA DE NEUMONIA ASOCIADA AL VENTILADOR EN UCI ADULTOS.</t>
  </si>
  <si>
    <t>TOTAL DE IAAS POR NEUMONIA ASOCIADA AL VENTILADOR EN EL PERIODO EN UCI ADULTOS.</t>
  </si>
  <si>
    <t>TOTAL DE DIAS PACIENTE VENTILADOR</t>
  </si>
  <si>
    <t>En el  primer trimestre del año 2023, el HUDN se presentaron 5  casos de infecciones asociadas al uso de ventilador mecánico para  en el primer trimestre del   2022: 0 casos,En comparacion alaño anterior.Se evicencia un aumento  en el evento. existen varios factor de riesgo para el desarrollo de IAAS esto aunado a comorbilidades, manejo, larga estancia, uso de antibioticos ocasiona un riesgo mayor.Se ha intensificado el seguimiento y verificación de adherencia al Bundle prevención de infecciones asociadas al uso de ventilador. Es importante mencionar que  se han  realizado varias estrategias para lograr  la disminucion de las NAV, en lo cual es evidente el impacto que se ha generado.</t>
  </si>
  <si>
    <t>POA2021461</t>
  </si>
  <si>
    <t xml:space="preserve">Seguimiento Infecciones en UCI adulto en infecciones por  dispositivos intravasculares </t>
  </si>
  <si>
    <t>TASA DE INFECCION ASOCIADA AL USO DE CATETER VENOSO CENTRAL EN UCI ADULTOS.</t>
  </si>
  <si>
    <t>TOTAL DE BACTERIEMIAS POR CATETER VENOSO CENTRAL EN EL PERIODO EN UCI ADULTOS.</t>
  </si>
  <si>
    <t>TOTAL DE DIAS PACIENTE CATETER VENOSO CENTRAL EN UCI ADULTOS</t>
  </si>
  <si>
    <t>En el primer   trimestre  del año 2023  se registra  1 caso de infección asociada al uso de catéter central, en comparación con la vigencia 2022   se evidencia dismunición de casos cerrando 2022 primer trimestre con 3 casos, Se mantienen las estrategias de seguimiento y verificación de adherencia al paquete de  prevención de infección   asociada  a catéter venoso central, resaltando el  impacto positivo en la dismucion de los casos.</t>
  </si>
  <si>
    <t>POA2021462</t>
  </si>
  <si>
    <t>Seguimiento Infecciones en UCI adulto en infecciones por cateter vesical</t>
  </si>
  <si>
    <t>TASA DE INFECCION URINARIA ASOCIADA AL USO DE SONDA VESICAL EN UCI ADULTOS.</t>
  </si>
  <si>
    <t>TOTAL DE INFECCIONES ASOCIADAS A CATETER URINARIO EN EL PERIODO EN UCI ADULTOS.</t>
  </si>
  <si>
    <t>TOTAL DE DIAS PACIENTE SONDA VESICAL EN UCI ADULTOS</t>
  </si>
  <si>
    <t xml:space="preserve">En el primer trimestre del año 2023, el HUDN tuvo 13  casos de infecciones asociadas al uso de catéter Urinario, en comparación con el  año 2022  se evidencia tendecia a la  disminucion de casos, comparado con 18 casos en el año 2022; se mantiene las acciones para el  fortalecimiento, seguimiento y verificación de adherencia al Bundle prevención de infección urinaria asociada al uso de sonda vesical; en donde se evidencia un impacto positivo. </t>
  </si>
  <si>
    <t>POA2021463</t>
  </si>
  <si>
    <t>Monitoreo continuo al comportamiento de la IAAS con enfasis en: - Sitio operatorio</t>
  </si>
  <si>
    <t>TASA DE INFECCION DE SITIO OPERATORIO.</t>
  </si>
  <si>
    <t>TOTAL DE INFECCIONES ASOCIADAS A LA ATENCION EN SALUD EN SITIO QUIRURGICO EN EL PERIODO.</t>
  </si>
  <si>
    <t>TOTAL PACIENTES CON INTERVENCIONES QUIRURGICAS EN EL PERIODO</t>
  </si>
  <si>
    <t>En el primer trimestre de 2023 de registran  12 infecciones de sitio operatorio comparado  con el año 2022 donde se presentaron 15 casos, se ha  presentado una disminucion de los casos en comparacion al  trimestre del año anterior; Es importante resaltar la implemntacion de planes demejora que han tenido un impacto posotivo en la reducción de los casos.</t>
  </si>
  <si>
    <t>POA2021464</t>
  </si>
  <si>
    <t xml:space="preserve">Seguimiento y control de las Infeccciones por endometritis pos-parto </t>
  </si>
  <si>
    <t>TASA DE INFECCION DE ENDOMETRITIS POS-PARTO.</t>
  </si>
  <si>
    <t>TOTAL DE INFECCIONES ASOCIADAS A LA ATENCION DE PARTO VAGINAL  EN EL PERIODO.</t>
  </si>
  <si>
    <t>TOTAL PACIENTES CON PARTO VAGINAL EN EL PERIODO</t>
  </si>
  <si>
    <t xml:space="preserve">En el primer  trimestre del  presente año al igual que en  primer trimestre  2022, no se presentaron casos de  endometritis pos-parto. </t>
  </si>
  <si>
    <t>En el primer  trimestre del  presente año al igual que en  primer trimestre  2022, no se presentaron casos de  endometritis pos-parto</t>
  </si>
  <si>
    <t>POA2021465</t>
  </si>
  <si>
    <t>Seguimiento y control de las Infeccciones por endometritis  pos-cesarea</t>
  </si>
  <si>
    <t>TASA DE INFECCION DE ENDOMETRITIS POS-CESAREA.</t>
  </si>
  <si>
    <t>TOTAL DE INFECCIONES ASOCIADAS A LA ATENCION POR CESAREA  EN EL PERIODO.</t>
  </si>
  <si>
    <t>TOTAL PACIENTES CON CESAREA EN EL PERIODO</t>
  </si>
  <si>
    <t>En el primer trimestre del año 2023 se presentaron 2 casos en comparacion con el   primer trimestre 2022 donde se presentaron 3 casos  de endometritis pos-cesárea, se evidencia una dismución de los casos,  es importante resaltar  las activiades  de seguimiento y control de estos  eventos .</t>
  </si>
  <si>
    <t>POA2021466</t>
  </si>
  <si>
    <t>Seguimiento y control de las Infeccciones por endometritis pos-aborto</t>
  </si>
  <si>
    <t>TASA DE INFECCION DE ENDOMETRITIS POS-LEGRADO.</t>
  </si>
  <si>
    <t>TOTAL DE INFECCIONES ASOCIADAS A LEGRADOS  EN EL PERIODO.</t>
  </si>
  <si>
    <t>TOTAL PACIENTES CON LEGRADO EN EL PERIODO</t>
  </si>
  <si>
    <t>En el primer   trimestre del año 2023  al igual que en el primer trimestre del año 2022, el HUDN no se presentaron  casos de endometritis pos-legrado.</t>
  </si>
  <si>
    <t>POA2021467</t>
  </si>
  <si>
    <t>CONTROLAR EL BUEN MANEJO DE LOS USUARIOS CON CONDICIONES CLÍNICAS ESPECIALES DE ACUERDO AL PROCESO.</t>
  </si>
  <si>
    <t>Auditorias internas en aislamientos hospitalarios</t>
  </si>
  <si>
    <t>% DE CUMPLIMIENTO  EN AISLAMIENTOS.</t>
  </si>
  <si>
    <t>TOTAL DE ITEMS EVALUADOS QUE SE CUMPLEN.</t>
  </si>
  <si>
    <t xml:space="preserve">TOTAL DE ITEMS EVALUADOS </t>
  </si>
  <si>
    <t xml:space="preserve">Para el primer  trimestre de 2023, se realizarón  observaciones con un  porcentaje de cumplimiento durante ese periodo del 73%, evidenciando desviacion en los meses de enero y febrero con cumplimiento en el mes de marzo; para el primer trimestre del año  2022  se tuvo un cumplimiento del 90%, se ha presentado una disminución en el cumplimiento, dentro de las causales que afecta la adhrencia estan factores   relacionados con la infraestructura que influyen en el cumplimiento de esta medida. </t>
  </si>
  <si>
    <t>POA2021468</t>
  </si>
  <si>
    <t>GARANTIZAR LA PREVENCIÓN  Y CONTROL OPORTUNO DE LAS FUENTES Y FACTORES DE RIESGO DE INFECCIÓN ASOCIADA A LA ATENCIÓN EN SALUD Y LA RESISTENCIA BACTERIANA.</t>
  </si>
  <si>
    <t>verificacion de adherencia a lavado de manos</t>
  </si>
  <si>
    <t>% DE CUMPLIMIENTO  EN ADHERENCIA A LAVADO DE MANOS.</t>
  </si>
  <si>
    <t xml:space="preserve">Se evidencia cumplimiento de la meta establecida, para el primer trimestre  con aumento de numero de observaciones dado el fortalecimiento del equipo con un observador mas de Higiene de manos, al comparar con vigencia pasada se evidencia tendencia con cumplimiento de meta. </t>
  </si>
  <si>
    <t>POA2021469</t>
  </si>
  <si>
    <t>Vigilancia del uso adecuado de profilaxis antibiotica</t>
  </si>
  <si>
    <t>PORCENTAJE DE  ADHERENCIA A PROFILAXIS ANTIBIOTICA.</t>
  </si>
  <si>
    <t>TOTAL DE PACIENTES A QUIENES SE APLICA PROFILAXIS ANTIBIOTICA.</t>
  </si>
  <si>
    <t>TOTAL DE PACIENTES A QUIENES SE DEBERÍA HABER APLICADO PROFILAXIS ANTIBIOTICA</t>
  </si>
  <si>
    <t>Para el primer trimestre de 2023 se registra un cumplimiento del 89%,en primer trimestre del 2022: se obtuvo un cumplimiento del 90%,se observa una leve disminucion en estre trimestre en comparacion con el trimestre anterior,  se debe tener en cuenta factores  que pueden  influir como el ingreso de personal nuevo a la institucion que requiere induccion en este proceso.</t>
  </si>
  <si>
    <t>POA2021470</t>
  </si>
  <si>
    <t>GARANTIZAR LA DETECCIÓN Y CONTROL OPORTUNO DE LAS FUENTES Y FACTORES DE RIESGO DE RESISTENCIA BACTERIANA.</t>
  </si>
  <si>
    <t>Auditorias al cumplimiento de la guia de manejo empirico de antibióticos</t>
  </si>
  <si>
    <t>PORCENTAJE DE  ADHERENCIA A GUIA EMPIRICA DE ANTIBIOTICOS.</t>
  </si>
  <si>
    <t>TOTAL DE PACIENTES QUE CUMPLEN CON PROTOCOLO DE GUIA EMPIRICA DE ANTIBIOTICOS EN MUESTRA APLICADA.</t>
  </si>
  <si>
    <t>TOTAL DE PACIENTES QUE DEBERÍA CUMPLIR CON PROTOCOLO DE GUIA EMPIRICA DE ANTIBIOTICOS EN MUESTRA APLICADA</t>
  </si>
  <si>
    <t>SEME</t>
  </si>
  <si>
    <t xml:space="preserve">Para el primer trimestre del año 2023 se registra un cumpliiento del 90%, para este primer trimestre año 2022  el cumplimiento fue del 70% en la aplicación de guias empiricas, actividad que se fortalece al contar con experto tecnico en infecciones, por lo cual es evidente el mejoramiento en el cumplimiento  en cuanto a esta guia.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</si>
</sst>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0.0%"/>
    <numFmt numFmtId="166" formatCode="_(* #,##0_);_(* \(#,##0\);_(* &quot;-&quot;??_);_(@_)"/>
    <numFmt numFmtId="167" formatCode="_(* #,##0.00_);_(* \(#,##0.00\);_(* &quot;-&quot;??_);_(@_)"/>
    <numFmt numFmtId="168" formatCode="_(* #,##0_);_(* \(#,##0\);_(* \-??_);_(@_)"/>
    <numFmt numFmtId="169" formatCode="_(&quot;$&quot;\ * #,##0.00_);_(&quot;$&quot;\ * \(#,##0.00\);_(&quot;$&quot;\ * &quot;-&quot;??_);_(@_)"/>
    <numFmt numFmtId="170" formatCode="0.000"/>
    <numFmt numFmtId="171" formatCode="_-* #,##0_-;\-* #,##0_-;_-* &quot;-&quot;??_-;_-@_-"/>
    <numFmt numFmtId="172" formatCode="_ * #,##0_ ;_ * \-#,##0_ ;_ * &quot;-&quot;??_ ;_ @_ "/>
    <numFmt numFmtId="173" formatCode="_-* #,##0.00_-;\-* #,##0.00_-;_-* &quot;-&quot;_-;_-@_-"/>
    <numFmt numFmtId="174" formatCode="_(&quot;$&quot;\ * #,##0_);_(&quot;$&quot;\ * \(#,##0\);_(&quot;$&quot;\ * &quot;-&quot;??_);_(@_)"/>
    <numFmt numFmtId="175" formatCode="&quot;$&quot;#,##0"/>
    <numFmt numFmtId="176" formatCode="_-&quot;$&quot;* #,##0_-;\-&quot;$&quot;* #,##0_-;_-&quot;$&quot;* &quot;-&quot;??_-;_-@_-"/>
    <numFmt numFmtId="177" formatCode="_(* #,##0.0_);_(* \(#,##0.0\);_(* &quot;-&quot;??_);_(@_)"/>
    <numFmt numFmtId="178" formatCode="0.0"/>
    <numFmt numFmtId="179" formatCode="&quot;$&quot;\ #,##0"/>
    <numFmt numFmtId="180" formatCode="[$-F400]h:mm:ss\ AM/PM"/>
    <numFmt numFmtId="181" formatCode="0;[Red]0"/>
    <numFmt numFmtId="182" formatCode="#,##0;[Red]#,##0"/>
    <numFmt numFmtId="183" formatCode="#,##0.0"/>
    <numFmt numFmtId="184" formatCode="_-* #,##0.00\ _€_-;\-* #,##0.00\ _€_-;_-* &quot;-&quot;??\ _€_-;_-@_-"/>
  </numFmts>
  <fonts count="74">
    <font>
      <sz val="11"/>
      <color theme="1"/>
      <name val="Calibri"/>
      <family val="2"/>
      <scheme val="minor"/>
    </font>
    <font>
      <sz val="11"/>
      <color theme="1"/>
      <name val="Calibri"/>
      <family val="2"/>
      <scheme val="minor"/>
    </font>
    <font>
      <b/>
      <sz val="11"/>
      <color theme="1"/>
      <name val="Calibri"/>
      <family val="2"/>
      <scheme val="minor"/>
    </font>
    <font>
      <b/>
      <sz val="10"/>
      <color theme="0"/>
      <name val="Franklin Gothic Medium"/>
      <family val="2"/>
    </font>
    <font>
      <b/>
      <sz val="10"/>
      <name val="Franklin Gothic Medium"/>
      <family val="2"/>
    </font>
    <font>
      <b/>
      <sz val="8"/>
      <name val="Arial"/>
      <family val="2"/>
    </font>
    <font>
      <sz val="8"/>
      <name val="Arial"/>
      <family val="2"/>
    </font>
    <font>
      <sz val="10"/>
      <name val="Arial"/>
      <family val="2"/>
    </font>
    <font>
      <sz val="9"/>
      <color theme="1"/>
      <name val="Franklin Gothic Medium"/>
      <family val="2"/>
    </font>
    <font>
      <sz val="8"/>
      <color theme="1"/>
      <name val="Franklin Gothic Medium"/>
      <family val="2"/>
    </font>
    <font>
      <sz val="8"/>
      <color indexed="8"/>
      <name val="Calibri"/>
      <family val="2"/>
    </font>
    <font>
      <sz val="8"/>
      <color theme="1"/>
      <name val="Arial"/>
      <family val="2"/>
    </font>
    <font>
      <sz val="8"/>
      <name val="Franklin Gothic Medium"/>
      <family val="2"/>
    </font>
    <font>
      <b/>
      <sz val="8"/>
      <name val="Franklin Gothic Medium"/>
      <family val="2"/>
    </font>
    <font>
      <sz val="8"/>
      <name val="Calibri"/>
      <family val="2"/>
    </font>
    <font>
      <sz val="11"/>
      <color theme="1"/>
      <name val="Franklin Gothic Medium"/>
      <family val="2"/>
    </font>
    <font>
      <sz val="11"/>
      <color theme="1"/>
      <name val="Franklin Gothic Book"/>
      <family val="2"/>
    </font>
    <font>
      <sz val="10"/>
      <name val="Franklin Gothic Medium"/>
      <family val="2"/>
    </font>
    <font>
      <sz val="8"/>
      <color rgb="FF000000"/>
      <name val="Arial"/>
      <family val="2"/>
    </font>
    <font>
      <sz val="11"/>
      <name val="Franklin Gothic Medium"/>
      <family val="2"/>
    </font>
    <font>
      <sz val="9"/>
      <color theme="1"/>
      <name val="Franklin Gothic Book"/>
      <family val="2"/>
    </font>
    <font>
      <sz val="8"/>
      <color theme="1"/>
      <name val="Franklin Gothic Book"/>
      <family val="2"/>
    </font>
    <font>
      <b/>
      <sz val="8"/>
      <color theme="1"/>
      <name val="Arial"/>
      <family val="2"/>
    </font>
    <font>
      <sz val="8"/>
      <name val="Franklin Gothic Book"/>
      <family val="2"/>
    </font>
    <font>
      <sz val="9"/>
      <name val="Calibri"/>
      <family val="2"/>
      <scheme val="minor"/>
    </font>
    <font>
      <sz val="9"/>
      <name val="Franklin Gothic Medium"/>
      <family val="2"/>
    </font>
    <font>
      <sz val="11"/>
      <color rgb="FF000000"/>
      <name val="Liberation Sans"/>
    </font>
    <font>
      <sz val="9"/>
      <color rgb="FF000000"/>
      <name val="Franklin Gothic Medium"/>
      <family val="2"/>
    </font>
    <font>
      <sz val="8"/>
      <color rgb="FF000000"/>
      <name val="Liberation Sans"/>
    </font>
    <font>
      <sz val="8"/>
      <color rgb="FF000000"/>
      <name val="Calibri"/>
      <family val="2"/>
    </font>
    <font>
      <sz val="12"/>
      <color indexed="8"/>
      <name val="Franklin Gothic Medium"/>
      <family val="2"/>
      <charset val="1"/>
    </font>
    <font>
      <b/>
      <sz val="12"/>
      <color indexed="8"/>
      <name val="Franklin Gothic Medium"/>
      <family val="2"/>
    </font>
    <font>
      <sz val="12"/>
      <color theme="1"/>
      <name val="Franklin Gothic Medium"/>
      <family val="2"/>
      <charset val="1"/>
    </font>
    <font>
      <sz val="9"/>
      <color theme="1"/>
      <name val="Franklin Gothic Medium"/>
      <family val="2"/>
      <charset val="1"/>
    </font>
    <font>
      <sz val="12"/>
      <color theme="1"/>
      <name val="Franklin Gothic Medium"/>
      <family val="2"/>
    </font>
    <font>
      <sz val="9"/>
      <color indexed="8"/>
      <name val="Franklin Gothic Medium"/>
      <family val="2"/>
      <charset val="1"/>
    </font>
    <font>
      <sz val="12"/>
      <color indexed="8"/>
      <name val="Franklin Gothic Medium"/>
      <family val="2"/>
    </font>
    <font>
      <sz val="11"/>
      <color theme="1"/>
      <name val="Libre Franklin"/>
    </font>
    <font>
      <sz val="8"/>
      <color theme="1"/>
      <name val="Libre Franklin"/>
    </font>
    <font>
      <sz val="11"/>
      <color rgb="FF000000"/>
      <name val="Libre Franklin"/>
    </font>
    <font>
      <sz val="11"/>
      <color rgb="FF000000"/>
      <name val="Arial"/>
      <family val="2"/>
    </font>
    <font>
      <sz val="11"/>
      <color indexed="8"/>
      <name val="Calibri"/>
      <family val="2"/>
    </font>
    <font>
      <sz val="9"/>
      <color indexed="8"/>
      <name val="Calibri"/>
      <family val="2"/>
      <charset val="1"/>
    </font>
    <font>
      <sz val="10"/>
      <color indexed="8"/>
      <name val="Calibri"/>
      <family val="2"/>
      <charset val="1"/>
    </font>
    <font>
      <sz val="10"/>
      <color theme="1"/>
      <name val="Franklin Gothic Medium"/>
      <family val="2"/>
    </font>
    <font>
      <sz val="10"/>
      <name val="Franklin Gothic Medium"/>
      <family val="2"/>
      <charset val="1"/>
    </font>
    <font>
      <sz val="10"/>
      <color indexed="8"/>
      <name val="Franklin Gothic Medium"/>
      <family val="2"/>
      <charset val="1"/>
    </font>
    <font>
      <sz val="9"/>
      <name val="Franklin Gothic Medium"/>
      <family val="2"/>
      <charset val="1"/>
    </font>
    <font>
      <sz val="10"/>
      <color indexed="8"/>
      <name val="Franklin Gothic Medium"/>
      <family val="2"/>
    </font>
    <font>
      <sz val="9"/>
      <color indexed="8"/>
      <name val="Franklin Gothic Medium"/>
      <family val="2"/>
    </font>
    <font>
      <sz val="8"/>
      <color theme="1"/>
      <name val="Calibri"/>
      <family val="2"/>
      <scheme val="minor"/>
    </font>
    <font>
      <b/>
      <sz val="11"/>
      <color indexed="8"/>
      <name val="Calibri"/>
      <family val="2"/>
    </font>
    <font>
      <b/>
      <sz val="11"/>
      <color theme="1"/>
      <name val="Franklin Gothic Medium"/>
      <family val="2"/>
    </font>
    <font>
      <sz val="11"/>
      <color rgb="FF000000"/>
      <name val="Franklin Gothic Medium"/>
      <family val="2"/>
      <charset val="1"/>
    </font>
    <font>
      <b/>
      <sz val="8"/>
      <color theme="1"/>
      <name val="Franklin Gothic Medium"/>
      <family val="2"/>
    </font>
    <font>
      <sz val="9"/>
      <color rgb="FF000000"/>
      <name val="Tahoma"/>
      <family val="2"/>
    </font>
    <font>
      <sz val="7"/>
      <color rgb="FF000000"/>
      <name val="Tahoma"/>
      <family val="2"/>
    </font>
    <font>
      <i/>
      <sz val="11"/>
      <color theme="1"/>
      <name val="Franklin Gothic Medium"/>
      <family val="2"/>
    </font>
    <font>
      <sz val="11"/>
      <color rgb="FF000000"/>
      <name val="Calibri"/>
      <family val="2"/>
      <charset val="1"/>
    </font>
    <font>
      <sz val="8"/>
      <color rgb="FF000000"/>
      <name val="Tahoma"/>
      <family val="2"/>
      <charset val="1"/>
    </font>
    <font>
      <sz val="7"/>
      <color rgb="FF000000"/>
      <name val="Tahoma"/>
      <family val="2"/>
      <charset val="1"/>
    </font>
    <font>
      <sz val="9"/>
      <color rgb="FF000000"/>
      <name val="Arial Narrow"/>
      <family val="2"/>
    </font>
    <font>
      <b/>
      <sz val="10"/>
      <color theme="1"/>
      <name val="Franklin Gothic Medium"/>
      <family val="2"/>
    </font>
    <font>
      <sz val="9"/>
      <color theme="1"/>
      <name val="Calibri"/>
      <family val="2"/>
      <scheme val="minor"/>
    </font>
    <font>
      <b/>
      <sz val="10"/>
      <color rgb="FF000000"/>
      <name val="Franklin Gothic Medium"/>
      <family val="2"/>
    </font>
    <font>
      <b/>
      <sz val="12"/>
      <name val="Franklin Gothic Medium"/>
      <family val="2"/>
    </font>
    <font>
      <sz val="8"/>
      <color rgb="FF000000"/>
      <name val="Calibri"/>
      <family val="2"/>
      <scheme val="minor"/>
    </font>
    <font>
      <sz val="8"/>
      <color rgb="FF000000"/>
      <name val="Franklin Gothic Medium"/>
      <family val="2"/>
    </font>
    <font>
      <sz val="10"/>
      <color rgb="FFFF0000"/>
      <name val="Franklin Gothic Medium"/>
      <family val="2"/>
    </font>
    <font>
      <sz val="10"/>
      <color rgb="FF0070C0"/>
      <name val="Franklin Gothic Medium"/>
      <family val="2"/>
    </font>
    <font>
      <sz val="10"/>
      <color theme="1"/>
      <name val="Calibri"/>
      <family val="2"/>
      <scheme val="minor"/>
    </font>
    <font>
      <sz val="9"/>
      <name val="Franklin Gothic Book"/>
      <family val="2"/>
    </font>
    <font>
      <b/>
      <sz val="9"/>
      <color indexed="81"/>
      <name val="Tahoma"/>
      <family val="2"/>
    </font>
    <font>
      <sz val="9"/>
      <color indexed="81"/>
      <name val="Tahoma"/>
      <family val="2"/>
    </font>
  </fonts>
  <fills count="20">
    <fill>
      <patternFill patternType="none"/>
    </fill>
    <fill>
      <patternFill patternType="gray125"/>
    </fill>
    <fill>
      <patternFill patternType="solid">
        <fgColor rgb="FF000099"/>
        <bgColor indexed="64"/>
      </patternFill>
    </fill>
    <fill>
      <patternFill patternType="solid">
        <fgColor theme="0"/>
        <bgColor indexed="64"/>
      </patternFill>
    </fill>
    <fill>
      <patternFill patternType="solid">
        <fgColor theme="7"/>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FF"/>
        <bgColor rgb="FFFFFFFF"/>
      </patternFill>
    </fill>
    <fill>
      <patternFill patternType="solid">
        <fgColor theme="0"/>
        <bgColor rgb="FF00FFFF"/>
      </patternFill>
    </fill>
    <fill>
      <patternFill patternType="solid">
        <fgColor theme="4" tint="0.79998168889431442"/>
        <bgColor theme="4" tint="0.79998168889431442"/>
      </patternFill>
    </fill>
    <fill>
      <patternFill patternType="solid">
        <fgColor theme="0"/>
        <bgColor rgb="FFCCFFFF"/>
      </patternFill>
    </fill>
    <fill>
      <patternFill patternType="solid">
        <fgColor theme="0"/>
        <bgColor rgb="FFFFCC00"/>
      </patternFill>
    </fill>
    <fill>
      <patternFill patternType="solid">
        <fgColor theme="0"/>
        <bgColor rgb="FFFFFFCC"/>
      </patternFill>
    </fill>
    <fill>
      <patternFill patternType="solid">
        <fgColor rgb="FF93FFC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5353"/>
        <bgColor indexed="64"/>
      </patternFill>
    </fill>
    <fill>
      <patternFill patternType="solid">
        <fgColor rgb="FFFF6D6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rgb="FF00B0F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tint="0.39997558519241921"/>
      </bottom>
      <diagonal/>
    </border>
    <border>
      <left style="thin">
        <color indexed="8"/>
      </left>
      <right/>
      <top/>
      <bottom/>
      <diagonal/>
    </border>
    <border>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style="thin">
        <color theme="4" tint="0.39997558519241921"/>
      </top>
      <bottom/>
      <diagonal/>
    </border>
    <border>
      <left/>
      <right style="thin">
        <color rgb="FF000000"/>
      </right>
      <top/>
      <bottom style="thin">
        <color rgb="FF000000"/>
      </bottom>
      <diagonal/>
    </border>
    <border>
      <left/>
      <right style="thin">
        <color rgb="FF000000"/>
      </right>
      <top/>
      <bottom/>
      <diagonal/>
    </border>
    <border>
      <left/>
      <right style="thin">
        <color auto="1"/>
      </right>
      <top/>
      <bottom style="thin">
        <color auto="1"/>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diagonal/>
    </border>
    <border>
      <left style="thin">
        <color rgb="FF00B050"/>
      </left>
      <right style="thin">
        <color rgb="FF00B050"/>
      </right>
      <top style="thin">
        <color rgb="FF00B050"/>
      </top>
      <bottom style="thin">
        <color rgb="FF00B050"/>
      </bottom>
      <diagonal/>
    </border>
  </borders>
  <cellStyleXfs count="31">
    <xf numFmtId="0" fontId="0" fillId="0" borderId="0"/>
    <xf numFmtId="167"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0" fontId="41" fillId="0" borderId="0"/>
    <xf numFmtId="0"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cellStyleXfs>
  <cellXfs count="425">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6" applyFont="1" applyBorder="1" applyAlignment="1">
      <alignment horizontal="center" vertical="center" wrapText="1"/>
    </xf>
    <xf numFmtId="0" fontId="6" fillId="0" borderId="1" xfId="7" applyFont="1" applyBorder="1" applyAlignment="1">
      <alignment horizontal="left" vertical="center" wrapText="1"/>
    </xf>
    <xf numFmtId="9" fontId="6" fillId="0" borderId="1"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9" fillId="0" borderId="3" xfId="0" applyNumberFormat="1" applyFont="1" applyBorder="1" applyAlignment="1">
      <alignment horizontal="right" vertical="center" wrapText="1"/>
    </xf>
    <xf numFmtId="9" fontId="6" fillId="0" borderId="1" xfId="5" applyFont="1" applyFill="1" applyBorder="1" applyAlignment="1">
      <alignment horizontal="center" vertical="center" wrapText="1"/>
    </xf>
    <xf numFmtId="41"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left" vertical="center" wrapText="1"/>
    </xf>
    <xf numFmtId="4" fontId="9" fillId="3" borderId="4" xfId="0" applyNumberFormat="1" applyFont="1" applyFill="1" applyBorder="1" applyAlignment="1">
      <alignment horizontal="right" vertical="center" wrapText="1"/>
    </xf>
    <xf numFmtId="4" fontId="11" fillId="0" borderId="3" xfId="0" applyNumberFormat="1" applyFont="1" applyBorder="1" applyAlignment="1">
      <alignment horizontal="center" vertical="center"/>
    </xf>
    <xf numFmtId="0" fontId="6" fillId="0" borderId="1" xfId="0" applyFont="1" applyBorder="1" applyAlignment="1">
      <alignment horizontal="center" vertical="center"/>
    </xf>
    <xf numFmtId="41" fontId="12" fillId="0" borderId="1" xfId="2"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1" fontId="12" fillId="0" borderId="1" xfId="4" applyNumberFormat="1" applyFont="1" applyFill="1" applyBorder="1" applyAlignment="1">
      <alignment horizontal="center" vertical="center" wrapText="1"/>
    </xf>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42" fontId="12" fillId="0" borderId="1" xfId="4" applyFont="1" applyFill="1" applyBorder="1" applyAlignment="1">
      <alignment horizontal="center" vertical="center" wrapText="1"/>
    </xf>
    <xf numFmtId="9" fontId="12" fillId="0" borderId="1" xfId="5" applyFont="1" applyFill="1" applyBorder="1" applyAlignment="1">
      <alignment horizontal="center" vertical="center" wrapText="1"/>
    </xf>
    <xf numFmtId="0" fontId="12" fillId="0" borderId="0" xfId="0" applyFont="1" applyAlignment="1">
      <alignment horizontal="center" vertical="center" wrapText="1"/>
    </xf>
    <xf numFmtId="4" fontId="8" fillId="0" borderId="1" xfId="0" applyNumberFormat="1" applyFont="1" applyBorder="1" applyAlignment="1">
      <alignment horizontal="center" vertical="center" wrapText="1"/>
    </xf>
    <xf numFmtId="4" fontId="9" fillId="0" borderId="1" xfId="0" applyNumberFormat="1" applyFont="1" applyBorder="1" applyAlignment="1">
      <alignment horizontal="right" vertical="center" wrapText="1"/>
    </xf>
    <xf numFmtId="1" fontId="6" fillId="0" borderId="1" xfId="2" applyNumberFormat="1" applyFont="1" applyFill="1" applyBorder="1" applyAlignment="1">
      <alignment horizontal="center" vertical="center" wrapText="1"/>
    </xf>
    <xf numFmtId="0" fontId="14" fillId="0" borderId="1" xfId="7" applyFont="1" applyBorder="1" applyAlignment="1">
      <alignment horizontal="left" vertical="center" wrapText="1"/>
    </xf>
    <xf numFmtId="4" fontId="9" fillId="3" borderId="1" xfId="0" applyNumberFormat="1" applyFont="1" applyFill="1" applyBorder="1" applyAlignment="1">
      <alignment horizontal="right" vertical="center" wrapText="1"/>
    </xf>
    <xf numFmtId="0" fontId="6" fillId="0" borderId="1" xfId="2"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0" fontId="6" fillId="0" borderId="5" xfId="0" applyFont="1" applyBorder="1" applyAlignment="1">
      <alignment horizontal="center" vertical="center"/>
    </xf>
    <xf numFmtId="4" fontId="8" fillId="3" borderId="6" xfId="0" applyNumberFormat="1" applyFont="1" applyFill="1" applyBorder="1" applyAlignment="1">
      <alignment horizontal="right" vertical="center" wrapText="1"/>
    </xf>
    <xf numFmtId="0" fontId="12" fillId="0" borderId="1" xfId="4" applyNumberFormat="1" applyFont="1" applyFill="1" applyBorder="1" applyAlignment="1">
      <alignment horizontal="center" vertical="center" wrapText="1"/>
    </xf>
    <xf numFmtId="0" fontId="15" fillId="0" borderId="1" xfId="0" applyFont="1" applyBorder="1" applyAlignment="1">
      <alignment vertical="center"/>
    </xf>
    <xf numFmtId="3" fontId="15" fillId="0" borderId="1" xfId="5" applyNumberFormat="1" applyFont="1" applyFill="1" applyBorder="1" applyAlignment="1">
      <alignment vertical="center"/>
    </xf>
    <xf numFmtId="0" fontId="15" fillId="0" borderId="1" xfId="0" applyFont="1" applyBorder="1" applyAlignment="1">
      <alignment horizontal="center" vertical="center" wrapText="1"/>
    </xf>
    <xf numFmtId="3" fontId="15" fillId="0" borderId="1" xfId="5" applyNumberFormat="1" applyFont="1" applyBorder="1" applyAlignment="1">
      <alignment vertical="center"/>
    </xf>
    <xf numFmtId="3" fontId="12" fillId="0" borderId="1" xfId="0" applyNumberFormat="1" applyFont="1" applyBorder="1" applyAlignment="1">
      <alignment horizontal="center" vertical="center" wrapText="1"/>
    </xf>
    <xf numFmtId="1" fontId="15" fillId="0" borderId="1" xfId="5" applyNumberFormat="1" applyFont="1" applyFill="1" applyBorder="1" applyAlignment="1">
      <alignment vertical="center"/>
    </xf>
    <xf numFmtId="1" fontId="15" fillId="0" borderId="1" xfId="0" applyNumberFormat="1" applyFont="1" applyBorder="1" applyAlignment="1">
      <alignment vertical="center"/>
    </xf>
    <xf numFmtId="1" fontId="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15" fillId="0" borderId="1" xfId="5" applyNumberFormat="1" applyFont="1" applyBorder="1" applyAlignment="1">
      <alignment vertical="center"/>
    </xf>
    <xf numFmtId="0" fontId="6" fillId="3" borderId="1" xfId="0" applyFont="1" applyFill="1" applyBorder="1" applyAlignment="1">
      <alignment horizontal="center" vertical="center" wrapText="1"/>
    </xf>
    <xf numFmtId="164" fontId="0" fillId="0" borderId="1" xfId="0" applyNumberFormat="1" applyBorder="1" applyAlignment="1">
      <alignment vertical="center"/>
    </xf>
    <xf numFmtId="0" fontId="17" fillId="0" borderId="1" xfId="7" applyFont="1" applyBorder="1" applyAlignment="1">
      <alignment horizontal="left" vertical="center" wrapText="1"/>
    </xf>
    <xf numFmtId="10" fontId="6" fillId="0" borderId="1" xfId="5"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5" fillId="3" borderId="1" xfId="0" applyFont="1" applyFill="1" applyBorder="1" applyAlignment="1">
      <alignment horizontal="center" vertical="center"/>
    </xf>
    <xf numFmtId="164" fontId="0" fillId="3" borderId="1" xfId="0" applyNumberFormat="1" applyFill="1" applyBorder="1" applyAlignment="1">
      <alignment horizontal="center" vertical="center"/>
    </xf>
    <xf numFmtId="0" fontId="15" fillId="0" borderId="1" xfId="0" applyFont="1" applyBorder="1" applyAlignment="1">
      <alignment horizontal="center" vertical="center"/>
    </xf>
    <xf numFmtId="0" fontId="8" fillId="0" borderId="1" xfId="0" applyFont="1" applyBorder="1" applyAlignment="1">
      <alignment horizontal="center" vertical="center"/>
    </xf>
    <xf numFmtId="0" fontId="15" fillId="0" borderId="1" xfId="0" applyFont="1" applyBorder="1"/>
    <xf numFmtId="9" fontId="6" fillId="0" borderId="0" xfId="0" applyNumberFormat="1" applyFont="1" applyAlignment="1">
      <alignment horizontal="center" vertical="center" wrapText="1"/>
    </xf>
    <xf numFmtId="9" fontId="6" fillId="3"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2" fontId="12" fillId="0" borderId="1" xfId="0" applyNumberFormat="1" applyFont="1" applyBorder="1" applyAlignment="1">
      <alignment horizontal="center" vertical="center" wrapText="1"/>
    </xf>
    <xf numFmtId="1" fontId="6" fillId="0" borderId="1" xfId="5"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9" fontId="15" fillId="3" borderId="1" xfId="0" applyNumberFormat="1" applyFont="1" applyFill="1" applyBorder="1" applyAlignment="1">
      <alignment horizontal="center" vertical="center"/>
    </xf>
    <xf numFmtId="0" fontId="15" fillId="3" borderId="1" xfId="5" applyNumberFormat="1" applyFont="1" applyFill="1" applyBorder="1" applyAlignment="1">
      <alignment horizontal="center" vertical="center"/>
    </xf>
    <xf numFmtId="1" fontId="15" fillId="3" borderId="1" xfId="5" applyNumberFormat="1" applyFont="1" applyFill="1" applyBorder="1" applyAlignment="1">
      <alignment horizontal="center" vertical="center"/>
    </xf>
    <xf numFmtId="0" fontId="15" fillId="0" borderId="0" xfId="0" applyFont="1" applyAlignment="1">
      <alignment horizontal="center" vertical="center"/>
    </xf>
    <xf numFmtId="1" fontId="15" fillId="3"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22" fillId="0" borderId="1" xfId="0" applyFont="1" applyBorder="1" applyAlignment="1">
      <alignment horizontal="center" vertical="center"/>
    </xf>
    <xf numFmtId="0" fontId="0" fillId="0" borderId="1" xfId="0" applyBorder="1" applyAlignment="1">
      <alignment horizontal="left" wrapText="1"/>
    </xf>
    <xf numFmtId="1" fontId="21"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65" fontId="6" fillId="0" borderId="1"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0" fontId="21" fillId="0" borderId="7" xfId="0" applyFont="1" applyBorder="1" applyAlignment="1">
      <alignment horizontal="center" vertical="center" wrapText="1"/>
    </xf>
    <xf numFmtId="9" fontId="23"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9" fontId="5" fillId="0" borderId="1" xfId="5" applyFont="1" applyFill="1" applyBorder="1" applyAlignment="1">
      <alignment horizontal="center" vertical="center"/>
    </xf>
    <xf numFmtId="0" fontId="0" fillId="0" borderId="1" xfId="0" applyBorder="1" applyAlignment="1">
      <alignment wrapText="1"/>
    </xf>
    <xf numFmtId="0" fontId="15" fillId="3" borderId="1" xfId="0" applyFont="1" applyFill="1" applyBorder="1"/>
    <xf numFmtId="0" fontId="0" fillId="0" borderId="1" xfId="0" applyBorder="1" applyAlignment="1">
      <alignment vertical="center" wrapText="1"/>
    </xf>
    <xf numFmtId="9" fontId="6" fillId="3" borderId="1" xfId="5"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0" fillId="0" borderId="4" xfId="0" applyBorder="1" applyAlignment="1">
      <alignment vertical="center" wrapText="1"/>
    </xf>
    <xf numFmtId="1" fontId="12" fillId="0" borderId="0" xfId="0" applyNumberFormat="1" applyFont="1" applyAlignment="1">
      <alignment horizontal="center" vertical="center" wrapText="1"/>
    </xf>
    <xf numFmtId="166" fontId="24" fillId="0" borderId="1" xfId="8" applyNumberFormat="1" applyFont="1" applyFill="1" applyBorder="1" applyAlignment="1">
      <alignment horizontal="center" vertical="center" wrapText="1"/>
    </xf>
    <xf numFmtId="166" fontId="24" fillId="0" borderId="1" xfId="8" applyNumberFormat="1" applyFont="1" applyFill="1" applyBorder="1" applyAlignment="1">
      <alignment horizontal="right" vertical="center" wrapText="1"/>
    </xf>
    <xf numFmtId="166" fontId="24" fillId="0" borderId="1" xfId="9" applyNumberFormat="1" applyFont="1" applyFill="1" applyBorder="1" applyAlignment="1">
      <alignment horizontal="right" vertical="center" wrapText="1"/>
    </xf>
    <xf numFmtId="166" fontId="24" fillId="0" borderId="1" xfId="10" applyNumberFormat="1" applyFont="1" applyFill="1" applyBorder="1" applyAlignment="1">
      <alignment horizontal="right" vertical="center" wrapText="1"/>
    </xf>
    <xf numFmtId="0" fontId="0" fillId="0" borderId="1" xfId="0" applyBorder="1" applyAlignment="1">
      <alignment horizontal="center" vertical="center" wrapText="1"/>
    </xf>
    <xf numFmtId="166" fontId="24" fillId="0" borderId="1" xfId="1" applyNumberFormat="1" applyFont="1" applyBorder="1" applyAlignment="1">
      <alignment horizontal="right" vertical="center" wrapText="1"/>
    </xf>
    <xf numFmtId="165" fontId="6" fillId="0" borderId="1" xfId="0" applyNumberFormat="1" applyFont="1" applyBorder="1" applyAlignment="1" applyProtection="1">
      <alignment horizontal="center" vertical="center" wrapText="1"/>
      <protection locked="0"/>
    </xf>
    <xf numFmtId="4" fontId="25" fillId="3" borderId="1" xfId="0" applyNumberFormat="1" applyFont="1" applyFill="1" applyBorder="1" applyAlignment="1">
      <alignment horizontal="right" vertical="center" wrapText="1"/>
    </xf>
    <xf numFmtId="165" fontId="12" fillId="0" borderId="1" xfId="0" applyNumberFormat="1" applyFont="1" applyBorder="1" applyAlignment="1">
      <alignment horizontal="center" vertical="center" wrapText="1"/>
    </xf>
    <xf numFmtId="9" fontId="6" fillId="0" borderId="1" xfId="0" applyNumberFormat="1" applyFont="1" applyBorder="1" applyAlignment="1" applyProtection="1">
      <alignment horizontal="center" vertical="center" wrapText="1"/>
      <protection locked="0"/>
    </xf>
    <xf numFmtId="0" fontId="25" fillId="0" borderId="1" xfId="0" applyFont="1" applyBorder="1" applyAlignment="1">
      <alignment horizontal="center" vertical="center"/>
    </xf>
    <xf numFmtId="0" fontId="25" fillId="0" borderId="1" xfId="0" applyFont="1" applyBorder="1" applyAlignment="1">
      <alignment horizontal="right" vertical="center"/>
    </xf>
    <xf numFmtId="0" fontId="14" fillId="0" borderId="1" xfId="0" applyFont="1" applyBorder="1" applyAlignment="1" applyProtection="1">
      <alignment horizontal="left" vertical="center" wrapText="1"/>
      <protection locked="0"/>
    </xf>
    <xf numFmtId="0" fontId="14" fillId="0" borderId="1" xfId="0" applyFont="1" applyBorder="1" applyAlignment="1">
      <alignment vertical="center" wrapText="1"/>
    </xf>
    <xf numFmtId="4" fontId="25" fillId="0" borderId="1" xfId="0" applyNumberFormat="1" applyFont="1" applyBorder="1" applyAlignment="1">
      <alignment horizontal="center" vertical="center" wrapText="1"/>
    </xf>
    <xf numFmtId="4" fontId="2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9" fontId="6" fillId="0" borderId="1" xfId="5" applyFont="1" applyFill="1" applyBorder="1" applyAlignment="1" applyProtection="1">
      <alignment horizontal="center" vertical="center" wrapText="1"/>
      <protection locked="0"/>
    </xf>
    <xf numFmtId="0" fontId="27" fillId="0" borderId="8" xfId="11" applyFont="1" applyBorder="1" applyAlignment="1">
      <alignment horizontal="center" vertical="center"/>
    </xf>
    <xf numFmtId="0" fontId="27" fillId="0" borderId="8" xfId="11" applyFont="1" applyBorder="1" applyAlignment="1">
      <alignment horizontal="right" vertical="center"/>
    </xf>
    <xf numFmtId="0" fontId="28" fillId="0" borderId="8" xfId="11" applyFont="1" applyBorder="1" applyAlignment="1" applyProtection="1">
      <alignment horizontal="left" vertical="center" wrapText="1"/>
      <protection locked="0"/>
    </xf>
    <xf numFmtId="0" fontId="27" fillId="0" borderId="8" xfId="0" applyFont="1" applyBorder="1" applyAlignment="1">
      <alignment horizontal="right" vertical="center"/>
    </xf>
    <xf numFmtId="0" fontId="29" fillId="0" borderId="8" xfId="11" applyFont="1" applyBorder="1" applyAlignment="1">
      <alignment vertical="center" wrapText="1"/>
    </xf>
    <xf numFmtId="0" fontId="29" fillId="0" borderId="8" xfId="11" applyFont="1" applyBorder="1" applyAlignment="1">
      <alignment horizontal="left" vertical="center" wrapText="1"/>
    </xf>
    <xf numFmtId="9" fontId="6"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1"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1" fontId="11" fillId="0" borderId="1" xfId="5" applyNumberFormat="1" applyFont="1" applyFill="1" applyBorder="1" applyAlignment="1">
      <alignment horizontal="center" vertical="center"/>
    </xf>
    <xf numFmtId="1" fontId="15" fillId="0" borderId="1" xfId="5" applyNumberFormat="1" applyFont="1" applyFill="1" applyBorder="1" applyAlignment="1">
      <alignment horizontal="center" vertical="center"/>
    </xf>
    <xf numFmtId="0" fontId="15" fillId="0" borderId="1" xfId="0" applyFont="1" applyBorder="1" applyAlignment="1">
      <alignment horizontal="left" vertical="center" wrapText="1"/>
    </xf>
    <xf numFmtId="0" fontId="30" fillId="0" borderId="9" xfId="0" applyFont="1" applyBorder="1" applyAlignment="1">
      <alignment horizontal="center" vertical="center" wrapText="1"/>
    </xf>
    <xf numFmtId="168" fontId="32" fillId="0" borderId="10" xfId="1" applyNumberFormat="1" applyFont="1" applyBorder="1" applyAlignment="1" applyProtection="1">
      <alignment horizontal="center" vertical="center"/>
    </xf>
    <xf numFmtId="168" fontId="32" fillId="0" borderId="9" xfId="1" applyNumberFormat="1" applyFont="1" applyBorder="1" applyAlignment="1" applyProtection="1">
      <alignment horizontal="center" vertical="center"/>
    </xf>
    <xf numFmtId="3" fontId="32" fillId="0" borderId="9" xfId="0" applyNumberFormat="1" applyFont="1" applyBorder="1" applyAlignment="1">
      <alignment horizontal="center" vertical="center" wrapText="1"/>
    </xf>
    <xf numFmtId="0" fontId="32" fillId="0" borderId="9" xfId="0" applyFont="1" applyBorder="1" applyAlignment="1">
      <alignment horizontal="center" vertical="center"/>
    </xf>
    <xf numFmtId="0" fontId="33" fillId="0" borderId="9" xfId="0" applyFont="1" applyBorder="1" applyAlignment="1">
      <alignment horizontal="center" vertical="center"/>
    </xf>
    <xf numFmtId="10" fontId="12" fillId="0" borderId="1" xfId="0" applyNumberFormat="1" applyFont="1" applyBorder="1" applyAlignment="1">
      <alignment horizontal="center" vertical="center" wrapText="1"/>
    </xf>
    <xf numFmtId="0" fontId="34" fillId="0" borderId="1" xfId="0" applyFont="1" applyBorder="1" applyAlignment="1">
      <alignment horizontal="center" vertical="center"/>
    </xf>
    <xf numFmtId="0" fontId="35" fillId="0" borderId="9" xfId="0" applyFont="1" applyBorder="1" applyAlignment="1">
      <alignment horizontal="center" vertical="center"/>
    </xf>
    <xf numFmtId="0" fontId="30" fillId="0" borderId="9" xfId="0" applyFont="1" applyBorder="1" applyAlignment="1">
      <alignment horizontal="center" vertical="center"/>
    </xf>
    <xf numFmtId="0" fontId="31" fillId="0" borderId="9" xfId="0" applyFont="1" applyBorder="1" applyAlignment="1">
      <alignment horizontal="center" vertical="center" wrapText="1"/>
    </xf>
    <xf numFmtId="0" fontId="15" fillId="0" borderId="1" xfId="0" applyFont="1" applyBorder="1" applyAlignment="1">
      <alignment vertical="top"/>
    </xf>
    <xf numFmtId="1" fontId="13"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15" fillId="0" borderId="1" xfId="0" applyFont="1" applyBorder="1" applyAlignment="1">
      <alignment wrapText="1"/>
    </xf>
    <xf numFmtId="0" fontId="15" fillId="3" borderId="1" xfId="0" applyFont="1" applyFill="1" applyBorder="1" applyAlignment="1">
      <alignment vertical="center"/>
    </xf>
    <xf numFmtId="1" fontId="11" fillId="0" borderId="1" xfId="0" applyNumberFormat="1" applyFont="1" applyBorder="1" applyAlignment="1">
      <alignment horizontal="center" vertical="center"/>
    </xf>
    <xf numFmtId="0" fontId="15" fillId="0" borderId="1" xfId="0" applyFont="1" applyBorder="1" applyAlignment="1">
      <alignment vertical="top" wrapText="1"/>
    </xf>
    <xf numFmtId="0" fontId="20" fillId="0" borderId="7" xfId="12" applyNumberFormat="1" applyFont="1" applyFill="1" applyBorder="1" applyAlignment="1">
      <alignment horizontal="center" vertical="center" wrapText="1"/>
    </xf>
    <xf numFmtId="0" fontId="21" fillId="0" borderId="1" xfId="12" applyNumberFormat="1" applyFont="1" applyFill="1" applyBorder="1" applyAlignment="1">
      <alignment horizontal="center" vertical="center" wrapText="1"/>
    </xf>
    <xf numFmtId="1" fontId="6" fillId="0" borderId="1" xfId="3" applyNumberFormat="1"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9" fontId="6" fillId="0" borderId="11" xfId="0" applyNumberFormat="1" applyFont="1" applyBorder="1" applyAlignment="1">
      <alignment horizontal="center" vertical="center" wrapText="1"/>
    </xf>
    <xf numFmtId="9" fontId="23" fillId="0" borderId="11" xfId="0" applyNumberFormat="1" applyFont="1" applyBorder="1" applyAlignment="1">
      <alignment horizontal="center" vertical="center" wrapText="1"/>
    </xf>
    <xf numFmtId="0" fontId="21" fillId="6" borderId="7" xfId="13" applyNumberFormat="1" applyFont="1" applyFill="1" applyBorder="1" applyAlignment="1">
      <alignment horizontal="center" vertical="center" wrapText="1"/>
    </xf>
    <xf numFmtId="0" fontId="21" fillId="6" borderId="1" xfId="13" applyNumberFormat="1" applyFont="1" applyFill="1" applyBorder="1" applyAlignment="1">
      <alignment horizontal="center" vertical="center" wrapText="1"/>
    </xf>
    <xf numFmtId="0" fontId="21" fillId="0" borderId="1" xfId="13" applyNumberFormat="1" applyFont="1" applyFill="1" applyBorder="1" applyAlignment="1">
      <alignment horizontal="center" vertical="center" wrapText="1"/>
    </xf>
    <xf numFmtId="0" fontId="11" fillId="0" borderId="1" xfId="0" applyFont="1" applyBorder="1" applyAlignment="1">
      <alignment horizontal="center" vertical="center"/>
    </xf>
    <xf numFmtId="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center" vertical="center" wrapText="1"/>
    </xf>
    <xf numFmtId="0" fontId="20" fillId="0" borderId="1" xfId="12" applyNumberFormat="1" applyFont="1" applyFill="1" applyBorder="1" applyAlignment="1">
      <alignment horizontal="center" vertical="center" wrapText="1"/>
    </xf>
    <xf numFmtId="0" fontId="21" fillId="0" borderId="7" xfId="13"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37" fillId="0" borderId="8" xfId="0" applyFont="1" applyBorder="1" applyAlignment="1">
      <alignment horizontal="center" vertical="center"/>
    </xf>
    <xf numFmtId="0" fontId="37" fillId="7" borderId="8" xfId="0" applyFont="1" applyFill="1" applyBorder="1" applyAlignment="1">
      <alignment horizontal="center" vertical="center"/>
    </xf>
    <xf numFmtId="0" fontId="37" fillId="8" borderId="8" xfId="0" applyFont="1" applyFill="1" applyBorder="1" applyAlignment="1">
      <alignment horizontal="center" vertical="center"/>
    </xf>
    <xf numFmtId="0" fontId="38" fillId="8" borderId="8" xfId="0" applyFont="1" applyFill="1" applyBorder="1" applyAlignment="1">
      <alignment horizontal="center" vertical="center"/>
    </xf>
    <xf numFmtId="0" fontId="38" fillId="7" borderId="8"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39" fillId="8" borderId="8" xfId="0" applyFont="1" applyFill="1" applyBorder="1" applyAlignment="1">
      <alignment horizontal="center" vertical="center"/>
    </xf>
    <xf numFmtId="0" fontId="39" fillId="7" borderId="8" xfId="0" applyFont="1" applyFill="1" applyBorder="1" applyAlignment="1">
      <alignment horizontal="center" vertical="center"/>
    </xf>
    <xf numFmtId="0" fontId="40" fillId="7" borderId="12" xfId="0" applyFont="1" applyFill="1" applyBorder="1" applyAlignment="1">
      <alignment horizontal="center" vertical="center"/>
    </xf>
    <xf numFmtId="0" fontId="40" fillId="7" borderId="8" xfId="0" applyFont="1" applyFill="1" applyBorder="1" applyAlignment="1">
      <alignment horizontal="center" vertical="center"/>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34" fillId="0" borderId="1" xfId="0" applyFont="1" applyBorder="1" applyAlignment="1">
      <alignment vertical="center" wrapText="1"/>
    </xf>
    <xf numFmtId="0" fontId="34" fillId="9" borderId="1" xfId="0" applyFont="1" applyFill="1" applyBorder="1" applyAlignment="1">
      <alignment horizontal="center" vertical="center"/>
    </xf>
    <xf numFmtId="1" fontId="8" fillId="0" borderId="1" xfId="0" applyNumberFormat="1" applyFont="1" applyBorder="1" applyAlignment="1">
      <alignment horizontal="center" vertical="center"/>
    </xf>
    <xf numFmtId="1" fontId="34" fillId="0" borderId="1" xfId="0" applyNumberFormat="1" applyFont="1" applyBorder="1" applyAlignment="1">
      <alignment horizontal="center" vertical="center"/>
    </xf>
    <xf numFmtId="1" fontId="34" fillId="9" borderId="1" xfId="0" applyNumberFormat="1" applyFont="1" applyFill="1" applyBorder="1" applyAlignment="1">
      <alignment horizontal="center" vertical="center"/>
    </xf>
    <xf numFmtId="0" fontId="34" fillId="0" borderId="1" xfId="0" applyFont="1" applyBorder="1" applyAlignment="1">
      <alignment horizontal="left" vertical="center" wrapText="1"/>
    </xf>
    <xf numFmtId="0" fontId="8" fillId="0" borderId="2" xfId="0" applyFont="1" applyBorder="1" applyAlignment="1">
      <alignment horizontal="center" vertical="center"/>
    </xf>
    <xf numFmtId="0" fontId="34" fillId="0" borderId="2" xfId="0" applyFont="1" applyBorder="1" applyAlignment="1">
      <alignment horizontal="center" vertical="center"/>
    </xf>
    <xf numFmtId="9" fontId="6" fillId="0" borderId="2" xfId="0" applyNumberFormat="1" applyFont="1" applyBorder="1" applyAlignment="1">
      <alignment horizontal="center" vertical="center" wrapText="1"/>
    </xf>
    <xf numFmtId="0" fontId="34" fillId="0" borderId="2" xfId="0" applyFont="1" applyBorder="1" applyAlignment="1">
      <alignment vertical="center" wrapText="1"/>
    </xf>
    <xf numFmtId="0" fontId="34" fillId="0" borderId="13" xfId="0" applyFont="1" applyBorder="1" applyAlignment="1">
      <alignment horizontal="center" vertical="center"/>
    </xf>
    <xf numFmtId="0" fontId="12" fillId="0" borderId="1" xfId="5" applyNumberFormat="1" applyFont="1" applyFill="1" applyBorder="1" applyAlignment="1">
      <alignment horizontal="center" vertical="center" wrapText="1"/>
    </xf>
    <xf numFmtId="167" fontId="6" fillId="0" borderId="1" xfId="1" applyFont="1" applyFill="1" applyBorder="1" applyAlignment="1">
      <alignment horizontal="center" vertical="center" wrapText="1"/>
    </xf>
    <xf numFmtId="2" fontId="6" fillId="0" borderId="1" xfId="5" applyNumberFormat="1" applyFont="1" applyFill="1" applyBorder="1" applyAlignment="1">
      <alignment horizontal="center" vertical="center" wrapText="1"/>
    </xf>
    <xf numFmtId="0" fontId="6" fillId="0" borderId="1" xfId="0" applyFont="1" applyBorder="1" applyAlignment="1">
      <alignment horizontal="left" vertical="center"/>
    </xf>
    <xf numFmtId="0" fontId="42" fillId="0" borderId="9" xfId="14" applyFont="1" applyBorder="1" applyAlignment="1">
      <alignment horizontal="center" vertical="center"/>
    </xf>
    <xf numFmtId="0" fontId="43" fillId="0" borderId="9" xfId="14" applyFont="1" applyBorder="1" applyAlignment="1">
      <alignment horizontal="right"/>
    </xf>
    <xf numFmtId="0" fontId="44" fillId="0" borderId="9" xfId="14" applyFont="1" applyBorder="1"/>
    <xf numFmtId="0" fontId="45" fillId="0" borderId="10" xfId="15" applyFont="1" applyBorder="1" applyAlignment="1">
      <alignment horizontal="center" vertical="center" wrapText="1"/>
    </xf>
    <xf numFmtId="0" fontId="43" fillId="3" borderId="9" xfId="0" applyFont="1" applyFill="1" applyBorder="1" applyAlignment="1">
      <alignment horizontal="right"/>
    </xf>
    <xf numFmtId="0" fontId="44" fillId="0" borderId="9" xfId="0" applyFont="1" applyBorder="1"/>
    <xf numFmtId="0" fontId="8" fillId="0" borderId="9" xfId="14" applyFont="1" applyBorder="1" applyAlignment="1">
      <alignment horizontal="center" vertical="center"/>
    </xf>
    <xf numFmtId="0" fontId="46" fillId="0" borderId="10" xfId="15" applyFont="1" applyBorder="1" applyAlignment="1">
      <alignment horizontal="center" vertical="center" wrapText="1"/>
    </xf>
    <xf numFmtId="0" fontId="46" fillId="0" borderId="9" xfId="14" applyFont="1" applyBorder="1" applyAlignment="1">
      <alignment horizontal="center" vertical="center" wrapText="1"/>
    </xf>
    <xf numFmtId="0" fontId="46" fillId="0" borderId="9" xfId="14" applyFont="1" applyBorder="1" applyAlignment="1">
      <alignment horizontal="justify" vertical="center" wrapText="1"/>
    </xf>
    <xf numFmtId="0" fontId="47" fillId="0" borderId="1" xfId="14" applyFont="1" applyBorder="1" applyAlignment="1">
      <alignment horizontal="center" vertical="center"/>
    </xf>
    <xf numFmtId="0" fontId="45" fillId="0" borderId="1" xfId="14" applyFont="1" applyBorder="1"/>
    <xf numFmtId="0" fontId="46" fillId="0" borderId="9" xfId="14" applyFont="1" applyBorder="1" applyAlignment="1">
      <alignment horizontal="justify" vertical="center"/>
    </xf>
    <xf numFmtId="0" fontId="45" fillId="0" borderId="1" xfId="0" applyFont="1" applyBorder="1"/>
    <xf numFmtId="0" fontId="45" fillId="10" borderId="1" xfId="0" applyFont="1" applyFill="1" applyBorder="1"/>
    <xf numFmtId="0" fontId="8" fillId="0" borderId="14" xfId="14" applyFont="1" applyBorder="1" applyAlignment="1">
      <alignment horizontal="center" vertical="center"/>
    </xf>
    <xf numFmtId="0" fontId="44" fillId="0" borderId="14" xfId="14" applyFont="1" applyBorder="1"/>
    <xf numFmtId="0" fontId="44" fillId="0" borderId="14" xfId="0" applyFont="1" applyBorder="1"/>
    <xf numFmtId="0" fontId="0" fillId="11" borderId="0" xfId="0" applyFill="1"/>
    <xf numFmtId="0" fontId="12" fillId="0" borderId="1" xfId="0" applyFont="1" applyBorder="1" applyAlignment="1">
      <alignment horizontal="center" vertical="center"/>
    </xf>
    <xf numFmtId="0" fontId="45" fillId="12" borderId="1" xfId="0" applyFont="1" applyFill="1" applyBorder="1"/>
    <xf numFmtId="0" fontId="48" fillId="0" borderId="15" xfId="14" applyFont="1" applyBorder="1" applyAlignment="1">
      <alignment horizontal="center" vertical="center" wrapText="1"/>
    </xf>
    <xf numFmtId="0" fontId="48" fillId="0" borderId="0" xfId="14" applyFont="1" applyAlignment="1">
      <alignment wrapText="1"/>
    </xf>
    <xf numFmtId="2" fontId="45" fillId="0" borderId="1" xfId="14" applyNumberFormat="1" applyFont="1" applyBorder="1"/>
    <xf numFmtId="2" fontId="45" fillId="0" borderId="1" xfId="0" applyNumberFormat="1" applyFont="1" applyBorder="1"/>
    <xf numFmtId="170" fontId="12" fillId="0" borderId="1" xfId="0" applyNumberFormat="1" applyFont="1" applyBorder="1" applyAlignment="1">
      <alignment horizontal="center" vertical="center" wrapText="1"/>
    </xf>
    <xf numFmtId="0" fontId="48" fillId="0" borderId="15" xfId="14" applyFont="1" applyBorder="1" applyAlignment="1">
      <alignment horizontal="left" vertical="center" wrapText="1"/>
    </xf>
    <xf numFmtId="0" fontId="48" fillId="0" borderId="15" xfId="14" applyFont="1" applyBorder="1" applyAlignment="1">
      <alignment vertical="center" wrapText="1"/>
    </xf>
    <xf numFmtId="4" fontId="8" fillId="0" borderId="1" xfId="0" applyNumberFormat="1" applyFont="1" applyBorder="1" applyAlignment="1">
      <alignment horizontal="right" vertical="center" wrapText="1"/>
    </xf>
    <xf numFmtId="166" fontId="8" fillId="0" borderId="1" xfId="16" applyNumberFormat="1" applyFont="1" applyFill="1" applyBorder="1" applyAlignment="1">
      <alignment vertical="center"/>
    </xf>
    <xf numFmtId="3" fontId="8" fillId="0" borderId="1" xfId="0" applyNumberFormat="1" applyFont="1" applyBorder="1" applyAlignment="1">
      <alignment horizontal="right" vertical="center" wrapText="1"/>
    </xf>
    <xf numFmtId="0" fontId="49" fillId="0" borderId="1" xfId="0" applyFont="1" applyBorder="1" applyAlignment="1" applyProtection="1">
      <alignment horizontal="left" vertical="center" wrapText="1"/>
      <protection locked="0"/>
    </xf>
    <xf numFmtId="4" fontId="8" fillId="3" borderId="1" xfId="0" applyNumberFormat="1" applyFont="1" applyFill="1" applyBorder="1" applyAlignment="1">
      <alignment horizontal="right" vertical="center" wrapText="1"/>
    </xf>
    <xf numFmtId="166" fontId="8" fillId="0" borderId="1" xfId="1" applyNumberFormat="1" applyFont="1" applyBorder="1" applyAlignment="1">
      <alignment vertical="center"/>
    </xf>
    <xf numFmtId="3" fontId="8" fillId="3" borderId="1" xfId="0" applyNumberFormat="1" applyFont="1" applyFill="1" applyBorder="1" applyAlignment="1">
      <alignment horizontal="right" vertical="center" wrapText="1"/>
    </xf>
    <xf numFmtId="169" fontId="12" fillId="0" borderId="1" xfId="3" applyFont="1" applyFill="1" applyBorder="1" applyAlignment="1">
      <alignment horizontal="center" vertical="center" wrapText="1"/>
    </xf>
    <xf numFmtId="166" fontId="8" fillId="0" borderId="1" xfId="16" applyNumberFormat="1" applyFont="1" applyFill="1" applyBorder="1" applyAlignment="1">
      <alignment vertical="center" wrapText="1"/>
    </xf>
    <xf numFmtId="0" fontId="25" fillId="0" borderId="1" xfId="7" applyFont="1" applyBorder="1" applyAlignment="1">
      <alignment horizontal="left" vertical="center" wrapText="1"/>
    </xf>
    <xf numFmtId="166" fontId="8" fillId="0" borderId="1" xfId="1" applyNumberFormat="1" applyFont="1" applyBorder="1" applyAlignment="1">
      <alignment vertical="center" wrapText="1"/>
    </xf>
    <xf numFmtId="166" fontId="8" fillId="0" borderId="1" xfId="17" applyNumberFormat="1" applyFont="1" applyFill="1" applyBorder="1" applyAlignment="1">
      <alignment horizontal="center" vertical="center"/>
    </xf>
    <xf numFmtId="166" fontId="8" fillId="0" borderId="1" xfId="17" applyNumberFormat="1" applyFont="1" applyFill="1" applyBorder="1" applyAlignment="1">
      <alignment vertical="center"/>
    </xf>
    <xf numFmtId="166" fontId="8" fillId="0" borderId="1" xfId="18" applyNumberFormat="1"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171" fontId="15" fillId="3" borderId="1" xfId="19" applyNumberFormat="1" applyFont="1" applyFill="1" applyBorder="1" applyAlignment="1">
      <alignment horizontal="right" vertical="center" wrapText="1"/>
    </xf>
    <xf numFmtId="171" fontId="6" fillId="0" borderId="1" xfId="3" applyNumberFormat="1" applyFont="1" applyFill="1" applyBorder="1" applyAlignment="1">
      <alignment horizontal="center" vertical="center" wrapText="1"/>
    </xf>
    <xf numFmtId="171" fontId="19" fillId="3" borderId="1" xfId="19" applyNumberFormat="1" applyFont="1" applyFill="1" applyBorder="1" applyAlignment="1">
      <alignment horizontal="right" vertical="center" wrapText="1"/>
    </xf>
    <xf numFmtId="14" fontId="15" fillId="3" borderId="1" xfId="19" applyNumberFormat="1" applyFont="1" applyFill="1" applyBorder="1" applyAlignment="1">
      <alignment horizontal="right" vertical="center" wrapText="1"/>
    </xf>
    <xf numFmtId="1" fontId="6" fillId="0" borderId="1" xfId="4"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9" fontId="6" fillId="0" borderId="1" xfId="4" applyNumberFormat="1" applyFont="1" applyFill="1" applyBorder="1" applyAlignment="1">
      <alignment horizontal="center" vertical="center" wrapText="1"/>
    </xf>
    <xf numFmtId="172" fontId="19" fillId="0" borderId="16" xfId="19" applyNumberFormat="1" applyFont="1" applyFill="1" applyBorder="1" applyAlignment="1">
      <alignment horizontal="center" vertical="center"/>
    </xf>
    <xf numFmtId="173" fontId="6" fillId="0" borderId="1" xfId="2" applyNumberFormat="1" applyFont="1" applyFill="1" applyBorder="1" applyAlignment="1">
      <alignment horizontal="center" vertical="center" wrapText="1"/>
    </xf>
    <xf numFmtId="174" fontId="25" fillId="0" borderId="1" xfId="20" applyNumberFormat="1" applyFont="1" applyFill="1" applyBorder="1" applyAlignment="1">
      <alignment horizontal="center" vertical="center"/>
    </xf>
    <xf numFmtId="174" fontId="12" fillId="0" borderId="1" xfId="20" applyNumberFormat="1" applyFont="1" applyFill="1" applyBorder="1" applyAlignment="1">
      <alignment horizontal="center" vertical="center"/>
    </xf>
    <xf numFmtId="42" fontId="6" fillId="0" borderId="1" xfId="4" applyFont="1" applyFill="1" applyBorder="1" applyAlignment="1">
      <alignment horizontal="center" vertical="center" wrapText="1"/>
    </xf>
    <xf numFmtId="0" fontId="44" fillId="0" borderId="1" xfId="0" applyFont="1" applyBorder="1" applyAlignment="1">
      <alignment wrapText="1"/>
    </xf>
    <xf numFmtId="174" fontId="12" fillId="0" borderId="1" xfId="13" applyNumberFormat="1" applyFont="1" applyFill="1" applyBorder="1" applyAlignment="1">
      <alignment horizontal="center" vertical="center"/>
    </xf>
    <xf numFmtId="0" fontId="44" fillId="0" borderId="1" xfId="0" applyFont="1" applyBorder="1" applyAlignment="1">
      <alignment horizontal="left" vertical="top" wrapText="1"/>
    </xf>
    <xf numFmtId="0" fontId="0" fillId="0" borderId="1" xfId="0" applyBorder="1" applyAlignment="1">
      <alignment vertical="top" wrapText="1"/>
    </xf>
    <xf numFmtId="175" fontId="8" fillId="0" borderId="1" xfId="0" applyNumberFormat="1" applyFont="1" applyBorder="1" applyAlignment="1">
      <alignment horizontal="center" vertical="center" wrapText="1"/>
    </xf>
    <xf numFmtId="175" fontId="15" fillId="0" borderId="1" xfId="0" applyNumberFormat="1" applyFont="1" applyBorder="1" applyAlignment="1">
      <alignment horizontal="right" vertical="center" wrapText="1"/>
    </xf>
    <xf numFmtId="171" fontId="0" fillId="0" borderId="0" xfId="0" applyNumberFormat="1" applyAlignment="1">
      <alignment horizontal="center" vertical="center"/>
    </xf>
    <xf numFmtId="176" fontId="15" fillId="0" borderId="1" xfId="20" applyNumberFormat="1" applyFont="1" applyFill="1" applyBorder="1" applyAlignment="1">
      <alignment horizontal="right" vertical="center"/>
    </xf>
    <xf numFmtId="0" fontId="10" fillId="0" borderId="1" xfId="0" applyFont="1" applyBorder="1" applyAlignment="1" applyProtection="1">
      <alignment horizontal="left" vertical="center" wrapText="1"/>
      <protection locked="0"/>
    </xf>
    <xf numFmtId="176" fontId="15" fillId="0" borderId="1" xfId="13" applyNumberFormat="1" applyFont="1" applyFill="1" applyBorder="1" applyAlignment="1">
      <alignment horizontal="right" vertical="center"/>
    </xf>
    <xf numFmtId="174" fontId="12" fillId="0" borderId="1" xfId="3" applyNumberFormat="1" applyFont="1" applyFill="1" applyBorder="1" applyAlignment="1">
      <alignment horizontal="center" vertical="center" wrapText="1"/>
    </xf>
    <xf numFmtId="171" fontId="2" fillId="0" borderId="17" xfId="0" applyNumberFormat="1" applyFont="1" applyBorder="1" applyAlignment="1">
      <alignment horizontal="center" vertical="center"/>
    </xf>
    <xf numFmtId="171" fontId="0" fillId="0" borderId="17" xfId="0" applyNumberFormat="1" applyBorder="1" applyAlignment="1">
      <alignment horizontal="center" vertical="center"/>
    </xf>
    <xf numFmtId="0" fontId="50" fillId="0" borderId="1" xfId="0" applyFont="1" applyBorder="1" applyAlignment="1">
      <alignment horizontal="left" vertical="center" wrapText="1"/>
    </xf>
    <xf numFmtId="171" fontId="8" fillId="0" borderId="1" xfId="21" applyNumberFormat="1" applyFont="1" applyFill="1" applyBorder="1" applyAlignment="1">
      <alignment horizontal="center" vertical="center" wrapText="1"/>
    </xf>
    <xf numFmtId="171" fontId="15" fillId="0" borderId="1" xfId="21" applyNumberFormat="1" applyFont="1" applyFill="1" applyBorder="1" applyAlignment="1">
      <alignment horizontal="right" vertical="center" wrapText="1"/>
    </xf>
    <xf numFmtId="3" fontId="15" fillId="0" borderId="1" xfId="0" applyNumberFormat="1" applyFont="1" applyBorder="1" applyAlignment="1">
      <alignment horizontal="right" vertical="center" wrapText="1"/>
    </xf>
    <xf numFmtId="171" fontId="15" fillId="0" borderId="1" xfId="19" applyNumberFormat="1" applyFont="1" applyFill="1" applyBorder="1" applyAlignment="1">
      <alignment horizontal="right" vertical="center" wrapText="1"/>
    </xf>
    <xf numFmtId="166" fontId="8" fillId="0" borderId="1" xfId="22" applyNumberFormat="1" applyFont="1" applyFill="1" applyBorder="1" applyAlignment="1">
      <alignment horizontal="center" vertical="center"/>
    </xf>
    <xf numFmtId="166" fontId="8" fillId="0" borderId="1" xfId="22" applyNumberFormat="1" applyFont="1" applyFill="1" applyBorder="1" applyAlignment="1">
      <alignment vertical="center"/>
    </xf>
    <xf numFmtId="177" fontId="8" fillId="0" borderId="1" xfId="23" applyNumberFormat="1" applyFont="1" applyFill="1" applyBorder="1" applyAlignment="1">
      <alignment vertical="center"/>
    </xf>
    <xf numFmtId="43" fontId="8" fillId="0" borderId="1" xfId="24" applyFont="1" applyFill="1" applyBorder="1" applyAlignment="1">
      <alignment vertical="center"/>
    </xf>
    <xf numFmtId="166" fontId="8" fillId="0" borderId="1" xfId="1" applyNumberFormat="1" applyFont="1" applyFill="1" applyBorder="1" applyAlignment="1">
      <alignment vertical="center"/>
    </xf>
    <xf numFmtId="177" fontId="8" fillId="0" borderId="1" xfId="1" applyNumberFormat="1" applyFont="1" applyFill="1" applyBorder="1" applyAlignment="1">
      <alignment vertical="center"/>
    </xf>
    <xf numFmtId="167" fontId="8" fillId="0" borderId="1" xfId="1" applyFont="1" applyFill="1" applyBorder="1" applyAlignment="1">
      <alignment vertical="center"/>
    </xf>
    <xf numFmtId="166" fontId="8" fillId="0" borderId="1" xfId="23" applyNumberFormat="1" applyFont="1" applyFill="1" applyBorder="1" applyAlignment="1">
      <alignment vertical="center"/>
    </xf>
    <xf numFmtId="166" fontId="8" fillId="0" borderId="1" xfId="24" applyNumberFormat="1" applyFont="1" applyFill="1" applyBorder="1" applyAlignment="1">
      <alignmen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vertical="center"/>
    </xf>
    <xf numFmtId="3" fontId="15" fillId="0" borderId="1" xfId="0" applyNumberFormat="1" applyFont="1" applyBorder="1"/>
    <xf numFmtId="10" fontId="8" fillId="0" borderId="1" xfId="5" applyNumberFormat="1" applyFont="1" applyFill="1" applyBorder="1" applyAlignment="1">
      <alignment vertical="center" wrapText="1"/>
    </xf>
    <xf numFmtId="178" fontId="8" fillId="0" borderId="1" xfId="0" applyNumberFormat="1" applyFont="1" applyBorder="1" applyAlignment="1">
      <alignment vertical="center" wrapText="1"/>
    </xf>
    <xf numFmtId="2" fontId="8" fillId="0" borderId="1" xfId="0" applyNumberFormat="1" applyFont="1" applyBorder="1" applyAlignment="1">
      <alignment vertical="center" wrapText="1"/>
    </xf>
    <xf numFmtId="0" fontId="6" fillId="0" borderId="1" xfId="7" applyFont="1" applyBorder="1" applyAlignment="1">
      <alignment horizontal="center" vertical="center" wrapText="1"/>
    </xf>
    <xf numFmtId="0" fontId="52" fillId="0" borderId="1" xfId="0" applyFont="1" applyBorder="1" applyAlignment="1">
      <alignment horizontal="center" vertical="center" wrapText="1"/>
    </xf>
    <xf numFmtId="0" fontId="52" fillId="13" borderId="1" xfId="0" applyFont="1" applyFill="1" applyBorder="1" applyAlignment="1">
      <alignment horizontal="center" vertical="center" wrapText="1"/>
    </xf>
    <xf numFmtId="0" fontId="15" fillId="0" borderId="1" xfId="0" applyFont="1" applyBorder="1" applyAlignment="1">
      <alignment vertical="center" wrapText="1"/>
    </xf>
    <xf numFmtId="0" fontId="53" fillId="0" borderId="1" xfId="0" applyFont="1" applyBorder="1" applyAlignment="1">
      <alignment horizontal="center" vertical="center" wrapText="1"/>
    </xf>
    <xf numFmtId="179" fontId="8" fillId="0" borderId="1" xfId="0" applyNumberFormat="1" applyFont="1" applyBorder="1" applyAlignment="1">
      <alignment horizontal="center" vertical="center" wrapText="1"/>
    </xf>
    <xf numFmtId="179" fontId="54" fillId="0" borderId="1" xfId="0" applyNumberFormat="1" applyFont="1" applyBorder="1" applyAlignment="1">
      <alignment horizontal="center" vertical="center" wrapText="1"/>
    </xf>
    <xf numFmtId="179" fontId="54" fillId="13" borderId="1" xfId="0" applyNumberFormat="1" applyFont="1" applyFill="1" applyBorder="1" applyAlignment="1">
      <alignment horizontal="center" vertical="center" wrapText="1"/>
    </xf>
    <xf numFmtId="180" fontId="6" fillId="0" borderId="1" xfId="0" applyNumberFormat="1" applyFont="1" applyBorder="1" applyAlignment="1">
      <alignment horizontal="center" vertical="center" wrapText="1"/>
    </xf>
    <xf numFmtId="1" fontId="52" fillId="0" borderId="1" xfId="0" applyNumberFormat="1" applyFont="1" applyBorder="1" applyAlignment="1">
      <alignment horizontal="center" vertical="center" wrapText="1"/>
    </xf>
    <xf numFmtId="2" fontId="52" fillId="13" borderId="1" xfId="0" applyNumberFormat="1" applyFont="1" applyFill="1" applyBorder="1" applyAlignment="1">
      <alignment horizontal="center" vertical="center" wrapText="1"/>
    </xf>
    <xf numFmtId="180" fontId="12" fillId="0" borderId="1" xfId="0" applyNumberFormat="1" applyFont="1" applyBorder="1" applyAlignment="1">
      <alignment horizontal="center" vertical="center" wrapText="1"/>
    </xf>
    <xf numFmtId="0" fontId="52" fillId="3" borderId="1" xfId="0" applyFont="1" applyFill="1" applyBorder="1" applyAlignment="1">
      <alignment horizontal="center" vertical="center" wrapText="1"/>
    </xf>
    <xf numFmtId="3" fontId="55" fillId="0" borderId="18" xfId="0" applyNumberFormat="1" applyFont="1" applyBorder="1" applyAlignment="1">
      <alignment horizontal="center" vertical="center" wrapText="1" shrinkToFit="1"/>
    </xf>
    <xf numFmtId="3" fontId="12" fillId="0" borderId="1" xfId="0" applyNumberFormat="1" applyFont="1" applyBorder="1" applyAlignment="1">
      <alignment horizontal="center" vertical="center"/>
    </xf>
    <xf numFmtId="3" fontId="56" fillId="0" borderId="18" xfId="0" applyNumberFormat="1" applyFont="1" applyBorder="1" applyAlignment="1">
      <alignment horizontal="right" vertical="center" wrapText="1" shrinkToFit="1" readingOrder="1"/>
    </xf>
    <xf numFmtId="4" fontId="56" fillId="0" borderId="19" xfId="0" applyNumberFormat="1" applyFont="1" applyBorder="1" applyAlignment="1">
      <alignment horizontal="center" vertical="center" wrapText="1" shrinkToFit="1" readingOrder="1"/>
    </xf>
    <xf numFmtId="0" fontId="25" fillId="0" borderId="2" xfId="0" applyFont="1" applyBorder="1" applyAlignment="1">
      <alignment horizontal="center" vertical="center"/>
    </xf>
    <xf numFmtId="0" fontId="12" fillId="0" borderId="2" xfId="0" applyFont="1" applyBorder="1" applyAlignment="1">
      <alignment horizontal="center" vertical="center"/>
    </xf>
    <xf numFmtId="181" fontId="15" fillId="0" borderId="1" xfId="0" applyNumberFormat="1" applyFont="1" applyBorder="1" applyAlignment="1">
      <alignment horizontal="center" vertical="center"/>
    </xf>
    <xf numFmtId="181" fontId="6" fillId="0" borderId="1" xfId="0" applyNumberFormat="1" applyFont="1" applyBorder="1" applyAlignment="1">
      <alignment horizontal="center" vertical="center" wrapText="1"/>
    </xf>
    <xf numFmtId="181" fontId="15" fillId="3" borderId="1" xfId="0" applyNumberFormat="1" applyFont="1" applyFill="1" applyBorder="1" applyAlignment="1">
      <alignment horizontal="center" vertical="center"/>
    </xf>
    <xf numFmtId="9" fontId="5" fillId="0" borderId="1" xfId="6" applyNumberFormat="1" applyFont="1" applyBorder="1" applyAlignment="1">
      <alignment horizontal="center" vertical="center" wrapText="1"/>
    </xf>
    <xf numFmtId="182" fontId="25" fillId="0" borderId="1" xfId="0" applyNumberFormat="1" applyFont="1" applyBorder="1" applyAlignment="1">
      <alignment horizontal="center" vertical="center"/>
    </xf>
    <xf numFmtId="182" fontId="12" fillId="0" borderId="1" xfId="0" applyNumberFormat="1" applyFont="1" applyBorder="1" applyAlignment="1">
      <alignment horizontal="center" vertical="center"/>
    </xf>
    <xf numFmtId="182" fontId="12"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9" fillId="0" borderId="1" xfId="0" applyFont="1" applyBorder="1" applyAlignment="1">
      <alignment horizontal="center" vertical="center"/>
    </xf>
    <xf numFmtId="183" fontId="12" fillId="0" borderId="1" xfId="0" applyNumberFormat="1" applyFont="1" applyBorder="1" applyAlignment="1">
      <alignment horizontal="center" vertical="center" wrapText="1"/>
    </xf>
    <xf numFmtId="4" fontId="59" fillId="0" borderId="20" xfId="25" applyNumberFormat="1" applyFont="1" applyBorder="1" applyAlignment="1">
      <alignment horizontal="center" vertical="center" wrapText="1"/>
    </xf>
    <xf numFmtId="4" fontId="60" fillId="0" borderId="20" xfId="25" applyNumberFormat="1" applyFont="1" applyBorder="1" applyAlignment="1">
      <alignment horizontal="center" vertical="center" wrapText="1"/>
    </xf>
    <xf numFmtId="4" fontId="56" fillId="0" borderId="18" xfId="25" applyNumberFormat="1" applyFont="1" applyBorder="1" applyAlignment="1">
      <alignment horizontal="center" vertical="center" wrapText="1" shrinkToFit="1" readingOrder="1"/>
    </xf>
    <xf numFmtId="0" fontId="61" fillId="0" borderId="1" xfId="25" applyFont="1" applyBorder="1" applyAlignment="1">
      <alignment horizontal="center" vertical="center" wrapText="1"/>
    </xf>
    <xf numFmtId="3" fontId="56" fillId="0" borderId="18" xfId="0" applyNumberFormat="1" applyFont="1" applyBorder="1" applyAlignment="1">
      <alignment horizontal="center" vertical="center" wrapText="1" shrinkToFit="1" readingOrder="1"/>
    </xf>
    <xf numFmtId="4" fontId="56" fillId="0" borderId="18" xfId="0" applyNumberFormat="1" applyFont="1" applyBorder="1" applyAlignment="1">
      <alignment horizontal="center" vertical="center" wrapText="1" shrinkToFit="1" readingOrder="1"/>
    </xf>
    <xf numFmtId="0" fontId="53" fillId="0" borderId="1" xfId="25" applyFont="1" applyBorder="1" applyAlignment="1">
      <alignment horizontal="center" vertical="center"/>
    </xf>
    <xf numFmtId="0" fontId="53" fillId="0" borderId="1" xfId="0" applyFont="1" applyBorder="1" applyAlignment="1">
      <alignment horizontal="center" vertical="center"/>
    </xf>
    <xf numFmtId="0" fontId="62" fillId="0" borderId="1" xfId="0" applyFont="1" applyBorder="1" applyAlignment="1">
      <alignment horizontal="center" vertical="center"/>
    </xf>
    <xf numFmtId="1" fontId="18" fillId="0" borderId="1" xfId="0" applyNumberFormat="1" applyFont="1" applyBorder="1" applyAlignment="1">
      <alignment horizontal="center" vertical="center"/>
    </xf>
    <xf numFmtId="0" fontId="34" fillId="0" borderId="1" xfId="0" applyFont="1" applyBorder="1" applyAlignment="1">
      <alignment wrapText="1"/>
    </xf>
    <xf numFmtId="0" fontId="4" fillId="0" borderId="1" xfId="0" applyFont="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horizontal="center" vertical="center"/>
    </xf>
    <xf numFmtId="1" fontId="25"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2" fontId="12" fillId="0" borderId="1" xfId="5" applyNumberFormat="1" applyFont="1" applyFill="1" applyBorder="1" applyAlignment="1">
      <alignment horizontal="center" vertical="center" wrapText="1"/>
    </xf>
    <xf numFmtId="0" fontId="5" fillId="14" borderId="1" xfId="0" applyFont="1" applyFill="1" applyBorder="1" applyAlignment="1">
      <alignment horizontal="center" vertical="center" wrapText="1"/>
    </xf>
    <xf numFmtId="3" fontId="18" fillId="0" borderId="18" xfId="0" applyNumberFormat="1" applyFont="1" applyBorder="1" applyAlignment="1">
      <alignment horizontal="center" vertical="center" wrapText="1" shrinkToFit="1"/>
    </xf>
    <xf numFmtId="0" fontId="18" fillId="0" borderId="18" xfId="3" applyNumberFormat="1" applyFont="1" applyFill="1" applyBorder="1" applyAlignment="1" applyProtection="1">
      <alignment horizontal="center" vertical="center" wrapText="1"/>
    </xf>
    <xf numFmtId="3" fontId="6" fillId="0" borderId="1" xfId="0" applyNumberFormat="1" applyFont="1" applyBorder="1" applyAlignment="1">
      <alignment horizontal="center" vertical="center"/>
    </xf>
    <xf numFmtId="0" fontId="19" fillId="0" borderId="1" xfId="0" applyFont="1" applyBorder="1" applyAlignment="1">
      <alignment wrapText="1"/>
    </xf>
    <xf numFmtId="3" fontId="64" fillId="0" borderId="18" xfId="0" applyNumberFormat="1" applyFont="1" applyBorder="1" applyAlignment="1">
      <alignment vertical="center" wrapText="1" shrinkToFit="1" readingOrder="1"/>
    </xf>
    <xf numFmtId="3" fontId="64" fillId="0" borderId="18" xfId="3" applyNumberFormat="1" applyFont="1" applyFill="1" applyBorder="1" applyAlignment="1" applyProtection="1">
      <alignment vertical="center" wrapText="1" readingOrder="1"/>
    </xf>
    <xf numFmtId="3" fontId="4" fillId="0" borderId="1" xfId="0" applyNumberFormat="1" applyFont="1" applyBorder="1" applyAlignment="1">
      <alignment vertical="center"/>
    </xf>
    <xf numFmtId="0" fontId="65" fillId="15"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wrapText="1"/>
    </xf>
    <xf numFmtId="3" fontId="19" fillId="0" borderId="1" xfId="0" applyNumberFormat="1" applyFont="1" applyBorder="1" applyAlignment="1">
      <alignment horizontal="center" vertical="center"/>
    </xf>
    <xf numFmtId="3" fontId="66" fillId="0" borderId="1" xfId="0" applyNumberFormat="1" applyFont="1" applyBorder="1"/>
    <xf numFmtId="0" fontId="0" fillId="0" borderId="0" xfId="0" applyAlignment="1">
      <alignment wrapText="1"/>
    </xf>
    <xf numFmtId="3" fontId="67" fillId="0" borderId="1" xfId="0" applyNumberFormat="1" applyFont="1" applyBorder="1"/>
    <xf numFmtId="164" fontId="9" fillId="0" borderId="4" xfId="26" applyNumberFormat="1" applyFont="1" applyFill="1" applyBorder="1"/>
    <xf numFmtId="164" fontId="67" fillId="0" borderId="0" xfId="26" applyNumberFormat="1" applyFont="1" applyFill="1"/>
    <xf numFmtId="1" fontId="9" fillId="0" borderId="4" xfId="27" applyNumberFormat="1" applyFont="1" applyFill="1" applyBorder="1"/>
    <xf numFmtId="1" fontId="67" fillId="0" borderId="0" xfId="27" applyNumberFormat="1" applyFont="1" applyFill="1"/>
    <xf numFmtId="1" fontId="9" fillId="0" borderId="4" xfId="28" applyNumberFormat="1" applyFont="1" applyFill="1" applyBorder="1"/>
    <xf numFmtId="1" fontId="67" fillId="0" borderId="0" xfId="28" applyNumberFormat="1" applyFont="1" applyFill="1"/>
    <xf numFmtId="0" fontId="63" fillId="0" borderId="1" xfId="0" applyFont="1" applyBorder="1" applyAlignment="1">
      <alignment horizontal="justify"/>
    </xf>
    <xf numFmtId="164" fontId="9" fillId="0" borderId="1" xfId="29" applyNumberFormat="1" applyFont="1" applyBorder="1"/>
    <xf numFmtId="164" fontId="67" fillId="0" borderId="1" xfId="29" applyNumberFormat="1" applyFont="1" applyBorder="1"/>
    <xf numFmtId="164" fontId="67" fillId="0" borderId="0" xfId="29" applyNumberFormat="1" applyFont="1"/>
    <xf numFmtId="2" fontId="12" fillId="0" borderId="1" xfId="3" applyNumberFormat="1" applyFont="1" applyFill="1" applyBorder="1" applyAlignment="1">
      <alignment horizontal="center" vertical="center" wrapText="1"/>
    </xf>
    <xf numFmtId="0" fontId="9" fillId="0" borderId="1" xfId="0" applyFont="1" applyBorder="1"/>
    <xf numFmtId="0" fontId="9" fillId="0" borderId="0" xfId="0" applyFont="1"/>
    <xf numFmtId="0" fontId="9" fillId="3" borderId="1" xfId="0" applyFont="1" applyFill="1" applyBorder="1"/>
    <xf numFmtId="0" fontId="5" fillId="0" borderId="1" xfId="6" applyFont="1" applyBorder="1" applyAlignment="1">
      <alignment horizontal="center" vertical="center" wrapText="1"/>
    </xf>
    <xf numFmtId="1" fontId="17" fillId="0" borderId="3"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1" fontId="6" fillId="0" borderId="2" xfId="5" applyNumberFormat="1" applyFont="1" applyFill="1" applyBorder="1" applyAlignment="1">
      <alignment horizontal="center" vertical="center" wrapText="1"/>
    </xf>
    <xf numFmtId="1" fontId="17" fillId="0" borderId="6"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0" fillId="3" borderId="1" xfId="0" applyFill="1" applyBorder="1" applyAlignment="1">
      <alignment horizontal="center" vertical="center"/>
    </xf>
    <xf numFmtId="1" fontId="6" fillId="0" borderId="5" xfId="5"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7" fillId="0" borderId="1" xfId="0" applyFont="1" applyBorder="1" applyAlignment="1">
      <alignment horizontal="center" vertical="center" wrapText="1"/>
    </xf>
    <xf numFmtId="0" fontId="0" fillId="0" borderId="1" xfId="0" applyBorder="1" applyAlignment="1">
      <alignment horizontal="center" vertical="center"/>
    </xf>
    <xf numFmtId="9" fontId="5" fillId="0" borderId="1" xfId="0" applyNumberFormat="1" applyFont="1" applyBorder="1" applyAlignment="1">
      <alignment horizontal="center" vertical="center"/>
    </xf>
    <xf numFmtId="9" fontId="13" fillId="0" borderId="1" xfId="0" applyNumberFormat="1" applyFont="1" applyBorder="1" applyAlignment="1">
      <alignment horizontal="center" vertical="center"/>
    </xf>
    <xf numFmtId="0" fontId="4" fillId="0" borderId="1" xfId="6" applyFont="1" applyBorder="1" applyAlignment="1">
      <alignment horizontal="center" vertical="center" wrapText="1"/>
    </xf>
    <xf numFmtId="0" fontId="17" fillId="0" borderId="1" xfId="6"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top" wrapText="1"/>
    </xf>
    <xf numFmtId="0" fontId="11" fillId="0" borderId="1" xfId="0" applyFont="1" applyBorder="1" applyAlignment="1">
      <alignment vertical="center"/>
    </xf>
    <xf numFmtId="0" fontId="22" fillId="3" borderId="1" xfId="0" applyFont="1" applyFill="1" applyBorder="1" applyAlignment="1">
      <alignment horizontal="left" vertical="center" wrapText="1"/>
    </xf>
    <xf numFmtId="0" fontId="6" fillId="0" borderId="0" xfId="0" applyFont="1" applyAlignment="1">
      <alignment horizontal="center" vertical="center" wrapText="1"/>
    </xf>
    <xf numFmtId="0" fontId="11" fillId="0" borderId="1" xfId="0" applyFont="1" applyBorder="1" applyAlignment="1">
      <alignment horizontal="left" vertical="top" wrapText="1"/>
    </xf>
    <xf numFmtId="0" fontId="22" fillId="3" borderId="1" xfId="0" applyFont="1" applyFill="1" applyBorder="1" applyAlignment="1">
      <alignment vertical="center" wrapText="1"/>
    </xf>
    <xf numFmtId="0" fontId="6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69" fillId="0" borderId="2" xfId="0" applyFont="1" applyBorder="1" applyAlignment="1">
      <alignment horizontal="center" vertical="center" wrapText="1"/>
    </xf>
    <xf numFmtId="0" fontId="69" fillId="0" borderId="1" xfId="0" applyFont="1" applyBorder="1" applyAlignment="1">
      <alignment horizontal="center" vertical="center" wrapText="1"/>
    </xf>
    <xf numFmtId="0" fontId="68" fillId="0" borderId="2"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1" fontId="44" fillId="16" borderId="23" xfId="0" applyNumberFormat="1" applyFont="1" applyFill="1" applyBorder="1" applyAlignment="1">
      <alignment horizontal="center" vertical="center" wrapText="1"/>
    </xf>
    <xf numFmtId="1" fontId="44" fillId="16" borderId="23" xfId="30" applyNumberFormat="1" applyFont="1" applyFill="1" applyBorder="1" applyAlignment="1">
      <alignment horizontal="center" vertical="center" wrapText="1"/>
    </xf>
    <xf numFmtId="1" fontId="44" fillId="3" borderId="23" xfId="0" applyNumberFormat="1" applyFont="1" applyFill="1" applyBorder="1" applyAlignment="1">
      <alignment horizontal="center" vertical="center" wrapText="1"/>
    </xf>
    <xf numFmtId="1" fontId="44" fillId="3" borderId="23" xfId="30" applyNumberFormat="1" applyFont="1" applyFill="1" applyBorder="1" applyAlignment="1">
      <alignment horizontal="center" vertical="center" wrapText="1"/>
    </xf>
    <xf numFmtId="0" fontId="17" fillId="17" borderId="1" xfId="0"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23" fillId="0" borderId="1" xfId="6" applyFont="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0" fontId="70" fillId="0" borderId="1" xfId="0" applyFont="1" applyBorder="1" applyAlignment="1">
      <alignment horizontal="center" vertical="center"/>
    </xf>
    <xf numFmtId="0" fontId="21" fillId="3"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6"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6" fillId="18" borderId="1" xfId="6" applyFont="1" applyFill="1" applyBorder="1" applyAlignment="1">
      <alignment horizontal="center" vertical="center" wrapText="1"/>
    </xf>
    <xf numFmtId="9" fontId="6" fillId="19" borderId="1" xfId="0" applyNumberFormat="1" applyFont="1" applyFill="1" applyBorder="1" applyAlignment="1">
      <alignment horizontal="center" vertical="center" wrapText="1"/>
    </xf>
    <xf numFmtId="0" fontId="6"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1" fontId="6" fillId="19" borderId="1" xfId="5" applyNumberFormat="1"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9" fontId="6" fillId="19" borderId="1" xfId="5" applyFont="1" applyFill="1" applyBorder="1" applyAlignment="1">
      <alignment horizontal="center" vertical="center" wrapText="1"/>
    </xf>
    <xf numFmtId="0" fontId="12" fillId="19" borderId="0" xfId="0" applyFont="1" applyFill="1" applyAlignment="1">
      <alignment horizontal="center" vertical="center" wrapText="1"/>
    </xf>
    <xf numFmtId="0" fontId="13"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12" fillId="0" borderId="0" xfId="0" applyFont="1" applyAlignment="1">
      <alignment vertical="center" wrapText="1"/>
    </xf>
    <xf numFmtId="0" fontId="13" fillId="0" borderId="0" xfId="0" applyFont="1" applyAlignment="1">
      <alignment horizontal="center" vertical="center"/>
    </xf>
  </cellXfs>
  <cellStyles count="31">
    <cellStyle name="Millares" xfId="1" builtinId="3"/>
    <cellStyle name="Millares [0]" xfId="2" builtinId="6"/>
    <cellStyle name="Millares 10" xfId="19" xr:uid="{328BBBA0-434A-4AAC-BC6E-EC9F2B5BB1A0}"/>
    <cellStyle name="Millares 18" xfId="29" xr:uid="{439DE055-9A3B-474A-A531-618BD9E65F34}"/>
    <cellStyle name="Millares 2 3" xfId="30" xr:uid="{E8745199-4C34-48AD-86C3-96F0D15133B9}"/>
    <cellStyle name="Millares 20" xfId="27" xr:uid="{7994AB82-CEE4-46D6-98B2-DD0C37975894}"/>
    <cellStyle name="Millares 21" xfId="28" xr:uid="{D8EB8B2E-B1F4-4CA7-A35E-32421E2B8796}"/>
    <cellStyle name="Millares 23" xfId="17" xr:uid="{F3D770DA-FF4B-40D7-A7E2-FC09D9C7C0BB}"/>
    <cellStyle name="Millares 24" xfId="16" xr:uid="{58B3F978-7271-44D6-961B-5B06FAED37CC}"/>
    <cellStyle name="Millares 25" xfId="18" xr:uid="{619DEE06-415D-470D-A60E-6B2AD38B85DB}"/>
    <cellStyle name="Millares 27" xfId="21" xr:uid="{DEDDF912-7134-441F-8EA9-7EB8C8C5D6E3}"/>
    <cellStyle name="Millares 31" xfId="8" xr:uid="{812A5623-CF86-4E4E-9913-57A041714076}"/>
    <cellStyle name="Millares 32" xfId="9" xr:uid="{2D2AFABD-431B-4D55-AD24-27F50E08F5E8}"/>
    <cellStyle name="Millares 33" xfId="10" xr:uid="{7043EAB4-9410-415E-B76B-15BF987067A5}"/>
    <cellStyle name="Millares 35" xfId="22" xr:uid="{C1D334D6-A94C-44B9-A4DA-CD97C6BFFA34}"/>
    <cellStyle name="Millares 36" xfId="23" xr:uid="{E747EA08-12C5-49A6-A077-C909F2A964CD}"/>
    <cellStyle name="Millares 37" xfId="24" xr:uid="{EC5A0860-5C17-47E1-A25F-4D67136148FC}"/>
    <cellStyle name="Millares 45" xfId="26" xr:uid="{B47B38B8-5737-47C1-BCB0-F140252C17DF}"/>
    <cellStyle name="Moneda" xfId="3" builtinId="4"/>
    <cellStyle name="Moneda [0]" xfId="4" builtinId="7"/>
    <cellStyle name="Moneda 2" xfId="13" xr:uid="{EF9C0BC6-8CEF-47E6-ABE6-E707F524391F}"/>
    <cellStyle name="Moneda 3" xfId="20" xr:uid="{A4FB98EB-E6CB-4BC3-B486-6A53E73B6CF0}"/>
    <cellStyle name="Moneda 4" xfId="12" xr:uid="{B286D459-B4AA-4941-9DA7-CF120815BAAB}"/>
    <cellStyle name="Normal" xfId="0" builtinId="0"/>
    <cellStyle name="Normal 2" xfId="6" xr:uid="{E1CA6938-89C7-47EC-8A2A-760C799665AE}"/>
    <cellStyle name="Normal 2 3 2" xfId="14" xr:uid="{5A8C3DBA-D37B-40EC-BFA3-33193C3AB778}"/>
    <cellStyle name="Normal 3" xfId="7" xr:uid="{BFE2FAE6-A2A4-438E-8B53-FDA086E95DFA}"/>
    <cellStyle name="Normal 4" xfId="11" xr:uid="{FA82BDD3-BD89-42B0-8EAA-C7892FD878A4}"/>
    <cellStyle name="Normal 6" xfId="15" xr:uid="{35D393D9-201C-4153-9AF4-46EADAAB5595}"/>
    <cellStyle name="Normal 7" xfId="25" xr:uid="{3AF9F1E1-E27F-45E1-B2B4-54E43F7D2FA6}"/>
    <cellStyle name="Porcentaje" xfId="5" builtinId="5"/>
  </cellStyles>
  <dxfs count="3850">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9" tint="-0.499984740745262"/>
      </font>
      <fill>
        <patternFill>
          <bgColor theme="9" tint="0.79998168889431442"/>
        </patternFill>
      </fill>
    </dxf>
    <dxf>
      <font>
        <color theme="7" tint="-0.499984740745262"/>
      </font>
      <fill>
        <patternFill>
          <bgColor theme="7" tint="0.79998168889431442"/>
        </patternFill>
      </fill>
    </dxf>
    <dxf>
      <font>
        <b/>
        <i val="0"/>
        <color rgb="FFC00000"/>
      </font>
      <fill>
        <patternFill>
          <bgColor rgb="FFFFCCFF"/>
        </patternFill>
      </fill>
    </dxf>
    <dxf>
      <fill>
        <patternFill>
          <bgColor rgb="FFFFFF00"/>
        </patternFill>
      </fill>
    </dxf>
    <dxf>
      <fill>
        <patternFill>
          <bgColor rgb="FFFF000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550334</xdr:colOff>
      <xdr:row>0</xdr:row>
      <xdr:rowOff>0</xdr:rowOff>
    </xdr:from>
    <xdr:to>
      <xdr:col>1</xdr:col>
      <xdr:colOff>259411</xdr:colOff>
      <xdr:row>1</xdr:row>
      <xdr:rowOff>0</xdr:rowOff>
    </xdr:to>
    <xdr:pic>
      <xdr:nvPicPr>
        <xdr:cNvPr id="2" name="Imagen 1">
          <a:extLst>
            <a:ext uri="{FF2B5EF4-FFF2-40B4-BE49-F238E27FC236}">
              <a16:creationId xmlns:a16="http://schemas.microsoft.com/office/drawing/2014/main" id="{08AA8C30-225F-4A14-A069-A9CA5B03149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85" t="15783" r="60576"/>
        <a:stretch/>
      </xdr:blipFill>
      <xdr:spPr>
        <a:xfrm>
          <a:off x="550334" y="0"/>
          <a:ext cx="1642652" cy="762000"/>
        </a:xfrm>
        <a:prstGeom prst="rect">
          <a:avLst/>
        </a:prstGeom>
      </xdr:spPr>
    </xdr:pic>
    <xdr:clientData/>
  </xdr:twoCellAnchor>
  <xdr:twoCellAnchor editAs="oneCell">
    <xdr:from>
      <xdr:col>105</xdr:col>
      <xdr:colOff>518583</xdr:colOff>
      <xdr:row>0</xdr:row>
      <xdr:rowOff>0</xdr:rowOff>
    </xdr:from>
    <xdr:to>
      <xdr:col>107</xdr:col>
      <xdr:colOff>865535</xdr:colOff>
      <xdr:row>1</xdr:row>
      <xdr:rowOff>0</xdr:rowOff>
    </xdr:to>
    <xdr:pic>
      <xdr:nvPicPr>
        <xdr:cNvPr id="3" name="Imagen 2">
          <a:extLst>
            <a:ext uri="{FF2B5EF4-FFF2-40B4-BE49-F238E27FC236}">
              <a16:creationId xmlns:a16="http://schemas.microsoft.com/office/drawing/2014/main" id="{1A69AFDD-0EC5-432E-84EE-A6A94E9F188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185" t="10057" r="871" b="9142"/>
        <a:stretch/>
      </xdr:blipFill>
      <xdr:spPr>
        <a:xfrm>
          <a:off x="171568533" y="0"/>
          <a:ext cx="2652002" cy="762000"/>
        </a:xfrm>
        <a:prstGeom prst="rect">
          <a:avLst/>
        </a:prstGeom>
      </xdr:spPr>
    </xdr:pic>
    <xdr:clientData/>
  </xdr:twoCellAnchor>
  <xdr:twoCellAnchor editAs="oneCell">
    <xdr:from>
      <xdr:col>105</xdr:col>
      <xdr:colOff>518583</xdr:colOff>
      <xdr:row>0</xdr:row>
      <xdr:rowOff>0</xdr:rowOff>
    </xdr:from>
    <xdr:to>
      <xdr:col>106</xdr:col>
      <xdr:colOff>1228725</xdr:colOff>
      <xdr:row>1</xdr:row>
      <xdr:rowOff>0</xdr:rowOff>
    </xdr:to>
    <xdr:pic>
      <xdr:nvPicPr>
        <xdr:cNvPr id="4" name="Imagen 3">
          <a:extLst>
            <a:ext uri="{FF2B5EF4-FFF2-40B4-BE49-F238E27FC236}">
              <a16:creationId xmlns:a16="http://schemas.microsoft.com/office/drawing/2014/main" id="{DE92A3F4-E130-4B9E-87FD-873B56D9469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0185" t="10057" r="871" b="9142"/>
        <a:stretch/>
      </xdr:blipFill>
      <xdr:spPr>
        <a:xfrm>
          <a:off x="171568533" y="0"/>
          <a:ext cx="1643592"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19092023-OAP-PRACFUCS-DACZ-POA-2023-1.xlsx" TargetMode="External"/><Relationship Id="rId1" Type="http://schemas.openxmlformats.org/officeDocument/2006/relationships/externalLinkPath" Target="/Users/USUARIO/Downloads/19092023-OAP-PRACFUCS-DACZ-POA-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BJETIVOS ESTRATEGICOS "/>
      <sheetName val="DOLIENTES"/>
      <sheetName val="OPORTUNIDAD DE ENTREGA"/>
      <sheetName val="DATOS INFORME"/>
      <sheetName val="TABLA DINAMICA"/>
      <sheetName val="BASE DE DATOS"/>
      <sheetName val="% INGRESOS A BASE"/>
      <sheetName val="% NA . NO CUMPLE "/>
      <sheetName val="VERIFICACION ANALISI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1C43-59E1-4C04-B660-8E161AAF6549}">
  <dimension ref="A1:DF474"/>
  <sheetViews>
    <sheetView tabSelected="1" zoomScale="69" zoomScaleNormal="104" workbookViewId="0"/>
  </sheetViews>
  <sheetFormatPr baseColWidth="10" defaultColWidth="29" defaultRowHeight="60" customHeight="1"/>
  <cols>
    <col min="1" max="1" width="29" style="420"/>
    <col min="2" max="2" width="29" style="31"/>
    <col min="3" max="3" width="29" style="420"/>
    <col min="4" max="5" width="29" style="31"/>
    <col min="6" max="6" width="30" style="420" customWidth="1"/>
    <col min="7" max="11" width="29" style="31" customWidth="1"/>
    <col min="12" max="12" width="29" style="421" customWidth="1"/>
    <col min="13" max="13" width="29" style="31" customWidth="1"/>
    <col min="14" max="14" width="12.7109375" style="31" customWidth="1"/>
    <col min="15" max="15" width="11.28515625" style="31" customWidth="1"/>
    <col min="16" max="16" width="15.140625" style="31" customWidth="1"/>
    <col min="17" max="17" width="23" style="31" customWidth="1"/>
    <col min="18" max="18" width="17.5703125" style="420" customWidth="1"/>
    <col min="19" max="20" width="17.5703125" style="31" customWidth="1"/>
    <col min="21" max="21" width="17.5703125" style="421" customWidth="1"/>
    <col min="22" max="32" width="29" style="31" customWidth="1"/>
    <col min="33" max="33" width="20.7109375" style="31" customWidth="1"/>
    <col min="34" max="34" width="31.7109375" style="31" customWidth="1"/>
    <col min="35" max="35" width="29" style="420" customWidth="1"/>
    <col min="36" max="37" width="29" style="31" customWidth="1"/>
    <col min="38" max="38" width="33" style="31" customWidth="1"/>
    <col min="39" max="44" width="29" style="31" customWidth="1"/>
    <col min="45" max="45" width="29" style="422" customWidth="1"/>
    <col min="46" max="50" width="29" style="31" customWidth="1"/>
    <col min="51" max="51" width="29" style="420" customWidth="1"/>
    <col min="52" max="53" width="29" style="31" customWidth="1"/>
    <col min="54" max="54" width="29" style="423"/>
    <col min="55" max="56" width="18.5703125" style="31" customWidth="1"/>
    <col min="57" max="57" width="15.5703125" style="31" customWidth="1"/>
    <col min="58" max="59" width="18.5703125" style="31" customWidth="1"/>
    <col min="60" max="60" width="17.85546875" style="31" customWidth="1"/>
    <col min="61" max="61" width="22.85546875" style="31" customWidth="1"/>
    <col min="62" max="62" width="22.5703125" style="31" customWidth="1"/>
    <col min="63" max="63" width="22.28515625" style="31" customWidth="1"/>
    <col min="64" max="64" width="21.28515625" style="31" bestFit="1" customWidth="1"/>
    <col min="65" max="65" width="20.7109375" style="31" bestFit="1" customWidth="1"/>
    <col min="66" max="66" width="13.42578125" style="31" bestFit="1" customWidth="1"/>
    <col min="67" max="67" width="16.42578125" style="420" bestFit="1" customWidth="1"/>
    <col min="68" max="68" width="21.5703125" style="31" bestFit="1" customWidth="1"/>
    <col min="69" max="69" width="44.140625" style="31" customWidth="1"/>
    <col min="70" max="70" width="53.85546875" style="31" bestFit="1" customWidth="1"/>
    <col min="71" max="71" width="20.140625" style="31" bestFit="1" customWidth="1"/>
    <col min="72" max="72" width="20" style="31" bestFit="1" customWidth="1"/>
    <col min="73" max="73" width="23.28515625" style="31" bestFit="1" customWidth="1"/>
    <col min="74" max="74" width="22.7109375" style="31" bestFit="1" customWidth="1"/>
    <col min="75" max="75" width="22.5703125" style="31" bestFit="1" customWidth="1"/>
    <col min="76" max="76" width="35.140625" style="31" bestFit="1" customWidth="1"/>
    <col min="77" max="77" width="21.28515625" style="31" bestFit="1" customWidth="1"/>
    <col min="78" max="78" width="21" style="31" bestFit="1" customWidth="1"/>
    <col min="79" max="79" width="19.85546875" style="31" bestFit="1" customWidth="1"/>
    <col min="80" max="80" width="16.28515625" style="31" bestFit="1" customWidth="1"/>
    <col min="81" max="81" width="12.5703125" style="31" bestFit="1" customWidth="1"/>
    <col min="82" max="82" width="14" style="420" bestFit="1" customWidth="1"/>
    <col min="83" max="83" width="20.5703125" style="31" customWidth="1"/>
    <col min="84" max="84" width="65.7109375" style="31" customWidth="1"/>
    <col min="85" max="85" width="22.28515625" style="31" bestFit="1" customWidth="1"/>
    <col min="86" max="86" width="22" style="31" bestFit="1" customWidth="1"/>
    <col min="87" max="87" width="13" style="31" customWidth="1"/>
    <col min="88" max="88" width="22.7109375" style="420" customWidth="1"/>
    <col min="89" max="89" width="20.5703125" style="31" customWidth="1"/>
    <col min="90" max="90" width="20.28515625" style="31" customWidth="1"/>
    <col min="91" max="91" width="20" style="31" customWidth="1"/>
    <col min="92" max="92" width="19.7109375" style="31" customWidth="1"/>
    <col min="93" max="93" width="13.7109375" style="31" customWidth="1"/>
    <col min="94" max="94" width="14" style="420" bestFit="1" customWidth="1"/>
    <col min="95" max="95" width="20.5703125" style="31" customWidth="1"/>
    <col min="96" max="96" width="18.140625" style="31" customWidth="1"/>
    <col min="97" max="97" width="22.85546875" style="31" customWidth="1"/>
    <col min="98" max="98" width="22.5703125" style="31" customWidth="1"/>
    <col min="99" max="99" width="16.42578125" style="31" customWidth="1"/>
    <col min="100" max="100" width="14" style="420" bestFit="1" customWidth="1"/>
    <col min="101" max="101" width="20.5703125" style="31" customWidth="1"/>
    <col min="102" max="102" width="21" style="31" customWidth="1"/>
    <col min="103" max="103" width="21.140625" style="31" customWidth="1"/>
    <col min="104" max="104" width="20.7109375" style="31" customWidth="1"/>
    <col min="105" max="105" width="11.28515625" style="31" bestFit="1" customWidth="1"/>
    <col min="106" max="106" width="14" style="424" bestFit="1" customWidth="1"/>
    <col min="107" max="107" width="20.5703125" style="31" bestFit="1" customWidth="1"/>
    <col min="108" max="108" width="19.140625" style="31" bestFit="1" customWidth="1"/>
    <col min="109" max="16384" width="29" style="31"/>
  </cols>
  <sheetData>
    <row r="1" spans="1:108" s="5" customFormat="1" ht="60" customHeight="1" thickBot="1">
      <c r="A1" s="1" t="s">
        <v>0</v>
      </c>
      <c r="B1" s="1" t="s">
        <v>1</v>
      </c>
      <c r="C1" s="1" t="s">
        <v>2</v>
      </c>
      <c r="D1" s="1" t="s">
        <v>3</v>
      </c>
      <c r="E1" s="1" t="s">
        <v>4</v>
      </c>
      <c r="F1" s="1" t="s">
        <v>5</v>
      </c>
      <c r="G1" s="1" t="s">
        <v>6</v>
      </c>
      <c r="H1" s="1" t="s">
        <v>7</v>
      </c>
      <c r="I1" s="1" t="s">
        <v>8</v>
      </c>
      <c r="J1" s="1" t="s">
        <v>9</v>
      </c>
      <c r="K1" s="1" t="s">
        <v>10</v>
      </c>
      <c r="L1" s="2" t="s">
        <v>11</v>
      </c>
      <c r="M1" s="2" t="s">
        <v>12</v>
      </c>
      <c r="N1" s="2" t="s">
        <v>13</v>
      </c>
      <c r="O1" s="2" t="s">
        <v>14</v>
      </c>
      <c r="P1" s="2" t="s">
        <v>15</v>
      </c>
      <c r="Q1" s="2" t="s">
        <v>16</v>
      </c>
      <c r="R1" s="1" t="s">
        <v>17</v>
      </c>
      <c r="S1" s="1" t="s">
        <v>18</v>
      </c>
      <c r="T1" s="1" t="s">
        <v>19</v>
      </c>
      <c r="U1" s="2"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3" t="s">
        <v>36</v>
      </c>
      <c r="AL1" s="3" t="s">
        <v>37</v>
      </c>
      <c r="AM1" s="1" t="s">
        <v>38</v>
      </c>
      <c r="AN1" s="1" t="s">
        <v>39</v>
      </c>
      <c r="AO1" s="1" t="s">
        <v>40</v>
      </c>
      <c r="AP1" s="1" t="s">
        <v>41</v>
      </c>
      <c r="AQ1" s="1" t="s">
        <v>42</v>
      </c>
      <c r="AR1" s="1" t="s">
        <v>43</v>
      </c>
      <c r="AS1" s="4" t="s">
        <v>44</v>
      </c>
      <c r="AT1" s="1" t="s">
        <v>45</v>
      </c>
      <c r="AU1" s="1" t="s">
        <v>46</v>
      </c>
      <c r="AV1" s="1" t="s">
        <v>47</v>
      </c>
      <c r="AW1" s="1" t="s">
        <v>48</v>
      </c>
      <c r="AX1" s="1" t="s">
        <v>49</v>
      </c>
      <c r="AY1" s="1" t="s">
        <v>50</v>
      </c>
      <c r="AZ1" s="1" t="s">
        <v>35</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35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35</v>
      </c>
      <c r="CF1" s="1" t="s">
        <v>80</v>
      </c>
      <c r="CG1" s="1" t="s">
        <v>81</v>
      </c>
      <c r="CH1" s="1" t="s">
        <v>82</v>
      </c>
      <c r="CI1" s="1" t="s">
        <v>83</v>
      </c>
      <c r="CJ1" s="1" t="s">
        <v>84</v>
      </c>
      <c r="CK1" s="1" t="s">
        <v>35</v>
      </c>
      <c r="CL1" s="1" t="s">
        <v>85</v>
      </c>
      <c r="CM1" s="1" t="s">
        <v>86</v>
      </c>
      <c r="CN1" s="1" t="s">
        <v>87</v>
      </c>
      <c r="CO1" s="1" t="s">
        <v>88</v>
      </c>
      <c r="CP1" s="1" t="s">
        <v>89</v>
      </c>
      <c r="CQ1" s="1" t="s">
        <v>35</v>
      </c>
      <c r="CR1" s="1" t="s">
        <v>90</v>
      </c>
      <c r="CS1" s="1" t="s">
        <v>91</v>
      </c>
      <c r="CT1" s="1" t="s">
        <v>92</v>
      </c>
      <c r="CU1" s="1" t="s">
        <v>93</v>
      </c>
      <c r="CV1" s="1" t="s">
        <v>94</v>
      </c>
      <c r="CW1" s="1" t="s">
        <v>35</v>
      </c>
      <c r="CX1" s="1" t="s">
        <v>95</v>
      </c>
      <c r="CY1" s="1" t="s">
        <v>96</v>
      </c>
      <c r="CZ1" s="1" t="s">
        <v>97</v>
      </c>
      <c r="DA1" s="1" t="s">
        <v>98</v>
      </c>
      <c r="DB1" s="1" t="s">
        <v>99</v>
      </c>
      <c r="DC1" s="1" t="s">
        <v>35</v>
      </c>
      <c r="DD1" s="1" t="s">
        <v>100</v>
      </c>
    </row>
    <row r="2" spans="1:108" ht="108" customHeight="1" thickBot="1">
      <c r="A2" s="6" t="s">
        <v>101</v>
      </c>
      <c r="B2" s="7" t="s">
        <v>102</v>
      </c>
      <c r="C2" s="8" t="s">
        <v>103</v>
      </c>
      <c r="D2" s="9" t="s">
        <v>104</v>
      </c>
      <c r="E2" s="7">
        <v>59666422</v>
      </c>
      <c r="F2" s="8" t="s">
        <v>105</v>
      </c>
      <c r="G2" s="7" t="s">
        <v>106</v>
      </c>
      <c r="H2" s="7">
        <v>12968487</v>
      </c>
      <c r="I2" s="10" t="s">
        <v>107</v>
      </c>
      <c r="J2" s="7" t="s">
        <v>108</v>
      </c>
      <c r="K2" s="7" t="s">
        <v>109</v>
      </c>
      <c r="L2" s="7" t="s">
        <v>110</v>
      </c>
      <c r="M2" s="7" t="s">
        <v>111</v>
      </c>
      <c r="N2" s="7" t="s">
        <v>112</v>
      </c>
      <c r="O2" s="7" t="s">
        <v>2</v>
      </c>
      <c r="P2" s="7" t="s">
        <v>113</v>
      </c>
      <c r="Q2" s="7" t="s">
        <v>114</v>
      </c>
      <c r="R2" s="8" t="s">
        <v>115</v>
      </c>
      <c r="S2" s="7" t="s">
        <v>116</v>
      </c>
      <c r="T2" s="7" t="s">
        <v>117</v>
      </c>
      <c r="U2" s="11">
        <v>1</v>
      </c>
      <c r="V2" s="7" t="s">
        <v>118</v>
      </c>
      <c r="W2" s="12">
        <v>132690235634.25999</v>
      </c>
      <c r="X2" s="13">
        <v>132690235633.06</v>
      </c>
      <c r="Y2" s="14">
        <f t="shared" ref="Y2:Y65" si="0">W2/X2</f>
        <v>1.0000000000090437</v>
      </c>
      <c r="Z2" s="13">
        <v>132690235634.25999</v>
      </c>
      <c r="AA2" s="13">
        <v>132690235633.06</v>
      </c>
      <c r="AB2" s="14">
        <f t="shared" ref="AB2:AB65" si="1">Z2/AA2</f>
        <v>1.0000000000090437</v>
      </c>
      <c r="AC2" s="13">
        <v>132690235634.25999</v>
      </c>
      <c r="AD2" s="13">
        <v>132690235633.06</v>
      </c>
      <c r="AE2" s="14">
        <f t="shared" ref="AE2:AE65" si="2">AC2/AD2</f>
        <v>1.0000000000090437</v>
      </c>
      <c r="AF2" s="15">
        <f t="shared" ref="AF2:AG29" si="3">SUM(W2,Z2,AC2)</f>
        <v>398070706902.77997</v>
      </c>
      <c r="AG2" s="16">
        <f t="shared" si="3"/>
        <v>398070706899.17999</v>
      </c>
      <c r="AH2" s="14">
        <f>AF2/AG2</f>
        <v>1.0000000000090437</v>
      </c>
      <c r="AI2" s="17" t="str">
        <f>IFERROR((IF(AH2&gt;=AJ2,"SOBRESALIENTE",IF(AH2&lt;AJ2-(AJ2*0.05),"NO CUMPLIDA","ACEPTABLE"))),"N/A")</f>
        <v>SOBRESALIENTE</v>
      </c>
      <c r="AJ2" s="11">
        <f t="shared" ref="AJ2:AJ14" si="4">U2</f>
        <v>1</v>
      </c>
      <c r="AK2" s="11" t="s">
        <v>119</v>
      </c>
      <c r="AL2" s="18" t="s">
        <v>120</v>
      </c>
      <c r="AM2" s="19">
        <v>134619596283.86</v>
      </c>
      <c r="AN2" s="19">
        <v>134619596283.86</v>
      </c>
      <c r="AO2" s="14">
        <f t="shared" ref="AO2:AO65" si="5">AM2/AN2</f>
        <v>1</v>
      </c>
      <c r="AP2" s="19">
        <v>134718895861.52</v>
      </c>
      <c r="AQ2" s="19">
        <v>134718895861.52</v>
      </c>
      <c r="AR2" s="14">
        <f t="shared" ref="AR2:AR65" si="6">AP2/AQ2</f>
        <v>1</v>
      </c>
      <c r="AS2" s="19">
        <v>134718895861.52</v>
      </c>
      <c r="AT2" s="19">
        <v>134718895861.52</v>
      </c>
      <c r="AU2" s="14">
        <f t="shared" ref="AU2:AU65" si="7">AS2/AT2</f>
        <v>1</v>
      </c>
      <c r="AV2" s="20">
        <f t="shared" ref="AV2:AW29" si="8">SUM(AM2,AP2,AS2)</f>
        <v>404057388006.90002</v>
      </c>
      <c r="AW2" s="20">
        <f t="shared" si="8"/>
        <v>404057388006.90002</v>
      </c>
      <c r="AX2" s="14">
        <f t="shared" ref="AX2:AX65" si="9">AV2/AW2</f>
        <v>1</v>
      </c>
      <c r="AY2" s="17" t="str">
        <f>IFERROR((IF(AX2&gt;=AZ2,"SOBRESALIENTE",IF(AX2&lt;AZ2-(AZ2*0.05),"NO CUMPLIDA","ACEPTABLE"))),"N/A")</f>
        <v>SOBRESALIENTE</v>
      </c>
      <c r="AZ2" s="11">
        <f>U2</f>
        <v>1</v>
      </c>
      <c r="BA2" s="11" t="s">
        <v>119</v>
      </c>
      <c r="BB2" s="7" t="s">
        <v>121</v>
      </c>
      <c r="BC2" s="21"/>
      <c r="BD2" s="21"/>
      <c r="BE2" s="14" t="e">
        <f t="shared" ref="BE2:BE65" si="10">BC2/BD2</f>
        <v>#DIV/0!</v>
      </c>
      <c r="BF2" s="21"/>
      <c r="BG2" s="21"/>
      <c r="BH2" s="14" t="e">
        <f t="shared" ref="BH2:BH65" si="11">BF2/BG2</f>
        <v>#DIV/0!</v>
      </c>
      <c r="BI2" s="21"/>
      <c r="BJ2" s="21"/>
      <c r="BK2" s="14" t="e">
        <f t="shared" ref="BK2:BK65" si="12">BI2/BJ2</f>
        <v>#DIV/0!</v>
      </c>
      <c r="BL2" s="22">
        <f t="shared" ref="BL2:BM33" si="13">SUM(BC2,BF2,BI2)</f>
        <v>0</v>
      </c>
      <c r="BM2" s="23">
        <f t="shared" si="13"/>
        <v>0</v>
      </c>
      <c r="BN2" s="14" t="e">
        <f t="shared" ref="BN2:BN65" si="14">BL2/BM2</f>
        <v>#DIV/0!</v>
      </c>
      <c r="BO2" s="17" t="str">
        <f>IFERROR((IF(BN2&gt;=BP2,"SOBRESALIENTE",IF(BN2&lt;BP2-(BP2*0.05),"NO CUMPLIDA","ACEPTABLE"))),"N/A")</f>
        <v>N/A</v>
      </c>
      <c r="BP2" s="24">
        <f t="shared" ref="BP2:BP14" si="15">AZ2</f>
        <v>1</v>
      </c>
      <c r="BQ2" s="21"/>
      <c r="BR2" s="21"/>
      <c r="BS2" s="21"/>
      <c r="BT2" s="14" t="e">
        <f t="shared" ref="BT2:BT65" si="16">BR2/BS2</f>
        <v>#DIV/0!</v>
      </c>
      <c r="BU2" s="21"/>
      <c r="BV2" s="21"/>
      <c r="BW2" s="14" t="e">
        <f t="shared" ref="BW2:BW65" si="17">BU2/BV2</f>
        <v>#DIV/0!</v>
      </c>
      <c r="BX2" s="21"/>
      <c r="BY2" s="21"/>
      <c r="BZ2" s="14" t="e">
        <f t="shared" ref="BZ2:BZ65" si="18">BX2/BY2</f>
        <v>#DIV/0!</v>
      </c>
      <c r="CA2" s="22">
        <f t="shared" ref="CA2:CB65" si="19">SUM(BR2,BU2,BX2)</f>
        <v>0</v>
      </c>
      <c r="CB2" s="23">
        <f t="shared" si="19"/>
        <v>0</v>
      </c>
      <c r="CC2" s="14" t="e">
        <f t="shared" ref="CC2:CC65" si="20">CA2/CB2</f>
        <v>#DIV/0!</v>
      </c>
      <c r="CD2" s="17" t="str">
        <f>IFERROR((IF(CC2&gt;=CE2,"SOBRESALIENTE",IF(CC2&lt;CE2-(CE2*0.05),"NO CUMPLIDA","ACEPTABLE"))),"N/A")</f>
        <v>N/A</v>
      </c>
      <c r="CE2" s="24">
        <f t="shared" ref="CE2:CE14" si="21">BP2</f>
        <v>1</v>
      </c>
      <c r="CF2" s="21"/>
      <c r="CG2" s="25">
        <f t="shared" ref="CG2:CH33" si="22">SUBTOTAL(9,W2,Z2,AC2,AM2,AP2,AS2)</f>
        <v>802128094909.67993</v>
      </c>
      <c r="CH2" s="25">
        <f>SUBTOTAL(9,X2,AA2,AD2,AN2,AQ2,AT2)</f>
        <v>802128094906.07996</v>
      </c>
      <c r="CI2" s="14">
        <f t="shared" ref="CI2:CI65" si="23">CG2/CH2</f>
        <v>1.000000000004488</v>
      </c>
      <c r="CJ2" s="17" t="str">
        <f>IFERROR((IF(CI2&gt;=CK2,"SOBRESALIENTE",IF(CI2&lt;CK2-(CK2*0.05),"NO CUMPLIDA","ACEPTABLE"))),"N/A")</f>
        <v>SOBRESALIENTE</v>
      </c>
      <c r="CK2" s="24">
        <f t="shared" ref="CK2:CK14" si="24">U2</f>
        <v>1</v>
      </c>
      <c r="CL2" s="26"/>
      <c r="CM2" s="27">
        <f t="shared" ref="CM2:CM22" si="25">SUBTOTAL(9,W2,Z2,AC2,AM2,AP2,AS2,BC2,BF2,BI2)</f>
        <v>802128094909.67993</v>
      </c>
      <c r="CN2" s="27">
        <f>AVERAGE(X2,AA2,AD2,AN2,AQ2,AT2,BD2,BG2,BJ2)</f>
        <v>133688015817.67999</v>
      </c>
      <c r="CO2" s="14">
        <f t="shared" ref="CO2:CO65" si="26">CM2/CN2</f>
        <v>6.0000000000269278</v>
      </c>
      <c r="CP2" s="28" t="str">
        <f>IFERROR((IF(CO2&gt;=CQ2,"SOBRESALIENTE",IF(CO2&lt;CQ2-(CQ2*0.05),"NO CUMPLIDA","ACEPTABLE"))),"N/A")</f>
        <v>SOBRESALIENTE</v>
      </c>
      <c r="CQ2" s="11">
        <v>1</v>
      </c>
      <c r="CR2" s="26"/>
      <c r="CS2" s="29">
        <f>SUBTOTAL(9,W2,Z2,AC2,AM2,AP2,AS2,BI2,BR2,BU2,BX2,BC2,BF2)</f>
        <v>802128094909.67993</v>
      </c>
      <c r="CT2" s="29">
        <f>AVERAGE(AD2,X2,AA2,AN2,AQ2,AT2,BD2,BG2,BJ2)</f>
        <v>133688015817.67999</v>
      </c>
      <c r="CU2" s="30">
        <f t="shared" ref="CU2:CU65" si="27">CS2/CT2</f>
        <v>6.0000000000269278</v>
      </c>
      <c r="CV2" s="28" t="str">
        <f>IFERROR((IF(CU2&gt;=CW2,"SOBRESALIENTE",IF(CU2&lt;CW2-(CW2*0.05),"NO CUMPLIDA","ACEPTABLE"))),"N/A")</f>
        <v>SOBRESALIENTE</v>
      </c>
      <c r="CW2" s="11">
        <v>1</v>
      </c>
      <c r="CX2" s="26"/>
      <c r="CY2" s="29">
        <f>SUBTOTAL(9,W2,Z2,AC2,AM2,AP2,AS2,BC2,BF2,BI2,BR2,BU2,BX2)</f>
        <v>802128094909.67993</v>
      </c>
      <c r="CZ2" s="29">
        <f>SUBTOTAL(9,X2,AA2,AD2,AN2,AQ2,AT2,BD2,BG2,BJ2,BS2,BV2,BY2)</f>
        <v>802128094906.07996</v>
      </c>
      <c r="DA2" s="30">
        <f t="shared" ref="DA2:DA65" si="28">CY2/CZ2</f>
        <v>1.000000000004488</v>
      </c>
      <c r="DB2" s="28" t="str">
        <f>IFERROR((IF(DA2&gt;=DC2,"SOBRESALIENTE",IF(DA2&lt;DC2-(DC2*0.05),"NO CUMPLIDA","ACEPTABLE"))),"N/A")</f>
        <v>SOBRESALIENTE</v>
      </c>
      <c r="DC2" s="24">
        <f t="shared" ref="DC2:DC14" si="29">U2</f>
        <v>1</v>
      </c>
      <c r="DD2" s="26"/>
    </row>
    <row r="3" spans="1:108" ht="225.75" thickBot="1">
      <c r="A3" s="8" t="s">
        <v>122</v>
      </c>
      <c r="B3" s="7" t="s">
        <v>102</v>
      </c>
      <c r="C3" s="8" t="s">
        <v>103</v>
      </c>
      <c r="D3" s="9" t="s">
        <v>104</v>
      </c>
      <c r="E3" s="7">
        <v>59666423</v>
      </c>
      <c r="F3" s="8" t="s">
        <v>105</v>
      </c>
      <c r="G3" s="7" t="s">
        <v>106</v>
      </c>
      <c r="H3" s="7">
        <v>12968488</v>
      </c>
      <c r="I3" s="7" t="s">
        <v>107</v>
      </c>
      <c r="J3" s="7" t="s">
        <v>123</v>
      </c>
      <c r="K3" s="7" t="s">
        <v>124</v>
      </c>
      <c r="L3" s="7" t="s">
        <v>125</v>
      </c>
      <c r="M3" s="7" t="s">
        <v>111</v>
      </c>
      <c r="N3" s="7" t="s">
        <v>112</v>
      </c>
      <c r="O3" s="7" t="s">
        <v>2</v>
      </c>
      <c r="P3" s="7" t="s">
        <v>126</v>
      </c>
      <c r="Q3" s="7" t="s">
        <v>114</v>
      </c>
      <c r="R3" s="8" t="s">
        <v>127</v>
      </c>
      <c r="S3" s="7" t="s">
        <v>128</v>
      </c>
      <c r="T3" s="7" t="s">
        <v>129</v>
      </c>
      <c r="U3" s="11">
        <v>0.02</v>
      </c>
      <c r="V3" s="7" t="s">
        <v>118</v>
      </c>
      <c r="W3" s="32">
        <v>1956000</v>
      </c>
      <c r="X3" s="33">
        <v>1853156051</v>
      </c>
      <c r="Y3" s="14">
        <f t="shared" si="0"/>
        <v>1.0554966479722544E-3</v>
      </c>
      <c r="Z3" s="33">
        <v>1957830</v>
      </c>
      <c r="AA3" s="33">
        <v>64072115434</v>
      </c>
      <c r="AB3" s="14">
        <f t="shared" si="1"/>
        <v>3.055666239109492E-5</v>
      </c>
      <c r="AC3" s="33">
        <v>94497983</v>
      </c>
      <c r="AD3" s="33">
        <v>4383556158</v>
      </c>
      <c r="AE3" s="14">
        <f t="shared" si="2"/>
        <v>2.155737934999212E-2</v>
      </c>
      <c r="AF3" s="34">
        <f t="shared" si="3"/>
        <v>98411813</v>
      </c>
      <c r="AG3" s="34">
        <f t="shared" si="3"/>
        <v>70308827643</v>
      </c>
      <c r="AH3" s="14">
        <f t="shared" ref="AH3:AH66" si="30">AF3/AG3</f>
        <v>1.3997077792236229E-3</v>
      </c>
      <c r="AI3" s="17" t="str">
        <f>IFERROR((IF(AH3&lt;=AJ3,"SOBRESALIENTE",IF(AH3&gt;AJ3+(AJ3*0.05),"NO CUMPLIDA","ACEPTABLE"))),"N/A")</f>
        <v>SOBRESALIENTE</v>
      </c>
      <c r="AJ3" s="11">
        <f t="shared" si="4"/>
        <v>0.02</v>
      </c>
      <c r="AK3" s="11" t="s">
        <v>119</v>
      </c>
      <c r="AL3" s="35" t="s">
        <v>130</v>
      </c>
      <c r="AM3" s="36">
        <v>1216850</v>
      </c>
      <c r="AN3" s="36">
        <v>5606291421</v>
      </c>
      <c r="AO3" s="14">
        <f t="shared" si="5"/>
        <v>2.1705079322882384E-4</v>
      </c>
      <c r="AP3" s="36">
        <v>312289064</v>
      </c>
      <c r="AQ3" s="36">
        <v>6394561566</v>
      </c>
      <c r="AR3" s="14">
        <f t="shared" si="6"/>
        <v>4.8836665465924453E-2</v>
      </c>
      <c r="AS3" s="36">
        <v>66984555</v>
      </c>
      <c r="AT3" s="36">
        <v>10974874108</v>
      </c>
      <c r="AU3" s="14">
        <f t="shared" si="7"/>
        <v>6.1034463211903662E-3</v>
      </c>
      <c r="AV3" s="20">
        <f t="shared" si="8"/>
        <v>380490469</v>
      </c>
      <c r="AW3" s="37">
        <f t="shared" si="8"/>
        <v>22975727095</v>
      </c>
      <c r="AX3" s="14">
        <f t="shared" si="9"/>
        <v>1.6560540932034431E-2</v>
      </c>
      <c r="AY3" s="17" t="str">
        <f>IFERROR((IF(AX3&lt;=AZ3,"SOBRESALIENTE",IF(AX3&gt;AZ3+(AZ3*0.05),"NO CUMPLIDA","ACEPTABLE"))),"N/A")</f>
        <v>SOBRESALIENTE</v>
      </c>
      <c r="AZ3" s="11">
        <f t="shared" ref="AZ3:AZ66" si="31">U3</f>
        <v>0.02</v>
      </c>
      <c r="BA3" s="11" t="s">
        <v>119</v>
      </c>
      <c r="BB3" s="7" t="s">
        <v>131</v>
      </c>
      <c r="BC3" s="21"/>
      <c r="BD3" s="21"/>
      <c r="BE3" s="14" t="e">
        <f t="shared" si="10"/>
        <v>#DIV/0!</v>
      </c>
      <c r="BF3" s="21"/>
      <c r="BG3" s="21"/>
      <c r="BH3" s="14" t="e">
        <f t="shared" si="11"/>
        <v>#DIV/0!</v>
      </c>
      <c r="BI3" s="21"/>
      <c r="BJ3" s="21"/>
      <c r="BK3" s="14" t="e">
        <f t="shared" si="12"/>
        <v>#DIV/0!</v>
      </c>
      <c r="BL3" s="22">
        <f t="shared" si="13"/>
        <v>0</v>
      </c>
      <c r="BM3" s="23">
        <f t="shared" si="13"/>
        <v>0</v>
      </c>
      <c r="BN3" s="14" t="e">
        <f t="shared" si="14"/>
        <v>#DIV/0!</v>
      </c>
      <c r="BO3" s="17" t="str">
        <f>IFERROR((IF(BN3&lt;=BP3,"SOBRESALIENTE",IF(BN3&gt;BP3+(BP3*0.05),"NO CUMPLIDA","ACEPTABLE"))),"N/A")</f>
        <v>N/A</v>
      </c>
      <c r="BP3" s="24">
        <f t="shared" si="15"/>
        <v>0.02</v>
      </c>
      <c r="BQ3" s="21"/>
      <c r="BR3" s="21"/>
      <c r="BS3" s="21"/>
      <c r="BT3" s="14" t="e">
        <f t="shared" si="16"/>
        <v>#DIV/0!</v>
      </c>
      <c r="BU3" s="21"/>
      <c r="BV3" s="21"/>
      <c r="BW3" s="14" t="e">
        <f t="shared" si="17"/>
        <v>#DIV/0!</v>
      </c>
      <c r="BX3" s="21"/>
      <c r="BY3" s="21"/>
      <c r="BZ3" s="14" t="e">
        <f t="shared" si="18"/>
        <v>#DIV/0!</v>
      </c>
      <c r="CA3" s="22">
        <f t="shared" si="19"/>
        <v>0</v>
      </c>
      <c r="CB3" s="23">
        <f t="shared" si="19"/>
        <v>0</v>
      </c>
      <c r="CC3" s="14" t="e">
        <f t="shared" si="20"/>
        <v>#DIV/0!</v>
      </c>
      <c r="CD3" s="17" t="str">
        <f>IFERROR((IF(CC3&lt;=CE3,"SOBRESALIENTE",IF(CC3&gt;CE3+(CE3*0.05),"NO CUMPLIDA","ACEPTABLE"))),"N/A")</f>
        <v>N/A</v>
      </c>
      <c r="CE3" s="24">
        <f t="shared" si="21"/>
        <v>0.02</v>
      </c>
      <c r="CF3" s="21"/>
      <c r="CG3" s="25">
        <f t="shared" si="22"/>
        <v>478902282</v>
      </c>
      <c r="CH3" s="25">
        <f t="shared" si="22"/>
        <v>93284554738</v>
      </c>
      <c r="CI3" s="14">
        <f t="shared" si="23"/>
        <v>5.1337789341981644E-3</v>
      </c>
      <c r="CJ3" s="17" t="str">
        <f>IFERROR((IF(CI3&lt;=CK3,"SOBRESALIENTE",IF(CI3&gt;CK3+(CK3*0.05),"NO CUMPLIDA","ACEPTABLE"))),"N/A")</f>
        <v>SOBRESALIENTE</v>
      </c>
      <c r="CK3" s="24">
        <f t="shared" si="24"/>
        <v>0.02</v>
      </c>
      <c r="CL3" s="26"/>
      <c r="CM3" s="27">
        <f t="shared" si="25"/>
        <v>478902282</v>
      </c>
      <c r="CN3" s="27">
        <f t="shared" ref="CN3:CN66" si="32">AVERAGE(X3,AA3,AD3,AN3,AQ3,AT3,BD3,BG3,BJ3)</f>
        <v>15547425789.666666</v>
      </c>
      <c r="CO3" s="14">
        <f t="shared" si="26"/>
        <v>3.0802673605188988E-2</v>
      </c>
      <c r="CP3" s="28" t="str">
        <f>IFERROR((IF(CO3&lt;=CQ3,"SOBRESALIENTE",IF(CO3&gt;CQ3+(CQ3*0.05),"NO CUMPLIDA","ACEPTABLE"))),"N/A")</f>
        <v>NO CUMPLIDA</v>
      </c>
      <c r="CQ3" s="11">
        <v>0.02</v>
      </c>
      <c r="CR3" s="26"/>
      <c r="CS3" s="29">
        <f>SUBTOTAL(9,W3,Z3,AC3,AM3,AP3,AS3,BI3,BR3,BU3,BX3,BC3,BF3)</f>
        <v>478902282</v>
      </c>
      <c r="CT3" s="29">
        <f t="shared" ref="CT3:CT66" si="33">AVERAGE(AD3,X3,AA3,AN3,AQ3,AT3,BD3,BG3,BJ3)</f>
        <v>15547425789.666666</v>
      </c>
      <c r="CU3" s="30">
        <f t="shared" si="27"/>
        <v>3.0802673605188988E-2</v>
      </c>
      <c r="CV3" s="28" t="str">
        <f>IFERROR((IF(CU3&lt;=CW3,"SOBRESALIENTE",IF(CU3&gt;CW3+(CW3*0.05),"NO CUMPLIDA","ACEPTABLE"))),"N/A")</f>
        <v>NO CUMPLIDA</v>
      </c>
      <c r="CW3" s="11">
        <v>0.02</v>
      </c>
      <c r="CX3" s="26"/>
      <c r="CY3" s="29">
        <f t="shared" ref="CY3:CZ34" si="34">SUBTOTAL(9,W3,Z3,AC3,AM3,AP3,AS3,BC3,BF3,BI3,BR3,BU3,BX3)</f>
        <v>478902282</v>
      </c>
      <c r="CZ3" s="29">
        <f t="shared" si="34"/>
        <v>93284554738</v>
      </c>
      <c r="DA3" s="30">
        <f t="shared" si="28"/>
        <v>5.1337789341981644E-3</v>
      </c>
      <c r="DB3" s="28" t="str">
        <f>IFERROR((IF(DA3&lt;=DC3,"SOBRESALIENTE",IF(DA3&gt;DC3+(DC3*0.05),"NO CUMPLIDA","ACEPTABLE"))),"N/A")</f>
        <v>SOBRESALIENTE</v>
      </c>
      <c r="DC3" s="24">
        <f t="shared" si="29"/>
        <v>0.02</v>
      </c>
      <c r="DD3" s="26"/>
    </row>
    <row r="4" spans="1:108" ht="112.5">
      <c r="A4" s="8" t="s">
        <v>132</v>
      </c>
      <c r="B4" s="7" t="s">
        <v>102</v>
      </c>
      <c r="C4" s="8" t="s">
        <v>103</v>
      </c>
      <c r="D4" s="9" t="s">
        <v>104</v>
      </c>
      <c r="E4" s="7">
        <v>59666424</v>
      </c>
      <c r="F4" s="8" t="s">
        <v>105</v>
      </c>
      <c r="G4" s="7" t="s">
        <v>106</v>
      </c>
      <c r="H4" s="7">
        <v>12968489</v>
      </c>
      <c r="I4" s="7" t="s">
        <v>107</v>
      </c>
      <c r="J4" s="7" t="s">
        <v>133</v>
      </c>
      <c r="K4" s="7" t="s">
        <v>134</v>
      </c>
      <c r="L4" s="7" t="s">
        <v>125</v>
      </c>
      <c r="M4" s="7" t="s">
        <v>111</v>
      </c>
      <c r="N4" s="7" t="s">
        <v>112</v>
      </c>
      <c r="O4" s="7" t="s">
        <v>2</v>
      </c>
      <c r="P4" s="7" t="s">
        <v>126</v>
      </c>
      <c r="Q4" s="7" t="s">
        <v>135</v>
      </c>
      <c r="R4" s="8" t="s">
        <v>136</v>
      </c>
      <c r="S4" s="7" t="s">
        <v>137</v>
      </c>
      <c r="T4" s="7" t="s">
        <v>138</v>
      </c>
      <c r="U4" s="11">
        <v>0.95</v>
      </c>
      <c r="V4" s="7" t="s">
        <v>118</v>
      </c>
      <c r="W4" s="32">
        <v>58962548.310000002</v>
      </c>
      <c r="X4" s="33">
        <v>58962548.310000002</v>
      </c>
      <c r="Y4" s="14">
        <f t="shared" si="0"/>
        <v>1</v>
      </c>
      <c r="Z4" s="33">
        <v>34845823.869999997</v>
      </c>
      <c r="AA4" s="33">
        <v>34845823.869999997</v>
      </c>
      <c r="AB4" s="14">
        <f t="shared" si="1"/>
        <v>1</v>
      </c>
      <c r="AC4" s="33">
        <v>177842483.49000001</v>
      </c>
      <c r="AD4" s="33">
        <v>177842483.49000001</v>
      </c>
      <c r="AE4" s="14">
        <f t="shared" si="2"/>
        <v>1</v>
      </c>
      <c r="AF4" s="15">
        <f t="shared" si="3"/>
        <v>271650855.67000002</v>
      </c>
      <c r="AG4" s="34">
        <f t="shared" si="3"/>
        <v>271650855.67000002</v>
      </c>
      <c r="AH4" s="14">
        <f t="shared" si="30"/>
        <v>1</v>
      </c>
      <c r="AI4" s="17" t="str">
        <f>IFERROR((IF(AH4&gt;=AJ4,"SOBRESALIENTE",IF(AH4&lt;AJ4-(AJ4*0.05),"NO CUMPLIDA","ACEPTABLE"))),"N/A")</f>
        <v>SOBRESALIENTE</v>
      </c>
      <c r="AJ4" s="11">
        <f t="shared" si="4"/>
        <v>0.95</v>
      </c>
      <c r="AK4" s="11" t="s">
        <v>119</v>
      </c>
      <c r="AL4" s="35" t="s">
        <v>139</v>
      </c>
      <c r="AM4" s="36">
        <v>2089857828.22</v>
      </c>
      <c r="AN4" s="36">
        <v>2089857828.22</v>
      </c>
      <c r="AO4" s="14">
        <f t="shared" si="5"/>
        <v>1</v>
      </c>
      <c r="AP4" s="36">
        <v>1929360649.5999999</v>
      </c>
      <c r="AQ4" s="36">
        <v>1929360649.5999999</v>
      </c>
      <c r="AR4" s="14">
        <f t="shared" si="6"/>
        <v>1</v>
      </c>
      <c r="AS4" s="36">
        <v>173522850.78999999</v>
      </c>
      <c r="AT4" s="36">
        <v>173522850.78999999</v>
      </c>
      <c r="AU4" s="14">
        <f t="shared" si="7"/>
        <v>1</v>
      </c>
      <c r="AV4" s="20">
        <f t="shared" si="8"/>
        <v>4192741328.6099997</v>
      </c>
      <c r="AW4" s="37">
        <f t="shared" si="8"/>
        <v>4192741328.6099997</v>
      </c>
      <c r="AX4" s="14">
        <f t="shared" si="9"/>
        <v>1</v>
      </c>
      <c r="AY4" s="17" t="str">
        <f>IFERROR((IF(AX4&gt;=AZ4,"SOBRESALIENTE",IF(AX4&lt;AZ4-(AZ4*0.05),"NO CUMPLIDA","ACEPTABLE"))),"N/A")</f>
        <v>SOBRESALIENTE</v>
      </c>
      <c r="AZ4" s="11">
        <f t="shared" si="31"/>
        <v>0.95</v>
      </c>
      <c r="BA4" s="11" t="s">
        <v>119</v>
      </c>
      <c r="BB4" s="7" t="s">
        <v>140</v>
      </c>
      <c r="BC4" s="21"/>
      <c r="BD4" s="21"/>
      <c r="BE4" s="14" t="e">
        <f t="shared" si="10"/>
        <v>#DIV/0!</v>
      </c>
      <c r="BF4" s="21"/>
      <c r="BG4" s="21"/>
      <c r="BH4" s="14" t="e">
        <f t="shared" si="11"/>
        <v>#DIV/0!</v>
      </c>
      <c r="BI4" s="21"/>
      <c r="BJ4" s="21"/>
      <c r="BK4" s="14" t="e">
        <f t="shared" si="12"/>
        <v>#DIV/0!</v>
      </c>
      <c r="BL4" s="22">
        <f t="shared" si="13"/>
        <v>0</v>
      </c>
      <c r="BM4" s="23">
        <f t="shared" si="13"/>
        <v>0</v>
      </c>
      <c r="BN4" s="14" t="e">
        <f t="shared" si="14"/>
        <v>#DIV/0!</v>
      </c>
      <c r="BO4" s="17" t="str">
        <f>IFERROR((IF(BN4&gt;=BP4,"SOBRESALIENTE",IF(BN4&lt;BP4-(BP4*0.05),"NO CUMPLIDA","ACEPTABLE"))),"N/A")</f>
        <v>N/A</v>
      </c>
      <c r="BP4" s="24">
        <f t="shared" si="15"/>
        <v>0.95</v>
      </c>
      <c r="BQ4" s="21"/>
      <c r="BR4" s="21"/>
      <c r="BS4" s="21"/>
      <c r="BT4" s="14" t="e">
        <f t="shared" si="16"/>
        <v>#DIV/0!</v>
      </c>
      <c r="BU4" s="21"/>
      <c r="BV4" s="21"/>
      <c r="BW4" s="14" t="e">
        <f t="shared" si="17"/>
        <v>#DIV/0!</v>
      </c>
      <c r="BX4" s="21"/>
      <c r="BY4" s="21"/>
      <c r="BZ4" s="14" t="e">
        <f t="shared" si="18"/>
        <v>#DIV/0!</v>
      </c>
      <c r="CA4" s="22">
        <f t="shared" si="19"/>
        <v>0</v>
      </c>
      <c r="CB4" s="23">
        <f t="shared" si="19"/>
        <v>0</v>
      </c>
      <c r="CC4" s="14" t="e">
        <f t="shared" si="20"/>
        <v>#DIV/0!</v>
      </c>
      <c r="CD4" s="17" t="str">
        <f>IFERROR((IF(CC4&gt;=CE4,"SOBRESALIENTE",IF(CC4&lt;CE4-(CE4*0.05),"NO CUMPLIDA","ACEPTABLE"))),"N/A")</f>
        <v>N/A</v>
      </c>
      <c r="CE4" s="24">
        <f t="shared" si="21"/>
        <v>0.95</v>
      </c>
      <c r="CF4" s="21"/>
      <c r="CG4" s="25">
        <f t="shared" si="22"/>
        <v>4464392184.2799997</v>
      </c>
      <c r="CH4" s="25">
        <f t="shared" si="22"/>
        <v>4464392184.2799997</v>
      </c>
      <c r="CI4" s="14">
        <f t="shared" si="23"/>
        <v>1</v>
      </c>
      <c r="CJ4" s="17" t="str">
        <f>IFERROR((IF(CI4&gt;=CK4,"SOBRESALIENTE",IF(CI4&lt;CK4-(CK4*0.05),"NO CUMPLIDA","ACEPTABLE"))),"N/A")</f>
        <v>SOBRESALIENTE</v>
      </c>
      <c r="CK4" s="24">
        <f t="shared" si="24"/>
        <v>0.95</v>
      </c>
      <c r="CL4" s="26"/>
      <c r="CM4" s="26">
        <f t="shared" si="25"/>
        <v>4464392184.2799997</v>
      </c>
      <c r="CN4" s="38">
        <f t="shared" si="32"/>
        <v>744065364.04666662</v>
      </c>
      <c r="CO4" s="14">
        <f t="shared" si="26"/>
        <v>6</v>
      </c>
      <c r="CP4" s="28" t="str">
        <f>IFERROR((IF(CO4&gt;=CQ4,"SOBRESALIENTE",IF(CO4&lt;CQ4-(CQ4*0.05),"NO CUMPLIDA","ACEPTABLE"))),"N/A")</f>
        <v>SOBRESALIENTE</v>
      </c>
      <c r="CQ4" s="11">
        <v>0.95</v>
      </c>
      <c r="CR4" s="26"/>
      <c r="CS4" s="29">
        <f>SUBTOTAL(9,W4,Z4,AC4,AM4,AP4,AS4,BI4,BR4,BU4,BX4,BC4,BF4)</f>
        <v>4464392184.2799997</v>
      </c>
      <c r="CT4" s="29">
        <f t="shared" si="33"/>
        <v>744065364.04666662</v>
      </c>
      <c r="CU4" s="30">
        <f t="shared" si="27"/>
        <v>6</v>
      </c>
      <c r="CV4" s="28" t="str">
        <f>IFERROR((IF(CU4&gt;=CW4,"SOBRESALIENTE",IF(CU4&lt;CW4-(CW4*0.05),"NO CUMPLIDA","ACEPTABLE"))),"N/A")</f>
        <v>SOBRESALIENTE</v>
      </c>
      <c r="CW4" s="11">
        <v>0.95</v>
      </c>
      <c r="CX4" s="26"/>
      <c r="CY4" s="29">
        <f t="shared" si="34"/>
        <v>4464392184.2799997</v>
      </c>
      <c r="CZ4" s="29">
        <f t="shared" si="34"/>
        <v>4464392184.2799997</v>
      </c>
      <c r="DA4" s="30">
        <f t="shared" si="28"/>
        <v>1</v>
      </c>
      <c r="DB4" s="28" t="str">
        <f>IFERROR((IF(DA4&gt;=DC4,"SOBRESALIENTE",IF(DA4&lt;DC4-(DC4*0.05),"NO CUMPLIDA","ACEPTABLE"))),"N/A")</f>
        <v>SOBRESALIENTE</v>
      </c>
      <c r="DC4" s="24">
        <f t="shared" si="29"/>
        <v>0.95</v>
      </c>
      <c r="DD4" s="26"/>
    </row>
    <row r="5" spans="1:108" ht="79.5" thickBot="1">
      <c r="A5" s="6" t="s">
        <v>141</v>
      </c>
      <c r="B5" s="7" t="s">
        <v>102</v>
      </c>
      <c r="C5" s="8" t="s">
        <v>103</v>
      </c>
      <c r="D5" s="9" t="s">
        <v>104</v>
      </c>
      <c r="E5" s="7">
        <v>59666425</v>
      </c>
      <c r="F5" s="8" t="s">
        <v>105</v>
      </c>
      <c r="G5" s="7" t="s">
        <v>106</v>
      </c>
      <c r="H5" s="7">
        <v>12968490</v>
      </c>
      <c r="I5" s="7" t="s">
        <v>107</v>
      </c>
      <c r="J5" s="7" t="s">
        <v>142</v>
      </c>
      <c r="K5" s="7" t="s">
        <v>143</v>
      </c>
      <c r="L5" s="7" t="s">
        <v>125</v>
      </c>
      <c r="M5" s="7" t="s">
        <v>111</v>
      </c>
      <c r="N5" s="7" t="s">
        <v>112</v>
      </c>
      <c r="O5" s="7" t="s">
        <v>2</v>
      </c>
      <c r="P5" s="7" t="s">
        <v>126</v>
      </c>
      <c r="Q5" s="7" t="s">
        <v>114</v>
      </c>
      <c r="R5" s="8" t="s">
        <v>144</v>
      </c>
      <c r="S5" s="7" t="s">
        <v>145</v>
      </c>
      <c r="T5" s="7" t="s">
        <v>146</v>
      </c>
      <c r="U5" s="11">
        <v>0.95</v>
      </c>
      <c r="V5" s="7" t="s">
        <v>118</v>
      </c>
      <c r="W5" s="21"/>
      <c r="X5" s="21"/>
      <c r="Y5" s="14" t="e">
        <f t="shared" si="0"/>
        <v>#DIV/0!</v>
      </c>
      <c r="Z5" s="21"/>
      <c r="AA5" s="21"/>
      <c r="AB5" s="14" t="e">
        <f t="shared" si="1"/>
        <v>#DIV/0!</v>
      </c>
      <c r="AC5" s="21"/>
      <c r="AD5" s="21"/>
      <c r="AE5" s="14" t="e">
        <f t="shared" si="2"/>
        <v>#DIV/0!</v>
      </c>
      <c r="AF5" s="15">
        <f t="shared" si="3"/>
        <v>0</v>
      </c>
      <c r="AG5" s="37">
        <f t="shared" si="3"/>
        <v>0</v>
      </c>
      <c r="AH5" s="14" t="e">
        <f t="shared" si="30"/>
        <v>#DIV/0!</v>
      </c>
      <c r="AI5" s="17" t="str">
        <f>IFERROR((IF(AH5&gt;=AJ5,"SOBRESALIENTE",IF(AH5&lt;AJ5-(AJ5*0.05),"NO CUMPLIDA","ACEPTABLE"))),"N/A")</f>
        <v>N/A</v>
      </c>
      <c r="AJ5" s="11">
        <f t="shared" si="4"/>
        <v>0.95</v>
      </c>
      <c r="AK5" s="11" t="s">
        <v>119</v>
      </c>
      <c r="AL5" s="21" t="s">
        <v>147</v>
      </c>
      <c r="AM5" s="39">
        <v>0</v>
      </c>
      <c r="AN5" s="21">
        <v>0</v>
      </c>
      <c r="AO5" s="14" t="e">
        <f t="shared" si="5"/>
        <v>#DIV/0!</v>
      </c>
      <c r="AP5" s="21">
        <v>0</v>
      </c>
      <c r="AQ5" s="21">
        <v>0</v>
      </c>
      <c r="AR5" s="14" t="e">
        <f t="shared" si="6"/>
        <v>#DIV/0!</v>
      </c>
      <c r="AS5" s="21"/>
      <c r="AT5" s="21"/>
      <c r="AU5" s="14" t="e">
        <f t="shared" si="7"/>
        <v>#DIV/0!</v>
      </c>
      <c r="AV5" s="40">
        <v>79026171.260000005</v>
      </c>
      <c r="AW5" s="40">
        <v>79026171.260000005</v>
      </c>
      <c r="AX5" s="14">
        <f t="shared" si="9"/>
        <v>1</v>
      </c>
      <c r="AY5" s="17" t="str">
        <f>IFERROR((IF(AX5&gt;=AZ5,"SOBRESALIENTE",IF(AX5&lt;AZ5-(AZ5*0.05),"NO CUMPLIDA","ACEPTABLE"))),"N/A")</f>
        <v>SOBRESALIENTE</v>
      </c>
      <c r="AZ5" s="11">
        <f t="shared" si="31"/>
        <v>0.95</v>
      </c>
      <c r="BA5" s="11" t="s">
        <v>119</v>
      </c>
      <c r="BB5" s="7" t="s">
        <v>148</v>
      </c>
      <c r="BC5" s="21"/>
      <c r="BD5" s="21"/>
      <c r="BE5" s="14" t="e">
        <f t="shared" si="10"/>
        <v>#DIV/0!</v>
      </c>
      <c r="BF5" s="21"/>
      <c r="BG5" s="21"/>
      <c r="BH5" s="14" t="e">
        <f t="shared" si="11"/>
        <v>#DIV/0!</v>
      </c>
      <c r="BI5" s="21"/>
      <c r="BJ5" s="21"/>
      <c r="BK5" s="14" t="e">
        <f t="shared" si="12"/>
        <v>#DIV/0!</v>
      </c>
      <c r="BL5" s="22">
        <f t="shared" si="13"/>
        <v>0</v>
      </c>
      <c r="BM5" s="23">
        <f t="shared" si="13"/>
        <v>0</v>
      </c>
      <c r="BN5" s="14" t="e">
        <f t="shared" si="14"/>
        <v>#DIV/0!</v>
      </c>
      <c r="BO5" s="28" t="str">
        <f>IFERROR((IF(BN5&gt;=BP5,"SOBRESALIENTE",IF(BN5&lt;BP5-(BP5*0.05),"NO CUMPLIDA","ACEPTABLE"))),"N/A")</f>
        <v>N/A</v>
      </c>
      <c r="BP5" s="24">
        <f t="shared" si="15"/>
        <v>0.95</v>
      </c>
      <c r="BQ5" s="21"/>
      <c r="BR5" s="21"/>
      <c r="BS5" s="21"/>
      <c r="BT5" s="14" t="e">
        <f t="shared" si="16"/>
        <v>#DIV/0!</v>
      </c>
      <c r="BU5" s="21"/>
      <c r="BV5" s="21"/>
      <c r="BW5" s="14" t="e">
        <f t="shared" si="17"/>
        <v>#DIV/0!</v>
      </c>
      <c r="BX5" s="21"/>
      <c r="BY5" s="21"/>
      <c r="BZ5" s="14" t="e">
        <f t="shared" si="18"/>
        <v>#DIV/0!</v>
      </c>
      <c r="CA5" s="22">
        <f t="shared" si="19"/>
        <v>0</v>
      </c>
      <c r="CB5" s="23">
        <f t="shared" si="19"/>
        <v>0</v>
      </c>
      <c r="CC5" s="14" t="e">
        <f t="shared" si="20"/>
        <v>#DIV/0!</v>
      </c>
      <c r="CD5" s="28" t="str">
        <f>IFERROR((IF(CC5&gt;=CE5,"SOBRESALIENTE",IF(CC5&lt;CE5-(CE5*0.05),"NO CUMPLIDA","ACEPTABLE"))),"N/A")</f>
        <v>N/A</v>
      </c>
      <c r="CE5" s="24">
        <f t="shared" si="21"/>
        <v>0.95</v>
      </c>
      <c r="CF5" s="21"/>
      <c r="CG5" s="41">
        <f t="shared" si="22"/>
        <v>0</v>
      </c>
      <c r="CH5" s="41">
        <f t="shared" si="22"/>
        <v>0</v>
      </c>
      <c r="CI5" s="14" t="e">
        <f t="shared" si="23"/>
        <v>#DIV/0!</v>
      </c>
      <c r="CJ5" s="28" t="str">
        <f>IFERROR((IF(CI5&gt;=CK5,"SOBRESALIENTE",IF(CI5&lt;CK5-(CK5*0.05),"NO CUMPLIDA","ACEPTABLE"))),"N/A")</f>
        <v>N/A</v>
      </c>
      <c r="CK5" s="24">
        <f t="shared" si="24"/>
        <v>0.95</v>
      </c>
      <c r="CL5" s="26"/>
      <c r="CM5" s="29">
        <f t="shared" si="25"/>
        <v>0</v>
      </c>
      <c r="CN5" s="38">
        <f t="shared" si="32"/>
        <v>0</v>
      </c>
      <c r="CO5" s="14" t="e">
        <f t="shared" si="26"/>
        <v>#DIV/0!</v>
      </c>
      <c r="CP5" s="28" t="str">
        <f>IFERROR((IF(CO5&gt;=CQ5,"SOBRESALIENTE",IF(CO5&lt;CQ5-(CQ5*0.05),"NO CUMPLIDA","ACEPTABLE"))),"N/A")</f>
        <v>N/A</v>
      </c>
      <c r="CQ5" s="11">
        <v>0.95</v>
      </c>
      <c r="CR5" s="26"/>
      <c r="CS5" s="29">
        <f>SUBTOTAL(9,W5,Z5,AC5,AM5,AP5,AS5,BI5,BR5,BU5,BX5,BC5,BF5)</f>
        <v>0</v>
      </c>
      <c r="CT5" s="29">
        <f t="shared" si="33"/>
        <v>0</v>
      </c>
      <c r="CU5" s="30" t="e">
        <f t="shared" si="27"/>
        <v>#DIV/0!</v>
      </c>
      <c r="CV5" s="28" t="str">
        <f>IFERROR((IF(CU5&gt;=CW5,"SOBRESALIENTE",IF(CU5&lt;CW5-(CW5*0.05),"NO CUMPLIDA","ACEPTABLE"))),"N/A")</f>
        <v>N/A</v>
      </c>
      <c r="CW5" s="11">
        <v>0.95</v>
      </c>
      <c r="CX5" s="26"/>
      <c r="CY5" s="26">
        <f t="shared" si="34"/>
        <v>0</v>
      </c>
      <c r="CZ5" s="38">
        <f t="shared" si="34"/>
        <v>0</v>
      </c>
      <c r="DA5" s="30" t="e">
        <f t="shared" si="28"/>
        <v>#DIV/0!</v>
      </c>
      <c r="DB5" s="28" t="str">
        <f>IFERROR((IF(DA5&gt;=DC5,"SOBRESALIENTE",IF(DA5&lt;DC5-(DC5*0.05),"NO CUMPLIDA","ACEPTABLE"))),"N/A")</f>
        <v>N/A</v>
      </c>
      <c r="DC5" s="24">
        <f t="shared" si="29"/>
        <v>0.95</v>
      </c>
      <c r="DD5" s="26"/>
    </row>
    <row r="6" spans="1:108" ht="141.75">
      <c r="A6" s="8" t="s">
        <v>149</v>
      </c>
      <c r="B6" s="7" t="s">
        <v>102</v>
      </c>
      <c r="C6" s="8" t="s">
        <v>103</v>
      </c>
      <c r="D6" s="9" t="s">
        <v>104</v>
      </c>
      <c r="E6" s="7">
        <v>59666426</v>
      </c>
      <c r="F6" s="8" t="s">
        <v>150</v>
      </c>
      <c r="G6" s="7" t="s">
        <v>151</v>
      </c>
      <c r="H6" s="7">
        <v>98378946</v>
      </c>
      <c r="I6" s="7" t="s">
        <v>107</v>
      </c>
      <c r="J6" s="7" t="s">
        <v>152</v>
      </c>
      <c r="K6" s="7" t="s">
        <v>153</v>
      </c>
      <c r="L6" s="7" t="s">
        <v>125</v>
      </c>
      <c r="M6" s="7" t="s">
        <v>111</v>
      </c>
      <c r="N6" s="7" t="s">
        <v>154</v>
      </c>
      <c r="O6" s="7" t="s">
        <v>2</v>
      </c>
      <c r="P6" s="7" t="s">
        <v>155</v>
      </c>
      <c r="Q6" s="7" t="s">
        <v>156</v>
      </c>
      <c r="R6" s="8" t="s">
        <v>157</v>
      </c>
      <c r="S6" s="7" t="s">
        <v>158</v>
      </c>
      <c r="T6" s="7" t="s">
        <v>159</v>
      </c>
      <c r="U6" s="11">
        <v>0.95</v>
      </c>
      <c r="V6" s="7" t="s">
        <v>160</v>
      </c>
      <c r="W6" s="42">
        <v>16606</v>
      </c>
      <c r="X6" s="42">
        <v>16950</v>
      </c>
      <c r="Y6" s="14">
        <f t="shared" si="0"/>
        <v>0.97970501474926253</v>
      </c>
      <c r="Z6" s="42">
        <v>10589</v>
      </c>
      <c r="AA6" s="42">
        <v>11023</v>
      </c>
      <c r="AB6" s="14">
        <f t="shared" si="1"/>
        <v>0.96062777828177448</v>
      </c>
      <c r="AC6" s="43">
        <v>7226</v>
      </c>
      <c r="AD6" s="42">
        <v>8166</v>
      </c>
      <c r="AE6" s="14">
        <f t="shared" si="2"/>
        <v>0.88488856233161894</v>
      </c>
      <c r="AF6" s="7">
        <f t="shared" si="3"/>
        <v>34421</v>
      </c>
      <c r="AG6" s="7">
        <f t="shared" si="3"/>
        <v>36139</v>
      </c>
      <c r="AH6" s="14">
        <f t="shared" si="30"/>
        <v>0.95246132986524257</v>
      </c>
      <c r="AI6" s="17" t="str">
        <f>IFERROR((IF(AH6&gt;=AJ6,"SOBRESALIENTE",IF(AH6&lt;AJ6-(AJ6*0.05),"NO CUMPLIDA","ACEPTABLE"))),"N/A")</f>
        <v>SOBRESALIENTE</v>
      </c>
      <c r="AJ6" s="11">
        <f t="shared" si="4"/>
        <v>0.95</v>
      </c>
      <c r="AK6" s="11" t="s">
        <v>119</v>
      </c>
      <c r="AL6" s="44" t="s">
        <v>161</v>
      </c>
      <c r="AM6" s="42">
        <v>2157991</v>
      </c>
      <c r="AN6" s="42">
        <v>2161143</v>
      </c>
      <c r="AO6" s="14">
        <f t="shared" si="5"/>
        <v>0.99854151252369694</v>
      </c>
      <c r="AP6" s="42">
        <v>11682</v>
      </c>
      <c r="AQ6" s="42">
        <v>14717</v>
      </c>
      <c r="AR6" s="14">
        <f t="shared" si="6"/>
        <v>0.79377590541550591</v>
      </c>
      <c r="AS6" s="45">
        <v>19170</v>
      </c>
      <c r="AT6" s="42">
        <v>21230</v>
      </c>
      <c r="AU6" s="14">
        <f t="shared" si="7"/>
        <v>0.90296749882242111</v>
      </c>
      <c r="AV6" s="7">
        <f t="shared" si="8"/>
        <v>2188843</v>
      </c>
      <c r="AW6" s="7">
        <f t="shared" si="8"/>
        <v>2197090</v>
      </c>
      <c r="AX6" s="14">
        <f t="shared" si="9"/>
        <v>0.99624639864548103</v>
      </c>
      <c r="AY6" s="17" t="str">
        <f>IFERROR((IF(AX6&gt;=AZ6,"SOBRESALIENTE",IF(AX6&lt;AZ6-(AZ6*0.05),"NO CUMPLIDA","ACEPTABLE"))),"N/A")</f>
        <v>SOBRESALIENTE</v>
      </c>
      <c r="AZ6" s="11">
        <f t="shared" si="31"/>
        <v>0.95</v>
      </c>
      <c r="BA6" s="11" t="s">
        <v>119</v>
      </c>
      <c r="BB6" s="7" t="s">
        <v>162</v>
      </c>
      <c r="BC6" s="21"/>
      <c r="BD6" s="21"/>
      <c r="BE6" s="14" t="e">
        <f t="shared" si="10"/>
        <v>#DIV/0!</v>
      </c>
      <c r="BF6" s="21"/>
      <c r="BG6" s="21"/>
      <c r="BH6" s="14" t="e">
        <f t="shared" si="11"/>
        <v>#DIV/0!</v>
      </c>
      <c r="BI6" s="21"/>
      <c r="BJ6" s="21"/>
      <c r="BK6" s="14" t="e">
        <f t="shared" si="12"/>
        <v>#DIV/0!</v>
      </c>
      <c r="BL6" s="46">
        <f t="shared" si="13"/>
        <v>0</v>
      </c>
      <c r="BM6" s="26">
        <f t="shared" si="13"/>
        <v>0</v>
      </c>
      <c r="BN6" s="14" t="e">
        <f t="shared" si="14"/>
        <v>#DIV/0!</v>
      </c>
      <c r="BO6" s="28" t="str">
        <f>IFERROR((IF(BN6&gt;=BP6,"SOBRESALIENTE",IF(BN6&lt;BP6-(BP6*0.05),"NO CUMPLIDA","ACEPTABLE"))),"N/A")</f>
        <v>N/A</v>
      </c>
      <c r="BP6" s="24">
        <f t="shared" si="15"/>
        <v>0.95</v>
      </c>
      <c r="BQ6" s="21"/>
      <c r="BR6" s="21"/>
      <c r="BS6" s="21"/>
      <c r="BT6" s="14" t="e">
        <f t="shared" si="16"/>
        <v>#DIV/0!</v>
      </c>
      <c r="BU6" s="21"/>
      <c r="BV6" s="21"/>
      <c r="BW6" s="14" t="e">
        <f t="shared" si="17"/>
        <v>#DIV/0!</v>
      </c>
      <c r="BX6" s="21"/>
      <c r="BY6" s="21"/>
      <c r="BZ6" s="14" t="e">
        <f t="shared" si="18"/>
        <v>#DIV/0!</v>
      </c>
      <c r="CA6" s="26">
        <f t="shared" si="19"/>
        <v>0</v>
      </c>
      <c r="CB6" s="26">
        <f t="shared" si="19"/>
        <v>0</v>
      </c>
      <c r="CC6" s="14" t="e">
        <f t="shared" si="20"/>
        <v>#DIV/0!</v>
      </c>
      <c r="CD6" s="28" t="str">
        <f>IFERROR((IF(CC6&gt;=CE6,"SOBRESALIENTE",IF(CC6&lt;CE6-(CE6*0.05),"NO CUMPLIDA","ACEPTABLE"))),"N/A")</f>
        <v>N/A</v>
      </c>
      <c r="CE6" s="24">
        <f t="shared" si="21"/>
        <v>0.95</v>
      </c>
      <c r="CF6" s="21"/>
      <c r="CG6" s="26">
        <f t="shared" si="22"/>
        <v>2223264</v>
      </c>
      <c r="CH6" s="26">
        <f t="shared" si="22"/>
        <v>2233229</v>
      </c>
      <c r="CI6" s="14">
        <f t="shared" si="23"/>
        <v>0.99553785124588656</v>
      </c>
      <c r="CJ6" s="28" t="str">
        <f>IFERROR((IF(CI6&gt;=CK6,"SOBRESALIENTE",IF(CI6&lt;CK6-(CK6*0.05),"NO CUMPLIDA","ACEPTABLE"))),"N/A")</f>
        <v>SOBRESALIENTE</v>
      </c>
      <c r="CK6" s="24">
        <f t="shared" si="24"/>
        <v>0.95</v>
      </c>
      <c r="CL6" s="26"/>
      <c r="CM6" s="26">
        <f t="shared" si="25"/>
        <v>2223264</v>
      </c>
      <c r="CN6" s="38">
        <f t="shared" si="32"/>
        <v>372204.83333333331</v>
      </c>
      <c r="CO6" s="14">
        <f t="shared" si="26"/>
        <v>5.9732271074753198</v>
      </c>
      <c r="CP6" s="28" t="str">
        <f>IFERROR((IF(CO6&gt;=CQ6,"SOBRESALIENTE",IF(CO6&lt;CQ6-(CQ6*0.05),"NO CUMPLIDA","ACEPTABLE"))),"N/A")</f>
        <v>SOBRESALIENTE</v>
      </c>
      <c r="CQ6" s="11">
        <v>0.95</v>
      </c>
      <c r="CR6" s="26"/>
      <c r="CS6" s="26">
        <f t="shared" ref="CS6:CS14" si="35">SUBTOTAL(9,AI6,AM6,AP6,AY6,BC6,BF6)</f>
        <v>2169673</v>
      </c>
      <c r="CT6" s="25">
        <f t="shared" si="33"/>
        <v>372204.83333333331</v>
      </c>
      <c r="CU6" s="30">
        <f t="shared" si="27"/>
        <v>5.8292445602309488</v>
      </c>
      <c r="CV6" s="28" t="str">
        <f>IFERROR((IF(CU6&gt;=CW6,"SOBRESALIENTE",IF(CU6&lt;CW6-(CW6*0.05),"NO CUMPLIDA","ACEPTABLE"))),"N/A")</f>
        <v>SOBRESALIENTE</v>
      </c>
      <c r="CW6" s="11">
        <v>0.95</v>
      </c>
      <c r="CX6" s="26"/>
      <c r="CY6" s="26">
        <f t="shared" si="34"/>
        <v>2223264</v>
      </c>
      <c r="CZ6" s="46">
        <f t="shared" si="34"/>
        <v>2233229</v>
      </c>
      <c r="DA6" s="30">
        <f t="shared" si="28"/>
        <v>0.99553785124588656</v>
      </c>
      <c r="DB6" s="28" t="str">
        <f>IFERROR((IF(DA6&gt;=DC6,"SOBRESALIENTE",IF(DA6&lt;DC6-(DC6*0.05),"NO CUMPLIDA","ACEPTABLE"))),"N/A")</f>
        <v>SOBRESALIENTE</v>
      </c>
      <c r="DC6" s="24">
        <f t="shared" si="29"/>
        <v>0.95</v>
      </c>
      <c r="DD6" s="26"/>
    </row>
    <row r="7" spans="1:108" ht="126">
      <c r="A7" s="8" t="s">
        <v>163</v>
      </c>
      <c r="B7" s="7" t="s">
        <v>102</v>
      </c>
      <c r="C7" s="8" t="s">
        <v>103</v>
      </c>
      <c r="D7" s="9" t="s">
        <v>104</v>
      </c>
      <c r="E7" s="7">
        <v>59666427</v>
      </c>
      <c r="F7" s="8" t="s">
        <v>150</v>
      </c>
      <c r="G7" s="7" t="s">
        <v>151</v>
      </c>
      <c r="H7" s="7">
        <v>98378946</v>
      </c>
      <c r="I7" s="7" t="s">
        <v>107</v>
      </c>
      <c r="J7" s="7" t="s">
        <v>152</v>
      </c>
      <c r="K7" s="7" t="s">
        <v>153</v>
      </c>
      <c r="L7" s="7" t="s">
        <v>110</v>
      </c>
      <c r="M7" s="7" t="s">
        <v>111</v>
      </c>
      <c r="N7" s="7" t="s">
        <v>112</v>
      </c>
      <c r="O7" s="7" t="s">
        <v>2</v>
      </c>
      <c r="P7" s="7" t="s">
        <v>155</v>
      </c>
      <c r="Q7" s="7" t="s">
        <v>156</v>
      </c>
      <c r="R7" s="8" t="s">
        <v>164</v>
      </c>
      <c r="S7" s="7" t="s">
        <v>165</v>
      </c>
      <c r="T7" s="7" t="s">
        <v>166</v>
      </c>
      <c r="U7" s="11">
        <v>0.2</v>
      </c>
      <c r="V7" s="7" t="s">
        <v>160</v>
      </c>
      <c r="W7" s="47">
        <v>0</v>
      </c>
      <c r="X7" s="42">
        <v>847</v>
      </c>
      <c r="Y7" s="14">
        <f t="shared" si="0"/>
        <v>0</v>
      </c>
      <c r="Z7" s="42">
        <v>0</v>
      </c>
      <c r="AA7" s="48">
        <v>589</v>
      </c>
      <c r="AB7" s="14">
        <f t="shared" si="1"/>
        <v>0</v>
      </c>
      <c r="AC7" s="42">
        <v>0</v>
      </c>
      <c r="AD7" s="42">
        <v>416</v>
      </c>
      <c r="AE7" s="14">
        <f t="shared" si="2"/>
        <v>0</v>
      </c>
      <c r="AF7" s="49">
        <f t="shared" si="3"/>
        <v>0</v>
      </c>
      <c r="AG7" s="49">
        <f t="shared" si="3"/>
        <v>1852</v>
      </c>
      <c r="AH7" s="14">
        <f t="shared" si="30"/>
        <v>0</v>
      </c>
      <c r="AI7" s="17" t="str">
        <f>IFERROR((IF(AH7&lt;=AJ7,"SOBRESALIENTE",IF(AH7&gt;AJ7+(AJ7*0.05),"NO CUMPLIDA","ACEPTABLE"))),"N/A")</f>
        <v>SOBRESALIENTE</v>
      </c>
      <c r="AJ7" s="11">
        <f t="shared" si="4"/>
        <v>0.2</v>
      </c>
      <c r="AK7" s="11" t="s">
        <v>119</v>
      </c>
      <c r="AL7" s="50" t="s">
        <v>167</v>
      </c>
      <c r="AM7" s="51">
        <v>0</v>
      </c>
      <c r="AN7" s="42">
        <v>670</v>
      </c>
      <c r="AO7" s="14">
        <f t="shared" si="5"/>
        <v>0</v>
      </c>
      <c r="AP7" s="42">
        <v>0</v>
      </c>
      <c r="AQ7" s="48">
        <v>570</v>
      </c>
      <c r="AR7" s="14">
        <f t="shared" si="6"/>
        <v>0</v>
      </c>
      <c r="AS7" s="42">
        <v>0</v>
      </c>
      <c r="AT7" s="42">
        <v>1104</v>
      </c>
      <c r="AU7" s="14">
        <f t="shared" si="7"/>
        <v>0</v>
      </c>
      <c r="AV7" s="49">
        <f t="shared" si="8"/>
        <v>0</v>
      </c>
      <c r="AW7" s="7">
        <f t="shared" si="8"/>
        <v>2344</v>
      </c>
      <c r="AX7" s="14">
        <f t="shared" si="9"/>
        <v>0</v>
      </c>
      <c r="AY7" s="17" t="str">
        <f>IFERROR((IF(AX7&lt;=AZ7,"SOBRESALIENTE",IF(AX7&gt;AZ7+(AZ7*0.05),"NO CUMPLIDA","ACEPTABLE"))),"N/A")</f>
        <v>SOBRESALIENTE</v>
      </c>
      <c r="AZ7" s="11">
        <f t="shared" si="31"/>
        <v>0.2</v>
      </c>
      <c r="BA7" s="11" t="s">
        <v>119</v>
      </c>
      <c r="BB7" s="7" t="s">
        <v>168</v>
      </c>
      <c r="BC7" s="21"/>
      <c r="BD7" s="21"/>
      <c r="BE7" s="14" t="e">
        <f t="shared" si="10"/>
        <v>#DIV/0!</v>
      </c>
      <c r="BF7" s="21"/>
      <c r="BG7" s="21"/>
      <c r="BH7" s="14" t="e">
        <f t="shared" si="11"/>
        <v>#DIV/0!</v>
      </c>
      <c r="BI7" s="21"/>
      <c r="BJ7" s="21"/>
      <c r="BK7" s="14" t="e">
        <f t="shared" si="12"/>
        <v>#DIV/0!</v>
      </c>
      <c r="BL7" s="27">
        <f t="shared" si="13"/>
        <v>0</v>
      </c>
      <c r="BM7" s="27">
        <f t="shared" si="13"/>
        <v>0</v>
      </c>
      <c r="BN7" s="14" t="e">
        <f t="shared" si="14"/>
        <v>#DIV/0!</v>
      </c>
      <c r="BO7" s="28" t="str">
        <f>IFERROR((IF(BN7&lt;=BP7,"SOBRESALIENTE",IF(BN7&gt;BP7+(BP7*0.05),"NO CUMPLIDA","ACEPTABLE"))),"N/A")</f>
        <v>N/A</v>
      </c>
      <c r="BP7" s="24">
        <f t="shared" si="15"/>
        <v>0.2</v>
      </c>
      <c r="BQ7" s="21"/>
      <c r="BR7" s="21"/>
      <c r="BS7" s="21"/>
      <c r="BT7" s="14" t="e">
        <f t="shared" si="16"/>
        <v>#DIV/0!</v>
      </c>
      <c r="BU7" s="21"/>
      <c r="BV7" s="21"/>
      <c r="BW7" s="14" t="e">
        <f t="shared" si="17"/>
        <v>#DIV/0!</v>
      </c>
      <c r="BX7" s="21"/>
      <c r="BY7" s="21"/>
      <c r="BZ7" s="14" t="e">
        <f t="shared" si="18"/>
        <v>#DIV/0!</v>
      </c>
      <c r="CA7" s="27">
        <f t="shared" si="19"/>
        <v>0</v>
      </c>
      <c r="CB7" s="27">
        <f t="shared" si="19"/>
        <v>0</v>
      </c>
      <c r="CC7" s="14" t="e">
        <f t="shared" si="20"/>
        <v>#DIV/0!</v>
      </c>
      <c r="CD7" s="28" t="str">
        <f>IFERROR((IF(CC7&lt;=CE7,"SOBRESALIENTE",IF(CC7&gt;CE7+(CE7*0.05),"NO CUMPLIDA","ACEPTABLE"))),"N/A")</f>
        <v>N/A</v>
      </c>
      <c r="CE7" s="24" t="str">
        <f>BO7</f>
        <v>N/A</v>
      </c>
      <c r="CF7" s="21"/>
      <c r="CG7" s="26">
        <f t="shared" si="22"/>
        <v>0</v>
      </c>
      <c r="CH7" s="26">
        <f t="shared" si="22"/>
        <v>4196</v>
      </c>
      <c r="CI7" s="14">
        <f t="shared" si="23"/>
        <v>0</v>
      </c>
      <c r="CJ7" s="28" t="str">
        <f>IFERROR((IF(CI7&lt;=CK7,"SOBRESALIENTE",IF(CI7&gt;CK7+(CK7*0.05),"NO CUMPLIDA","ACEPTABLE"))),"N/A")</f>
        <v>SOBRESALIENTE</v>
      </c>
      <c r="CK7" s="24">
        <f t="shared" si="24"/>
        <v>0.2</v>
      </c>
      <c r="CL7" s="26"/>
      <c r="CM7" s="26">
        <f t="shared" si="25"/>
        <v>0</v>
      </c>
      <c r="CN7" s="38">
        <f t="shared" si="32"/>
        <v>699.33333333333337</v>
      </c>
      <c r="CO7" s="14">
        <f t="shared" si="26"/>
        <v>0</v>
      </c>
      <c r="CP7" s="28" t="str">
        <f>IFERROR((IF(CO7&lt;=CQ7,"SOBRESALIENTE",IF(CO7&gt;CQ7+(CQ7*0.05),"NO CUMPLIDA","ACEPTABLE"))),"N/A")</f>
        <v>SOBRESALIENTE</v>
      </c>
      <c r="CQ7" s="11">
        <v>0.2</v>
      </c>
      <c r="CR7" s="26"/>
      <c r="CS7" s="26">
        <f t="shared" si="35"/>
        <v>0</v>
      </c>
      <c r="CT7" s="29">
        <f t="shared" si="33"/>
        <v>699.33333333333337</v>
      </c>
      <c r="CU7" s="30">
        <f t="shared" si="27"/>
        <v>0</v>
      </c>
      <c r="CV7" s="28" t="str">
        <f>IFERROR((IF(CU7&lt;=CW7,"SOBRESALIENTE",IF(CU7&gt;CW7+(CW7*0.05),"NO CUMPLIDA","ACEPTABLE"))),"N/A")</f>
        <v>SOBRESALIENTE</v>
      </c>
      <c r="CW7" s="11">
        <v>0.2</v>
      </c>
      <c r="CX7" s="26"/>
      <c r="CY7" s="26">
        <f t="shared" si="34"/>
        <v>0</v>
      </c>
      <c r="CZ7" s="46">
        <f t="shared" si="34"/>
        <v>4196</v>
      </c>
      <c r="DA7" s="30">
        <f t="shared" si="28"/>
        <v>0</v>
      </c>
      <c r="DB7" s="28" t="str">
        <f>IFERROR((IF(DA7&lt;=DC7,"SOBRESALIENTE",IF(DA7&gt;DC7+(DC7*0.05),"NO CUMPLIDA","ACEPTABLE"))),"N/A")</f>
        <v>SOBRESALIENTE</v>
      </c>
      <c r="DC7" s="24">
        <f t="shared" si="29"/>
        <v>0.2</v>
      </c>
      <c r="DD7" s="26"/>
    </row>
    <row r="8" spans="1:108" ht="220.5">
      <c r="A8" s="6" t="s">
        <v>169</v>
      </c>
      <c r="B8" s="7" t="s">
        <v>102</v>
      </c>
      <c r="C8" s="8" t="s">
        <v>103</v>
      </c>
      <c r="D8" s="9" t="s">
        <v>104</v>
      </c>
      <c r="E8" s="7">
        <v>59666428</v>
      </c>
      <c r="F8" s="8" t="s">
        <v>150</v>
      </c>
      <c r="G8" s="7" t="s">
        <v>151</v>
      </c>
      <c r="H8" s="7">
        <v>98378946</v>
      </c>
      <c r="I8" s="7" t="s">
        <v>107</v>
      </c>
      <c r="J8" s="7" t="s">
        <v>170</v>
      </c>
      <c r="K8" s="7" t="s">
        <v>171</v>
      </c>
      <c r="L8" s="7" t="s">
        <v>125</v>
      </c>
      <c r="M8" s="7" t="s">
        <v>111</v>
      </c>
      <c r="N8" s="7" t="s">
        <v>112</v>
      </c>
      <c r="O8" s="7" t="s">
        <v>172</v>
      </c>
      <c r="P8" s="7" t="s">
        <v>155</v>
      </c>
      <c r="Q8" s="7" t="s">
        <v>156</v>
      </c>
      <c r="R8" s="8" t="s">
        <v>173</v>
      </c>
      <c r="S8" s="7" t="s">
        <v>174</v>
      </c>
      <c r="T8" s="7" t="s">
        <v>175</v>
      </c>
      <c r="U8" s="11">
        <v>1</v>
      </c>
      <c r="V8" s="7" t="s">
        <v>160</v>
      </c>
      <c r="W8" s="42">
        <v>130</v>
      </c>
      <c r="X8" s="42">
        <v>130</v>
      </c>
      <c r="Y8" s="14">
        <f t="shared" si="0"/>
        <v>1</v>
      </c>
      <c r="Z8" s="42">
        <v>5</v>
      </c>
      <c r="AA8" s="42">
        <v>5</v>
      </c>
      <c r="AB8" s="14">
        <f t="shared" si="1"/>
        <v>1</v>
      </c>
      <c r="AC8" s="42">
        <v>374</v>
      </c>
      <c r="AD8" s="42">
        <v>374</v>
      </c>
      <c r="AE8" s="14">
        <f t="shared" si="2"/>
        <v>1</v>
      </c>
      <c r="AF8" s="7">
        <f t="shared" si="3"/>
        <v>509</v>
      </c>
      <c r="AG8" s="7">
        <f t="shared" si="3"/>
        <v>509</v>
      </c>
      <c r="AH8" s="14">
        <f t="shared" si="30"/>
        <v>1</v>
      </c>
      <c r="AI8" s="17" t="str">
        <f>IFERROR((IF(AH8&gt;=AJ8,"SOBRESALIENTE",IF(AH8&lt;AJ8-(AJ8*0.05),"NO CUMPLIDA","ACEPTABLE"))),"N/A")</f>
        <v>SOBRESALIENTE</v>
      </c>
      <c r="AJ8" s="11">
        <f t="shared" si="4"/>
        <v>1</v>
      </c>
      <c r="AK8" s="11" t="s">
        <v>119</v>
      </c>
      <c r="AL8" s="50" t="s">
        <v>176</v>
      </c>
      <c r="AM8" s="42">
        <v>0</v>
      </c>
      <c r="AN8" s="42">
        <v>0</v>
      </c>
      <c r="AO8" s="14" t="e">
        <f t="shared" si="5"/>
        <v>#DIV/0!</v>
      </c>
      <c r="AP8" s="42">
        <v>2</v>
      </c>
      <c r="AQ8" s="42">
        <v>2</v>
      </c>
      <c r="AR8" s="14">
        <f t="shared" si="6"/>
        <v>1</v>
      </c>
      <c r="AS8" s="42">
        <v>3</v>
      </c>
      <c r="AT8" s="42">
        <v>3</v>
      </c>
      <c r="AU8" s="14">
        <f t="shared" si="7"/>
        <v>1</v>
      </c>
      <c r="AV8" s="7">
        <f t="shared" si="8"/>
        <v>5</v>
      </c>
      <c r="AW8" s="7">
        <f t="shared" si="8"/>
        <v>5</v>
      </c>
      <c r="AX8" s="14">
        <f t="shared" si="9"/>
        <v>1</v>
      </c>
      <c r="AY8" s="17" t="str">
        <f>IFERROR((IF(AX8&gt;=AZ8,"SOBRESALIENTE",IF(AX8&lt;AZ8-(AZ8*0.05),"NO CUMPLIDA","ACEPTABLE"))),"N/A")</f>
        <v>SOBRESALIENTE</v>
      </c>
      <c r="AZ8" s="11">
        <f t="shared" si="31"/>
        <v>1</v>
      </c>
      <c r="BA8" s="11" t="s">
        <v>119</v>
      </c>
      <c r="BB8" s="7" t="s">
        <v>177</v>
      </c>
      <c r="BC8" s="21"/>
      <c r="BD8" s="21"/>
      <c r="BE8" s="14" t="e">
        <f t="shared" si="10"/>
        <v>#DIV/0!</v>
      </c>
      <c r="BF8" s="21"/>
      <c r="BG8" s="21"/>
      <c r="BH8" s="14" t="e">
        <f t="shared" si="11"/>
        <v>#DIV/0!</v>
      </c>
      <c r="BI8" s="21"/>
      <c r="BJ8" s="21"/>
      <c r="BK8" s="14" t="e">
        <f t="shared" si="12"/>
        <v>#DIV/0!</v>
      </c>
      <c r="BL8" s="26">
        <f t="shared" si="13"/>
        <v>0</v>
      </c>
      <c r="BM8" s="26">
        <f t="shared" si="13"/>
        <v>0</v>
      </c>
      <c r="BN8" s="14" t="e">
        <f t="shared" si="14"/>
        <v>#DIV/0!</v>
      </c>
      <c r="BO8" s="28" t="str">
        <f>IFERROR((IF(BN8&gt;=BP8,"SOBRESALIENTE",IF(BN8&lt;BP8-(BP8*0.05),"NO CUMPLIDA","ACEPTABLE"))),"N/A")</f>
        <v>N/A</v>
      </c>
      <c r="BP8" s="24">
        <f t="shared" si="15"/>
        <v>1</v>
      </c>
      <c r="BQ8" s="21"/>
      <c r="BR8" s="21"/>
      <c r="BS8" s="21"/>
      <c r="BT8" s="14" t="e">
        <f t="shared" si="16"/>
        <v>#DIV/0!</v>
      </c>
      <c r="BU8" s="21"/>
      <c r="BV8" s="21"/>
      <c r="BW8" s="14" t="e">
        <f t="shared" si="17"/>
        <v>#DIV/0!</v>
      </c>
      <c r="BX8" s="21"/>
      <c r="BY8" s="21"/>
      <c r="BZ8" s="14" t="e">
        <f t="shared" si="18"/>
        <v>#DIV/0!</v>
      </c>
      <c r="CA8" s="26">
        <f t="shared" si="19"/>
        <v>0</v>
      </c>
      <c r="CB8" s="26">
        <f t="shared" si="19"/>
        <v>0</v>
      </c>
      <c r="CC8" s="14" t="e">
        <f t="shared" si="20"/>
        <v>#DIV/0!</v>
      </c>
      <c r="CD8" s="28" t="str">
        <f>IFERROR((IF(CC8&gt;=CE8,"SOBRESALIENTE",IF(CC8&lt;CE8-(CE8*0.05),"NO CUMPLIDA","ACEPTABLE"))),"N/A")</f>
        <v>N/A</v>
      </c>
      <c r="CE8" s="24">
        <f t="shared" si="21"/>
        <v>1</v>
      </c>
      <c r="CF8" s="21"/>
      <c r="CG8" s="26">
        <f t="shared" si="22"/>
        <v>514</v>
      </c>
      <c r="CH8" s="26">
        <f t="shared" si="22"/>
        <v>514</v>
      </c>
      <c r="CI8" s="14">
        <f t="shared" si="23"/>
        <v>1</v>
      </c>
      <c r="CJ8" s="28" t="str">
        <f>IFERROR((IF(CI8&gt;=CK8,"SOBRESALIENTE",IF(CI8&lt;CK8-(CK8*0.05),"NO CUMPLIDA","ACEPTABLE"))),"N/A")</f>
        <v>SOBRESALIENTE</v>
      </c>
      <c r="CK8" s="24">
        <f t="shared" si="24"/>
        <v>1</v>
      </c>
      <c r="CL8" s="26"/>
      <c r="CM8" s="26">
        <f t="shared" si="25"/>
        <v>514</v>
      </c>
      <c r="CN8" s="38">
        <f t="shared" si="32"/>
        <v>85.666666666666671</v>
      </c>
      <c r="CO8" s="14">
        <f t="shared" si="26"/>
        <v>6</v>
      </c>
      <c r="CP8" s="28" t="str">
        <f>IFERROR((IF(CO8&gt;=CQ8,"SOBRESALIENTE",IF(CO8&lt;CQ8-(CQ8*0.05),"NO CUMPLIDA","ACEPTABLE"))),"N/A")</f>
        <v>SOBRESALIENTE</v>
      </c>
      <c r="CQ8" s="11">
        <v>1</v>
      </c>
      <c r="CR8" s="26"/>
      <c r="CS8" s="27">
        <f>SUBTOTAL(9,BC8,BF8,BI8,BR8,BU8,BX8)</f>
        <v>0</v>
      </c>
      <c r="CT8" s="29">
        <f t="shared" si="33"/>
        <v>85.666666666666671</v>
      </c>
      <c r="CU8" s="30">
        <f t="shared" si="27"/>
        <v>0</v>
      </c>
      <c r="CV8" s="28" t="str">
        <f>IFERROR((IF(CU8&gt;=CW8,"SOBRESALIENTE",IF(CU8&lt;CW8-(CW8*0.05),"NO CUMPLIDA","ACEPTABLE"))),"N/A")</f>
        <v>NO CUMPLIDA</v>
      </c>
      <c r="CW8" s="11">
        <v>1</v>
      </c>
      <c r="CX8" s="26"/>
      <c r="CY8" s="26">
        <f t="shared" si="34"/>
        <v>514</v>
      </c>
      <c r="CZ8" s="46">
        <f t="shared" si="34"/>
        <v>514</v>
      </c>
      <c r="DA8" s="30">
        <f t="shared" si="28"/>
        <v>1</v>
      </c>
      <c r="DB8" s="28" t="str">
        <f>IFERROR((IF(DA8&gt;=DC8,"SOBRESALIENTE",IF(DA8&lt;DC8-(DC8*0.05),"NO CUMPLIDA","ACEPTABLE"))),"N/A")</f>
        <v>SOBRESALIENTE</v>
      </c>
      <c r="DC8" s="24">
        <f t="shared" si="29"/>
        <v>1</v>
      </c>
      <c r="DD8" s="26"/>
    </row>
    <row r="9" spans="1:108" ht="157.5">
      <c r="A9" s="8" t="s">
        <v>178</v>
      </c>
      <c r="B9" s="7" t="s">
        <v>102</v>
      </c>
      <c r="C9" s="8" t="s">
        <v>103</v>
      </c>
      <c r="D9" s="9" t="s">
        <v>104</v>
      </c>
      <c r="E9" s="7">
        <v>59666425</v>
      </c>
      <c r="F9" s="8" t="s">
        <v>179</v>
      </c>
      <c r="G9" s="7" t="s">
        <v>180</v>
      </c>
      <c r="H9" s="7">
        <v>52219795</v>
      </c>
      <c r="I9" s="7" t="s">
        <v>181</v>
      </c>
      <c r="J9" s="7" t="s">
        <v>182</v>
      </c>
      <c r="K9" s="7" t="s">
        <v>183</v>
      </c>
      <c r="L9" s="7" t="s">
        <v>110</v>
      </c>
      <c r="M9" s="7" t="s">
        <v>111</v>
      </c>
      <c r="N9" s="7" t="s">
        <v>154</v>
      </c>
      <c r="O9" s="7" t="s">
        <v>2</v>
      </c>
      <c r="P9" s="52" t="s">
        <v>184</v>
      </c>
      <c r="Q9" s="7" t="s">
        <v>185</v>
      </c>
      <c r="R9" s="8" t="s">
        <v>186</v>
      </c>
      <c r="S9" s="7" t="s">
        <v>187</v>
      </c>
      <c r="T9" s="7" t="s">
        <v>188</v>
      </c>
      <c r="U9" s="7">
        <v>25</v>
      </c>
      <c r="V9" s="7" t="s">
        <v>189</v>
      </c>
      <c r="W9" s="42">
        <v>1883</v>
      </c>
      <c r="X9" s="42">
        <v>78.930000000000007</v>
      </c>
      <c r="Y9" s="14">
        <f t="shared" si="0"/>
        <v>23.856581781325222</v>
      </c>
      <c r="Z9" s="42">
        <v>1903</v>
      </c>
      <c r="AA9" s="42">
        <v>100</v>
      </c>
      <c r="AB9" s="14">
        <f t="shared" si="1"/>
        <v>19.03</v>
      </c>
      <c r="AC9" s="53">
        <v>1662</v>
      </c>
      <c r="AD9" s="53">
        <v>118.79</v>
      </c>
      <c r="AE9" s="14">
        <f t="shared" si="2"/>
        <v>13.991076689957067</v>
      </c>
      <c r="AF9" s="7">
        <f t="shared" si="3"/>
        <v>5448</v>
      </c>
      <c r="AG9" s="7">
        <f t="shared" si="3"/>
        <v>297.72000000000003</v>
      </c>
      <c r="AH9" s="14">
        <f t="shared" si="30"/>
        <v>18.299072954453848</v>
      </c>
      <c r="AI9" s="17" t="str">
        <f>IFERROR((IF(AH9&lt;=AJ9,"SOBRESALIENTE",IF(AH9&gt;AJ9+(AJ9*0.05),"NO CUMPLIDA","ACEPTABLE"))),"N/A")</f>
        <v>SOBRESALIENTE</v>
      </c>
      <c r="AJ9" s="7">
        <f t="shared" si="4"/>
        <v>25</v>
      </c>
      <c r="AK9" s="7" t="s">
        <v>119</v>
      </c>
      <c r="AL9" s="7" t="s">
        <v>190</v>
      </c>
      <c r="AM9" s="42">
        <v>2048</v>
      </c>
      <c r="AN9" s="42">
        <v>136</v>
      </c>
      <c r="AO9" s="14">
        <f t="shared" si="5"/>
        <v>15.058823529411764</v>
      </c>
      <c r="AP9" s="42">
        <v>1386</v>
      </c>
      <c r="AQ9" s="42">
        <v>87</v>
      </c>
      <c r="AR9" s="14">
        <f t="shared" si="6"/>
        <v>15.931034482758621</v>
      </c>
      <c r="AS9" s="53">
        <v>1879</v>
      </c>
      <c r="AT9" s="53">
        <v>105</v>
      </c>
      <c r="AU9" s="14">
        <f t="shared" si="7"/>
        <v>17.895238095238096</v>
      </c>
      <c r="AV9" s="7">
        <f t="shared" si="8"/>
        <v>5313</v>
      </c>
      <c r="AW9" s="49">
        <f t="shared" si="8"/>
        <v>328</v>
      </c>
      <c r="AX9" s="14">
        <f t="shared" si="9"/>
        <v>16.198170731707318</v>
      </c>
      <c r="AY9" s="17" t="str">
        <f>IFERROR((IF(AX9&lt;=AZ9,"SOBRESALIENTE",IF(AX9&gt;AZ9+(AZ9*0.05),"NO CUMPLIDA","ACEPTABLE"))),"N/A")</f>
        <v>SOBRESALIENTE</v>
      </c>
      <c r="AZ9" s="11">
        <f t="shared" si="31"/>
        <v>25</v>
      </c>
      <c r="BA9" s="7" t="s">
        <v>119</v>
      </c>
      <c r="BB9" s="7" t="s">
        <v>191</v>
      </c>
      <c r="BC9" s="21"/>
      <c r="BD9" s="21"/>
      <c r="BE9" s="14" t="e">
        <f t="shared" si="10"/>
        <v>#DIV/0!</v>
      </c>
      <c r="BF9" s="21"/>
      <c r="BG9" s="21"/>
      <c r="BH9" s="14" t="e">
        <f t="shared" si="11"/>
        <v>#DIV/0!</v>
      </c>
      <c r="BI9" s="21"/>
      <c r="BJ9" s="21"/>
      <c r="BK9" s="14" t="e">
        <f t="shared" si="12"/>
        <v>#DIV/0!</v>
      </c>
      <c r="BL9" s="26">
        <f t="shared" si="13"/>
        <v>0</v>
      </c>
      <c r="BM9" s="26">
        <f t="shared" si="13"/>
        <v>0</v>
      </c>
      <c r="BN9" s="14" t="e">
        <f t="shared" si="14"/>
        <v>#DIV/0!</v>
      </c>
      <c r="BO9" s="28" t="str">
        <f>IFERROR((IF(BN9&lt;=BP9,"SOBRESALIENTE",IF(BN9&gt;BP9+(BP9*0.05),"NO CUMPLIDA","ACEPTABLE"))),"N/A")</f>
        <v>N/A</v>
      </c>
      <c r="BP9" s="26">
        <f t="shared" si="15"/>
        <v>25</v>
      </c>
      <c r="BQ9" s="21"/>
      <c r="BR9" s="21"/>
      <c r="BS9" s="21"/>
      <c r="BT9" s="14" t="e">
        <f t="shared" si="16"/>
        <v>#DIV/0!</v>
      </c>
      <c r="BU9" s="21"/>
      <c r="BV9" s="21"/>
      <c r="BW9" s="14" t="e">
        <f t="shared" si="17"/>
        <v>#DIV/0!</v>
      </c>
      <c r="BX9" s="21"/>
      <c r="BY9" s="21"/>
      <c r="BZ9" s="14" t="e">
        <f t="shared" si="18"/>
        <v>#DIV/0!</v>
      </c>
      <c r="CA9" s="26">
        <f t="shared" si="19"/>
        <v>0</v>
      </c>
      <c r="CB9" s="26">
        <f t="shared" si="19"/>
        <v>0</v>
      </c>
      <c r="CC9" s="14" t="e">
        <f t="shared" si="20"/>
        <v>#DIV/0!</v>
      </c>
      <c r="CD9" s="28" t="str">
        <f>IFERROR((IF(CC9&lt;=CE9,"SOBRESALIENTE",IF(CC9&gt;CE9+(CE9*0.05),"NO CUMPLIDA","ACEPTABLE"))),"N/A")</f>
        <v>N/A</v>
      </c>
      <c r="CE9" s="26">
        <f t="shared" si="21"/>
        <v>25</v>
      </c>
      <c r="CF9" s="21"/>
      <c r="CG9" s="26">
        <f t="shared" si="22"/>
        <v>10761</v>
      </c>
      <c r="CH9" s="26">
        <f t="shared" si="22"/>
        <v>625.72</v>
      </c>
      <c r="CI9" s="14">
        <f t="shared" si="23"/>
        <v>17.197788148053441</v>
      </c>
      <c r="CJ9" s="28" t="str">
        <f>IFERROR((IF(CI9&lt;=CK9,"SOBRESALIENTE",IF(CI9&gt;CK9+(CK9*0.05),"NO CUMPLIDA","ACEPTABLE"))),"N/A")</f>
        <v>SOBRESALIENTE</v>
      </c>
      <c r="CK9" s="26">
        <f t="shared" si="24"/>
        <v>25</v>
      </c>
      <c r="CL9" s="26"/>
      <c r="CM9" s="26">
        <f t="shared" si="25"/>
        <v>10761</v>
      </c>
      <c r="CN9" s="38">
        <f t="shared" si="32"/>
        <v>104.28666666666668</v>
      </c>
      <c r="CO9" s="14">
        <f t="shared" si="26"/>
        <v>103.18672888832064</v>
      </c>
      <c r="CP9" s="28" t="str">
        <f>IFERROR((IF(CO9&lt;=CQ9,"SOBRESALIENTE",IF(CO9&gt;CQ9+(CQ9*0.05),"NO CUMPLIDA","ACEPTABLE"))),"N/A")</f>
        <v>NO CUMPLIDA</v>
      </c>
      <c r="CQ9" s="7">
        <v>25</v>
      </c>
      <c r="CR9" s="26"/>
      <c r="CS9" s="26">
        <f t="shared" si="35"/>
        <v>3434</v>
      </c>
      <c r="CT9" s="29">
        <f t="shared" si="33"/>
        <v>104.28666666666668</v>
      </c>
      <c r="CU9" s="30">
        <f t="shared" si="27"/>
        <v>32.928466406699478</v>
      </c>
      <c r="CV9" s="28" t="str">
        <f>IFERROR((IF(CU9&lt;=CW9,"SOBRESALIENTE",IF(CU9&gt;CW9+(CW9*0.05),"NO CUMPLIDA","ACEPTABLE"))),"N/A")</f>
        <v>NO CUMPLIDA</v>
      </c>
      <c r="CW9" s="7">
        <v>25</v>
      </c>
      <c r="CX9" s="26"/>
      <c r="CY9" s="26">
        <f t="shared" si="34"/>
        <v>10761</v>
      </c>
      <c r="CZ9" s="46">
        <f t="shared" si="34"/>
        <v>625.72</v>
      </c>
      <c r="DA9" s="30">
        <f t="shared" si="28"/>
        <v>17.197788148053441</v>
      </c>
      <c r="DB9" s="28" t="str">
        <f>IFERROR((IF(DA9&lt;=DC9,"SOBRESALIENTE",IF(DA9&gt;DC9+(DC9*0.05),"NO CUMPLIDA","ACEPTABLE"))),"N/A")</f>
        <v>SOBRESALIENTE</v>
      </c>
      <c r="DC9" s="26">
        <f t="shared" si="29"/>
        <v>25</v>
      </c>
      <c r="DD9" s="26"/>
    </row>
    <row r="10" spans="1:108" ht="191.25">
      <c r="A10" s="8" t="s">
        <v>192</v>
      </c>
      <c r="B10" s="7" t="s">
        <v>102</v>
      </c>
      <c r="C10" s="8" t="s">
        <v>103</v>
      </c>
      <c r="D10" s="9" t="s">
        <v>104</v>
      </c>
      <c r="E10" s="7">
        <v>59666425</v>
      </c>
      <c r="F10" s="8" t="s">
        <v>179</v>
      </c>
      <c r="G10" s="7" t="s">
        <v>180</v>
      </c>
      <c r="H10" s="7">
        <v>52219795</v>
      </c>
      <c r="I10" s="7" t="s">
        <v>181</v>
      </c>
      <c r="J10" s="7" t="s">
        <v>182</v>
      </c>
      <c r="K10" s="7" t="s">
        <v>183</v>
      </c>
      <c r="L10" s="7" t="s">
        <v>110</v>
      </c>
      <c r="M10" s="7" t="s">
        <v>111</v>
      </c>
      <c r="N10" s="7" t="s">
        <v>154</v>
      </c>
      <c r="O10" s="7" t="s">
        <v>2</v>
      </c>
      <c r="P10" s="7" t="s">
        <v>193</v>
      </c>
      <c r="Q10" s="7" t="s">
        <v>185</v>
      </c>
      <c r="R10" s="8" t="s">
        <v>194</v>
      </c>
      <c r="S10" s="7" t="s">
        <v>187</v>
      </c>
      <c r="T10" s="7" t="s">
        <v>188</v>
      </c>
      <c r="U10" s="7">
        <v>20</v>
      </c>
      <c r="V10" s="7" t="s">
        <v>189</v>
      </c>
      <c r="W10" s="42">
        <v>1854</v>
      </c>
      <c r="X10" s="42">
        <v>158</v>
      </c>
      <c r="Y10" s="14">
        <f t="shared" si="0"/>
        <v>11.734177215189874</v>
      </c>
      <c r="Z10" s="42">
        <v>1791</v>
      </c>
      <c r="AA10" s="42">
        <v>144</v>
      </c>
      <c r="AB10" s="14">
        <f t="shared" si="1"/>
        <v>12.4375</v>
      </c>
      <c r="AC10" s="42">
        <v>3062</v>
      </c>
      <c r="AD10" s="42">
        <v>163</v>
      </c>
      <c r="AE10" s="14">
        <f t="shared" si="2"/>
        <v>18.785276073619631</v>
      </c>
      <c r="AF10" s="7">
        <f t="shared" si="3"/>
        <v>6707</v>
      </c>
      <c r="AG10" s="7">
        <f t="shared" si="3"/>
        <v>465</v>
      </c>
      <c r="AH10" s="14">
        <f>AF10/AG10</f>
        <v>14.423655913978495</v>
      </c>
      <c r="AI10" s="17" t="str">
        <f>IFERROR((IF(AH10&lt;=AJ10,"SOBRESALIENTE",IF(AH10&gt;AJ10+(AJ10*0.05),"NO CUMPLIDA","ACEPTABLE"))),"N/A")</f>
        <v>SOBRESALIENTE</v>
      </c>
      <c r="AJ10" s="7">
        <f t="shared" si="4"/>
        <v>20</v>
      </c>
      <c r="AK10" s="7" t="s">
        <v>119</v>
      </c>
      <c r="AL10" s="7" t="s">
        <v>195</v>
      </c>
      <c r="AM10" s="42">
        <v>2387</v>
      </c>
      <c r="AN10" s="42">
        <v>118</v>
      </c>
      <c r="AO10" s="14">
        <f t="shared" si="5"/>
        <v>20.228813559322035</v>
      </c>
      <c r="AP10" s="42">
        <v>1513</v>
      </c>
      <c r="AQ10" s="42">
        <v>130</v>
      </c>
      <c r="AR10" s="14">
        <f t="shared" si="6"/>
        <v>11.638461538461538</v>
      </c>
      <c r="AS10" s="42">
        <v>1392</v>
      </c>
      <c r="AT10" s="42">
        <v>93</v>
      </c>
      <c r="AU10" s="14">
        <f t="shared" si="7"/>
        <v>14.96774193548387</v>
      </c>
      <c r="AV10" s="7">
        <f t="shared" si="8"/>
        <v>5292</v>
      </c>
      <c r="AW10" s="7">
        <f t="shared" si="8"/>
        <v>341</v>
      </c>
      <c r="AX10" s="14">
        <f t="shared" si="9"/>
        <v>15.519061583577713</v>
      </c>
      <c r="AY10" s="17" t="str">
        <f>IFERROR((IF(AX10&lt;=AZ10,"SOBRESALIENTE",IF(AX10&gt;AZ10+(AZ10*0.05),"NO CUMPLIDA","ACEPTABLE"))),"N/A")</f>
        <v>SOBRESALIENTE</v>
      </c>
      <c r="AZ10" s="11">
        <f t="shared" si="31"/>
        <v>20</v>
      </c>
      <c r="BA10" s="7" t="s">
        <v>119</v>
      </c>
      <c r="BB10" s="7" t="s">
        <v>196</v>
      </c>
      <c r="BC10" s="21"/>
      <c r="BD10" s="21"/>
      <c r="BE10" s="14" t="e">
        <f t="shared" si="10"/>
        <v>#DIV/0!</v>
      </c>
      <c r="BF10" s="21"/>
      <c r="BG10" s="21"/>
      <c r="BH10" s="14" t="e">
        <f t="shared" si="11"/>
        <v>#DIV/0!</v>
      </c>
      <c r="BI10" s="21"/>
      <c r="BJ10" s="21"/>
      <c r="BK10" s="14" t="e">
        <f t="shared" si="12"/>
        <v>#DIV/0!</v>
      </c>
      <c r="BL10" s="26">
        <f t="shared" si="13"/>
        <v>0</v>
      </c>
      <c r="BM10" s="26">
        <f t="shared" si="13"/>
        <v>0</v>
      </c>
      <c r="BN10" s="14" t="e">
        <f t="shared" si="14"/>
        <v>#DIV/0!</v>
      </c>
      <c r="BO10" s="28" t="str">
        <f>IFERROR((IF(BN10&lt;=BP10,"SOBRESALIENTE",IF(BN10&gt;BP10+(BP10*0.05),"NO CUMPLIDA","ACEPTABLE"))),"N/A")</f>
        <v>N/A</v>
      </c>
      <c r="BP10" s="26">
        <f t="shared" si="15"/>
        <v>20</v>
      </c>
      <c r="BQ10" s="21"/>
      <c r="BR10" s="21"/>
      <c r="BS10" s="21"/>
      <c r="BT10" s="14" t="e">
        <f t="shared" si="16"/>
        <v>#DIV/0!</v>
      </c>
      <c r="BU10" s="21"/>
      <c r="BV10" s="21"/>
      <c r="BW10" s="14" t="e">
        <f t="shared" si="17"/>
        <v>#DIV/0!</v>
      </c>
      <c r="BX10" s="21"/>
      <c r="BY10" s="21"/>
      <c r="BZ10" s="14" t="e">
        <f t="shared" si="18"/>
        <v>#DIV/0!</v>
      </c>
      <c r="CA10" s="26">
        <f t="shared" si="19"/>
        <v>0</v>
      </c>
      <c r="CB10" s="26">
        <f t="shared" si="19"/>
        <v>0</v>
      </c>
      <c r="CC10" s="14" t="e">
        <f t="shared" si="20"/>
        <v>#DIV/0!</v>
      </c>
      <c r="CD10" s="28" t="str">
        <f>IFERROR((IF(CC10&lt;=CE10,"SOBRESALIENTE",IF(CC10&gt;CE10+(CE10*0.05),"NO CUMPLIDA","ACEPTABLE"))),"N/A")</f>
        <v>N/A</v>
      </c>
      <c r="CE10" s="26">
        <f t="shared" si="21"/>
        <v>20</v>
      </c>
      <c r="CF10" s="21"/>
      <c r="CG10" s="26">
        <f t="shared" si="22"/>
        <v>11999</v>
      </c>
      <c r="CH10" s="26">
        <f t="shared" si="22"/>
        <v>806</v>
      </c>
      <c r="CI10" s="14">
        <f t="shared" si="23"/>
        <v>14.887096774193548</v>
      </c>
      <c r="CJ10" s="28" t="str">
        <f>IFERROR((IF(CI10&lt;=CK10,"SOBRESALIENTE",IF(CI10&gt;CK10+(CK10*0.05),"NO CUMPLIDA","ACEPTABLE"))),"N/A")</f>
        <v>SOBRESALIENTE</v>
      </c>
      <c r="CK10" s="26">
        <f t="shared" si="24"/>
        <v>20</v>
      </c>
      <c r="CL10" s="26"/>
      <c r="CM10" s="26">
        <f t="shared" si="25"/>
        <v>11999</v>
      </c>
      <c r="CN10" s="38">
        <f t="shared" si="32"/>
        <v>134.33333333333334</v>
      </c>
      <c r="CO10" s="14">
        <f t="shared" si="26"/>
        <v>89.322580645161281</v>
      </c>
      <c r="CP10" s="28" t="str">
        <f>IFERROR((IF(CO10&lt;=CQ10,"SOBRESALIENTE",IF(CO10&gt;CQ10+(CQ10*0.05),"NO CUMPLIDA","ACEPTABLE"))),"N/A")</f>
        <v>NO CUMPLIDA</v>
      </c>
      <c r="CQ10" s="7">
        <v>20</v>
      </c>
      <c r="CR10" s="26"/>
      <c r="CS10" s="26">
        <f t="shared" si="35"/>
        <v>3900</v>
      </c>
      <c r="CT10" s="29">
        <f t="shared" si="33"/>
        <v>134.33333333333334</v>
      </c>
      <c r="CU10" s="30">
        <f t="shared" si="27"/>
        <v>29.032258064516128</v>
      </c>
      <c r="CV10" s="28" t="str">
        <f>IFERROR((IF(CU10&lt;=CW10,"SOBRESALIENTE",IF(CU10&gt;CW10+(CW10*0.05),"NO CUMPLIDA","ACEPTABLE"))),"N/A")</f>
        <v>NO CUMPLIDA</v>
      </c>
      <c r="CW10" s="7">
        <v>20</v>
      </c>
      <c r="CX10" s="26"/>
      <c r="CY10" s="26">
        <f t="shared" si="34"/>
        <v>11999</v>
      </c>
      <c r="CZ10" s="46">
        <f t="shared" si="34"/>
        <v>806</v>
      </c>
      <c r="DA10" s="30">
        <f t="shared" si="28"/>
        <v>14.887096774193548</v>
      </c>
      <c r="DB10" s="28" t="str">
        <f>IFERROR((IF(DA10&lt;=DC10,"SOBRESALIENTE",IF(DA10&gt;DC10+(DC10*0.05),"NO CUMPLIDA","ACEPTABLE"))),"N/A")</f>
        <v>SOBRESALIENTE</v>
      </c>
      <c r="DC10" s="26">
        <f t="shared" si="29"/>
        <v>20</v>
      </c>
      <c r="DD10" s="26"/>
    </row>
    <row r="11" spans="1:108" ht="78.75">
      <c r="A11" s="6" t="s">
        <v>197</v>
      </c>
      <c r="B11" s="7" t="s">
        <v>102</v>
      </c>
      <c r="C11" s="8" t="s">
        <v>103</v>
      </c>
      <c r="D11" s="9" t="s">
        <v>104</v>
      </c>
      <c r="E11" s="7">
        <v>59666425</v>
      </c>
      <c r="F11" s="8" t="s">
        <v>179</v>
      </c>
      <c r="G11" s="7" t="s">
        <v>180</v>
      </c>
      <c r="H11" s="7">
        <v>52219795</v>
      </c>
      <c r="I11" s="7" t="s">
        <v>107</v>
      </c>
      <c r="J11" s="7" t="s">
        <v>198</v>
      </c>
      <c r="K11" s="7" t="s">
        <v>199</v>
      </c>
      <c r="L11" s="7" t="s">
        <v>110</v>
      </c>
      <c r="M11" s="7" t="s">
        <v>111</v>
      </c>
      <c r="N11" s="7" t="s">
        <v>154</v>
      </c>
      <c r="O11" s="7" t="s">
        <v>2</v>
      </c>
      <c r="P11" s="7" t="s">
        <v>200</v>
      </c>
      <c r="Q11" s="7" t="s">
        <v>201</v>
      </c>
      <c r="R11" s="8" t="s">
        <v>202</v>
      </c>
      <c r="S11" s="7" t="s">
        <v>203</v>
      </c>
      <c r="T11" s="7" t="s">
        <v>204</v>
      </c>
      <c r="U11" s="11">
        <v>1</v>
      </c>
      <c r="V11" s="7" t="s">
        <v>160</v>
      </c>
      <c r="W11" s="42">
        <v>0</v>
      </c>
      <c r="X11" s="42">
        <v>0</v>
      </c>
      <c r="Y11" s="14" t="e">
        <f t="shared" si="0"/>
        <v>#DIV/0!</v>
      </c>
      <c r="Z11" s="42">
        <v>0</v>
      </c>
      <c r="AA11" s="42">
        <v>0</v>
      </c>
      <c r="AB11" s="14" t="e">
        <f t="shared" si="1"/>
        <v>#DIV/0!</v>
      </c>
      <c r="AC11" s="42">
        <v>0</v>
      </c>
      <c r="AD11" s="42">
        <v>0</v>
      </c>
      <c r="AE11" s="14" t="e">
        <f t="shared" si="2"/>
        <v>#DIV/0!</v>
      </c>
      <c r="AF11" s="7">
        <f t="shared" si="3"/>
        <v>0</v>
      </c>
      <c r="AG11" s="7">
        <f t="shared" si="3"/>
        <v>0</v>
      </c>
      <c r="AH11" s="14" t="e">
        <f t="shared" si="30"/>
        <v>#DIV/0!</v>
      </c>
      <c r="AI11" s="17" t="str">
        <f>IFERROR((IF(AH11&lt;=AJ11,"SOBRESALIENTE",IF(AH11&gt;AJ11+(AJ11*0.05),"NO CUMPLIDA","ACEPTABLE"))),"N/A")</f>
        <v>N/A</v>
      </c>
      <c r="AJ11" s="11">
        <f t="shared" si="4"/>
        <v>1</v>
      </c>
      <c r="AK11" s="11" t="s">
        <v>119</v>
      </c>
      <c r="AL11" s="54" t="s">
        <v>205</v>
      </c>
      <c r="AM11" s="42">
        <v>0</v>
      </c>
      <c r="AN11" s="42">
        <v>0</v>
      </c>
      <c r="AO11" s="14" t="e">
        <f t="shared" si="5"/>
        <v>#DIV/0!</v>
      </c>
      <c r="AP11" s="42">
        <v>0</v>
      </c>
      <c r="AQ11" s="42">
        <v>0</v>
      </c>
      <c r="AR11" s="14" t="e">
        <f t="shared" si="6"/>
        <v>#DIV/0!</v>
      </c>
      <c r="AS11" s="42">
        <v>0</v>
      </c>
      <c r="AT11" s="42">
        <v>0</v>
      </c>
      <c r="AU11" s="14" t="e">
        <f t="shared" si="7"/>
        <v>#DIV/0!</v>
      </c>
      <c r="AV11" s="7">
        <f t="shared" si="8"/>
        <v>0</v>
      </c>
      <c r="AW11" s="7">
        <f t="shared" si="8"/>
        <v>0</v>
      </c>
      <c r="AX11" s="14" t="e">
        <f t="shared" si="9"/>
        <v>#DIV/0!</v>
      </c>
      <c r="AY11" s="17" t="str">
        <f>IFERROR((IF(AX11&lt;=AZ11,"SOBRESALIENTE",IF(AX11&gt;AZ11+(AZ11*0.05),"NO CUMPLIDA","ACEPTABLE"))),"N/A")</f>
        <v>N/A</v>
      </c>
      <c r="AZ11" s="11">
        <f t="shared" si="31"/>
        <v>1</v>
      </c>
      <c r="BA11" s="11" t="s">
        <v>119</v>
      </c>
      <c r="BB11" s="7" t="s">
        <v>206</v>
      </c>
      <c r="BC11" s="21"/>
      <c r="BD11" s="21"/>
      <c r="BE11" s="14" t="e">
        <f t="shared" si="10"/>
        <v>#DIV/0!</v>
      </c>
      <c r="BF11" s="21"/>
      <c r="BG11" s="21"/>
      <c r="BH11" s="14" t="e">
        <f t="shared" si="11"/>
        <v>#DIV/0!</v>
      </c>
      <c r="BI11" s="21"/>
      <c r="BJ11" s="21"/>
      <c r="BK11" s="14" t="e">
        <f t="shared" si="12"/>
        <v>#DIV/0!</v>
      </c>
      <c r="BL11" s="26">
        <f t="shared" si="13"/>
        <v>0</v>
      </c>
      <c r="BM11" s="26">
        <f t="shared" si="13"/>
        <v>0</v>
      </c>
      <c r="BN11" s="14" t="e">
        <f t="shared" si="14"/>
        <v>#DIV/0!</v>
      </c>
      <c r="BO11" s="28" t="str">
        <f>IFERROR((IF(BN11&lt;=BP11,"SOBRESALIENTE",IF(BN11&gt;BP11+(BP11*0.05),"NO CUMPLIDA","ACEPTABLE"))),"N/A")</f>
        <v>N/A</v>
      </c>
      <c r="BP11" s="24">
        <f t="shared" si="15"/>
        <v>1</v>
      </c>
      <c r="BQ11" s="21"/>
      <c r="BR11" s="21"/>
      <c r="BS11" s="21"/>
      <c r="BT11" s="14" t="e">
        <f t="shared" si="16"/>
        <v>#DIV/0!</v>
      </c>
      <c r="BU11" s="21"/>
      <c r="BV11" s="21"/>
      <c r="BW11" s="14" t="e">
        <f t="shared" si="17"/>
        <v>#DIV/0!</v>
      </c>
      <c r="BX11" s="21"/>
      <c r="BY11" s="21"/>
      <c r="BZ11" s="14" t="e">
        <f t="shared" si="18"/>
        <v>#DIV/0!</v>
      </c>
      <c r="CA11" s="26">
        <f t="shared" si="19"/>
        <v>0</v>
      </c>
      <c r="CB11" s="26">
        <f t="shared" si="19"/>
        <v>0</v>
      </c>
      <c r="CC11" s="14" t="e">
        <f t="shared" si="20"/>
        <v>#DIV/0!</v>
      </c>
      <c r="CD11" s="28" t="str">
        <f>IFERROR((IF(CC11&lt;=CE11,"SOBRESALIENTE",IF(CC11&gt;CE11+(CE11*0.05),"NO CUMPLIDA","ACEPTABLE"))),"N/A")</f>
        <v>N/A</v>
      </c>
      <c r="CE11" s="24">
        <f t="shared" si="21"/>
        <v>1</v>
      </c>
      <c r="CF11" s="21"/>
      <c r="CG11" s="26">
        <f t="shared" si="22"/>
        <v>0</v>
      </c>
      <c r="CH11" s="26">
        <f t="shared" si="22"/>
        <v>0</v>
      </c>
      <c r="CI11" s="14" t="e">
        <f t="shared" si="23"/>
        <v>#DIV/0!</v>
      </c>
      <c r="CJ11" s="28" t="str">
        <f>IFERROR((IF(CI11&lt;=CK11,"SOBRESALIENTE",IF(CI11&gt;CK11+(CK11*0.05),"NO CUMPLIDA","ACEPTABLE"))),"N/A")</f>
        <v>N/A</v>
      </c>
      <c r="CK11" s="24">
        <f t="shared" si="24"/>
        <v>1</v>
      </c>
      <c r="CL11" s="26"/>
      <c r="CM11" s="26">
        <f t="shared" si="25"/>
        <v>0</v>
      </c>
      <c r="CN11" s="38">
        <f t="shared" si="32"/>
        <v>0</v>
      </c>
      <c r="CO11" s="14" t="e">
        <f t="shared" si="26"/>
        <v>#DIV/0!</v>
      </c>
      <c r="CP11" s="28" t="str">
        <f>IFERROR((IF(CO11&lt;=CQ11,"SOBRESALIENTE",IF(CO11&gt;CQ11+(CQ11*0.05),"NO CUMPLIDA","ACEPTABLE"))),"N/A")</f>
        <v>N/A</v>
      </c>
      <c r="CQ11" s="11">
        <v>1</v>
      </c>
      <c r="CR11" s="26"/>
      <c r="CS11" s="26">
        <f t="shared" si="35"/>
        <v>0</v>
      </c>
      <c r="CT11" s="29">
        <f t="shared" si="33"/>
        <v>0</v>
      </c>
      <c r="CU11" s="30" t="e">
        <f t="shared" si="27"/>
        <v>#DIV/0!</v>
      </c>
      <c r="CV11" s="28" t="str">
        <f>IFERROR((IF(CU11&lt;=CW11,"SOBRESALIENTE",IF(CU11&gt;CW11+(CW11*0.05),"NO CUMPLIDA","ACEPTABLE"))),"N/A")</f>
        <v>N/A</v>
      </c>
      <c r="CW11" s="11">
        <v>1</v>
      </c>
      <c r="CX11" s="26"/>
      <c r="CY11" s="26">
        <f t="shared" si="34"/>
        <v>0</v>
      </c>
      <c r="CZ11" s="46">
        <f t="shared" si="34"/>
        <v>0</v>
      </c>
      <c r="DA11" s="30" t="e">
        <f t="shared" si="28"/>
        <v>#DIV/0!</v>
      </c>
      <c r="DB11" s="28" t="str">
        <f>IFERROR((IF(DA11&lt;=DC11,"SOBRESALIENTE",IF(DA11&gt;DC11+(DC11*0.05),"NO CUMPLIDA","ACEPTABLE"))),"N/A")</f>
        <v>N/A</v>
      </c>
      <c r="DC11" s="24">
        <f t="shared" si="29"/>
        <v>1</v>
      </c>
      <c r="DD11" s="26"/>
    </row>
    <row r="12" spans="1:108" ht="270">
      <c r="A12" s="8" t="s">
        <v>207</v>
      </c>
      <c r="B12" s="7" t="s">
        <v>102</v>
      </c>
      <c r="C12" s="8" t="s">
        <v>103</v>
      </c>
      <c r="D12" s="9" t="s">
        <v>104</v>
      </c>
      <c r="E12" s="7">
        <v>59666425</v>
      </c>
      <c r="F12" s="8" t="s">
        <v>179</v>
      </c>
      <c r="G12" s="7" t="s">
        <v>180</v>
      </c>
      <c r="H12" s="7">
        <v>52219795</v>
      </c>
      <c r="I12" s="7" t="s">
        <v>107</v>
      </c>
      <c r="J12" s="7" t="s">
        <v>208</v>
      </c>
      <c r="K12" s="7" t="s">
        <v>209</v>
      </c>
      <c r="L12" s="7" t="s">
        <v>110</v>
      </c>
      <c r="M12" s="7" t="s">
        <v>111</v>
      </c>
      <c r="N12" s="7" t="s">
        <v>154</v>
      </c>
      <c r="O12" s="7" t="s">
        <v>2</v>
      </c>
      <c r="P12" s="7" t="s">
        <v>210</v>
      </c>
      <c r="Q12" s="7" t="s">
        <v>211</v>
      </c>
      <c r="R12" s="8" t="s">
        <v>212</v>
      </c>
      <c r="S12" s="7" t="s">
        <v>213</v>
      </c>
      <c r="T12" s="7" t="s">
        <v>214</v>
      </c>
      <c r="U12" s="11">
        <v>0.03</v>
      </c>
      <c r="V12" s="7" t="s">
        <v>160</v>
      </c>
      <c r="W12" s="42">
        <v>1007</v>
      </c>
      <c r="X12" s="42">
        <v>48920</v>
      </c>
      <c r="Y12" s="55">
        <f>W12/X12</f>
        <v>2.0584627964022894E-2</v>
      </c>
      <c r="Z12" s="42">
        <v>53433</v>
      </c>
      <c r="AA12" s="42">
        <v>627</v>
      </c>
      <c r="AB12" s="14">
        <f t="shared" si="1"/>
        <v>85.220095693779911</v>
      </c>
      <c r="AC12" s="42">
        <v>71845</v>
      </c>
      <c r="AD12" s="53">
        <v>1624</v>
      </c>
      <c r="AE12" s="14">
        <f t="shared" si="2"/>
        <v>44.239532019704434</v>
      </c>
      <c r="AF12" s="7">
        <f>SUM(X12,Z12,AC12)</f>
        <v>174198</v>
      </c>
      <c r="AG12" s="7">
        <f>SUM(W12,AA12,AD12)</f>
        <v>3258</v>
      </c>
      <c r="AH12" s="14">
        <f t="shared" si="30"/>
        <v>53.467771639042354</v>
      </c>
      <c r="AI12" s="17" t="str">
        <f>IFERROR((IF(AH12&gt;=AJ12,"SOBRESALIENTE",IF(AH12&gt;AJ12-(AJ12*0.05),"NO CUMPLIDA","ACEPTABLE"))),"N/A")</f>
        <v>SOBRESALIENTE</v>
      </c>
      <c r="AJ12" s="11">
        <f t="shared" si="4"/>
        <v>0.03</v>
      </c>
      <c r="AK12" s="11" t="s">
        <v>119</v>
      </c>
      <c r="AL12" s="7" t="s">
        <v>215</v>
      </c>
      <c r="AM12" s="42">
        <v>87462</v>
      </c>
      <c r="AN12" s="42">
        <v>1546</v>
      </c>
      <c r="AO12" s="14">
        <f t="shared" si="5"/>
        <v>56.573091849935317</v>
      </c>
      <c r="AP12" s="42">
        <v>59814</v>
      </c>
      <c r="AQ12" s="42">
        <v>1648</v>
      </c>
      <c r="AR12" s="14">
        <f t="shared" si="6"/>
        <v>36.29490291262136</v>
      </c>
      <c r="AS12" s="42">
        <v>74113</v>
      </c>
      <c r="AT12" s="53">
        <v>1134</v>
      </c>
      <c r="AU12" s="14">
        <f t="shared" si="7"/>
        <v>65.355379188712519</v>
      </c>
      <c r="AV12" s="7">
        <f t="shared" si="8"/>
        <v>221389</v>
      </c>
      <c r="AW12" s="49">
        <f t="shared" si="8"/>
        <v>4328</v>
      </c>
      <c r="AX12" s="14">
        <f t="shared" si="9"/>
        <v>51.152726432532347</v>
      </c>
      <c r="AY12" s="17" t="str">
        <f>IFERROR((IF(AX12&gt;=AZ12,"SOBRESALIENTE",IF(AX12&gt;AZ12-(AZ12*0.05),"NO CUMPLIDA","ACEPTABLE"))),"N/A")</f>
        <v>SOBRESALIENTE</v>
      </c>
      <c r="AZ12" s="11">
        <f t="shared" si="31"/>
        <v>0.03</v>
      </c>
      <c r="BA12" s="11" t="s">
        <v>119</v>
      </c>
      <c r="BB12" s="7" t="s">
        <v>216</v>
      </c>
      <c r="BC12" s="21"/>
      <c r="BD12" s="21"/>
      <c r="BE12" s="14" t="e">
        <f t="shared" si="10"/>
        <v>#DIV/0!</v>
      </c>
      <c r="BF12" s="21"/>
      <c r="BG12" s="21"/>
      <c r="BH12" s="14" t="e">
        <f t="shared" si="11"/>
        <v>#DIV/0!</v>
      </c>
      <c r="BI12" s="21"/>
      <c r="BJ12" s="21"/>
      <c r="BK12" s="14" t="e">
        <f t="shared" si="12"/>
        <v>#DIV/0!</v>
      </c>
      <c r="BL12" s="26">
        <f t="shared" si="13"/>
        <v>0</v>
      </c>
      <c r="BM12" s="26">
        <f t="shared" si="13"/>
        <v>0</v>
      </c>
      <c r="BN12" s="14" t="e">
        <f t="shared" si="14"/>
        <v>#DIV/0!</v>
      </c>
      <c r="BO12" s="28" t="str">
        <f>IFERROR((IF(BN12&gt;=BP12,"SOBRESALIENTE",IF(BN12&gt;BP12-(BP12*0.05),"NO CUMPLIDA","ACEPTABLE"))),"N/A")</f>
        <v>N/A</v>
      </c>
      <c r="BP12" s="24">
        <f t="shared" si="15"/>
        <v>0.03</v>
      </c>
      <c r="BQ12" s="21"/>
      <c r="BR12" s="21"/>
      <c r="BS12" s="21"/>
      <c r="BT12" s="14" t="e">
        <f t="shared" si="16"/>
        <v>#DIV/0!</v>
      </c>
      <c r="BU12" s="21"/>
      <c r="BV12" s="21"/>
      <c r="BW12" s="14" t="e">
        <f t="shared" si="17"/>
        <v>#DIV/0!</v>
      </c>
      <c r="BX12" s="21"/>
      <c r="BY12" s="21"/>
      <c r="BZ12" s="14" t="e">
        <f t="shared" si="18"/>
        <v>#DIV/0!</v>
      </c>
      <c r="CA12" s="26">
        <f t="shared" si="19"/>
        <v>0</v>
      </c>
      <c r="CB12" s="26">
        <f t="shared" si="19"/>
        <v>0</v>
      </c>
      <c r="CC12" s="14" t="e">
        <f t="shared" si="20"/>
        <v>#DIV/0!</v>
      </c>
      <c r="CD12" s="28" t="str">
        <f>IFERROR((IF(CC12&gt;=CE12,"SOBRESALIENTE",IF(CC12&gt;CE12+(CE12*0.05),"NO CUMPLIDA","ACEPTABLE"))),"N/A")</f>
        <v>N/A</v>
      </c>
      <c r="CE12" s="24">
        <f t="shared" si="21"/>
        <v>0.03</v>
      </c>
      <c r="CF12" s="21"/>
      <c r="CG12" s="26">
        <f t="shared" si="22"/>
        <v>347674</v>
      </c>
      <c r="CH12" s="26">
        <f t="shared" si="22"/>
        <v>55499</v>
      </c>
      <c r="CI12" s="14">
        <f t="shared" si="23"/>
        <v>6.2645092704373049</v>
      </c>
      <c r="CJ12" s="28" t="str">
        <f>IFERROR((IF(CI12&gt;=CK12,"SOBRESALIENTE",IF(CI12&gt;CK12-(CK12*0.05),"NO CUMPLIDA","ACEPTABLE"))),"N/A")</f>
        <v>SOBRESALIENTE</v>
      </c>
      <c r="CK12" s="24">
        <f t="shared" si="24"/>
        <v>0.03</v>
      </c>
      <c r="CL12" s="26"/>
      <c r="CM12" s="26">
        <f t="shared" si="25"/>
        <v>347674</v>
      </c>
      <c r="CN12" s="38">
        <f t="shared" si="32"/>
        <v>9249.8333333333339</v>
      </c>
      <c r="CO12" s="14">
        <f t="shared" si="26"/>
        <v>37.587055622623829</v>
      </c>
      <c r="CP12" s="28" t="str">
        <f>IFERROR((IF(CO12&gt;=CQ12,"SOBRESALIENTE",IF(CO12&gt;CQ12-(CQ12*0.05),"NO CUMPLIDA","ACEPTABLE"))),"N/A")</f>
        <v>SOBRESALIENTE</v>
      </c>
      <c r="CQ12" s="11">
        <v>0.03</v>
      </c>
      <c r="CR12" s="26"/>
      <c r="CS12" s="26">
        <f t="shared" si="35"/>
        <v>147276</v>
      </c>
      <c r="CT12" s="29">
        <f t="shared" si="33"/>
        <v>9249.8333333333339</v>
      </c>
      <c r="CU12" s="30">
        <f t="shared" si="27"/>
        <v>15.922016612911943</v>
      </c>
      <c r="CV12" s="28" t="str">
        <f>IFERROR((IF(CU12&gt;=CW12,"SOBRESALIENTE",IF(CU12&gt;CW12-(CW12*0.05),"NO CUMPLIDA","ACEPTABLE"))),"N/A")</f>
        <v>SOBRESALIENTE</v>
      </c>
      <c r="CW12" s="11">
        <v>0.03</v>
      </c>
      <c r="CX12" s="26"/>
      <c r="CY12" s="26">
        <f t="shared" si="34"/>
        <v>347674</v>
      </c>
      <c r="CZ12" s="46">
        <f t="shared" si="34"/>
        <v>55499</v>
      </c>
      <c r="DA12" s="30">
        <f t="shared" si="28"/>
        <v>6.2645092704373049</v>
      </c>
      <c r="DB12" s="28" t="str">
        <f>IFERROR((IF(DA12&gt;=DC12,"SOBRESALIENTE",IF(DA12&gt;DC12-(DC12*0.05),"NO CUMPLIDA","ACEPTABLE"))),"N/A")</f>
        <v>SOBRESALIENTE</v>
      </c>
      <c r="DC12" s="24">
        <f t="shared" si="29"/>
        <v>0.03</v>
      </c>
      <c r="DD12" s="26"/>
    </row>
    <row r="13" spans="1:108" ht="146.25">
      <c r="A13" s="8" t="s">
        <v>217</v>
      </c>
      <c r="B13" s="7" t="s">
        <v>102</v>
      </c>
      <c r="C13" s="8" t="s">
        <v>103</v>
      </c>
      <c r="D13" s="9" t="s">
        <v>104</v>
      </c>
      <c r="E13" s="7">
        <v>59666425</v>
      </c>
      <c r="F13" s="56" t="s">
        <v>179</v>
      </c>
      <c r="G13" s="7" t="s">
        <v>180</v>
      </c>
      <c r="H13" s="7">
        <v>52219795</v>
      </c>
      <c r="I13" s="7" t="s">
        <v>107</v>
      </c>
      <c r="J13" s="7" t="s">
        <v>218</v>
      </c>
      <c r="K13" s="7" t="s">
        <v>219</v>
      </c>
      <c r="L13" s="7" t="s">
        <v>110</v>
      </c>
      <c r="M13" s="7" t="s">
        <v>111</v>
      </c>
      <c r="N13" s="7" t="s">
        <v>154</v>
      </c>
      <c r="O13" s="7" t="s">
        <v>2</v>
      </c>
      <c r="P13" s="7" t="s">
        <v>220</v>
      </c>
      <c r="Q13" s="7" t="s">
        <v>221</v>
      </c>
      <c r="R13" s="8" t="s">
        <v>222</v>
      </c>
      <c r="S13" s="7" t="s">
        <v>223</v>
      </c>
      <c r="T13" s="7" t="s">
        <v>224</v>
      </c>
      <c r="U13" s="11">
        <v>1</v>
      </c>
      <c r="V13" s="7" t="s">
        <v>160</v>
      </c>
      <c r="W13" s="57">
        <v>0</v>
      </c>
      <c r="X13" s="57">
        <v>0</v>
      </c>
      <c r="Y13" s="14" t="e">
        <f t="shared" si="0"/>
        <v>#DIV/0!</v>
      </c>
      <c r="Z13" s="57">
        <v>3</v>
      </c>
      <c r="AA13" s="57">
        <v>3</v>
      </c>
      <c r="AB13" s="14">
        <f t="shared" si="1"/>
        <v>1</v>
      </c>
      <c r="AC13" s="58">
        <v>3</v>
      </c>
      <c r="AD13" s="58">
        <v>3</v>
      </c>
      <c r="AE13" s="14">
        <f t="shared" si="2"/>
        <v>1</v>
      </c>
      <c r="AF13" s="7">
        <f t="shared" si="3"/>
        <v>6</v>
      </c>
      <c r="AG13" s="7">
        <f t="shared" si="3"/>
        <v>6</v>
      </c>
      <c r="AH13" s="14">
        <f t="shared" si="30"/>
        <v>1</v>
      </c>
      <c r="AI13" s="17" t="str">
        <f>IFERROR((IF(AH13&lt;=AJ13,"SOBRESALIENTE",IF(AH13&gt;AJ13+(AJ13*0.05),"NO CUMPLIDA","ACEPTABLE"))),"N/A")</f>
        <v>SOBRESALIENTE</v>
      </c>
      <c r="AJ13" s="11">
        <f t="shared" si="4"/>
        <v>1</v>
      </c>
      <c r="AK13" s="11" t="s">
        <v>119</v>
      </c>
      <c r="AL13" s="7" t="s">
        <v>225</v>
      </c>
      <c r="AM13" s="57">
        <v>4</v>
      </c>
      <c r="AN13" s="57">
        <v>4</v>
      </c>
      <c r="AO13" s="14">
        <f t="shared" si="5"/>
        <v>1</v>
      </c>
      <c r="AP13" s="57">
        <v>2</v>
      </c>
      <c r="AQ13" s="57">
        <v>2</v>
      </c>
      <c r="AR13" s="14">
        <f t="shared" si="6"/>
        <v>1</v>
      </c>
      <c r="AS13" s="58">
        <v>2</v>
      </c>
      <c r="AT13" s="58">
        <v>2</v>
      </c>
      <c r="AU13" s="14">
        <f t="shared" si="7"/>
        <v>1</v>
      </c>
      <c r="AV13" s="7">
        <f t="shared" si="8"/>
        <v>8</v>
      </c>
      <c r="AW13" s="7">
        <f t="shared" si="8"/>
        <v>8</v>
      </c>
      <c r="AX13" s="14">
        <f t="shared" si="9"/>
        <v>1</v>
      </c>
      <c r="AY13" s="17" t="str">
        <f>IFERROR((IF(AX13&lt;=AZ13,"SOBRESALIENTE",IF(AX13&gt;AZ13+(AZ13*0.05),"NO CUMPLIDA","ACEPTABLE"))),"N/A")</f>
        <v>SOBRESALIENTE</v>
      </c>
      <c r="AZ13" s="11">
        <f t="shared" si="31"/>
        <v>1</v>
      </c>
      <c r="BA13" s="11" t="s">
        <v>119</v>
      </c>
      <c r="BB13" s="7" t="s">
        <v>226</v>
      </c>
      <c r="BC13" s="21"/>
      <c r="BD13" s="21"/>
      <c r="BE13" s="14" t="e">
        <f t="shared" si="10"/>
        <v>#DIV/0!</v>
      </c>
      <c r="BF13" s="21"/>
      <c r="BG13" s="21"/>
      <c r="BH13" s="14" t="e">
        <f t="shared" si="11"/>
        <v>#DIV/0!</v>
      </c>
      <c r="BI13" s="21"/>
      <c r="BJ13" s="21"/>
      <c r="BK13" s="14" t="e">
        <f t="shared" si="12"/>
        <v>#DIV/0!</v>
      </c>
      <c r="BL13" s="26">
        <f t="shared" si="13"/>
        <v>0</v>
      </c>
      <c r="BM13" s="26">
        <f t="shared" si="13"/>
        <v>0</v>
      </c>
      <c r="BN13" s="14" t="e">
        <f t="shared" si="14"/>
        <v>#DIV/0!</v>
      </c>
      <c r="BO13" s="28" t="str">
        <f>IFERROR((IF(BN13&lt;=BP13,"SOBRESALIENTE",IF(BN13&gt;BP13+(BP13*0.05),"NO CUMPLIDA","ACEPTABLE"))),"N/A")</f>
        <v>N/A</v>
      </c>
      <c r="BP13" s="24">
        <f t="shared" si="15"/>
        <v>1</v>
      </c>
      <c r="BQ13" s="21"/>
      <c r="BR13" s="21"/>
      <c r="BS13" s="21"/>
      <c r="BT13" s="14" t="e">
        <f t="shared" si="16"/>
        <v>#DIV/0!</v>
      </c>
      <c r="BU13" s="21"/>
      <c r="BV13" s="21"/>
      <c r="BW13" s="14" t="e">
        <f t="shared" si="17"/>
        <v>#DIV/0!</v>
      </c>
      <c r="BX13" s="21"/>
      <c r="BY13" s="21"/>
      <c r="BZ13" s="14" t="e">
        <f t="shared" si="18"/>
        <v>#DIV/0!</v>
      </c>
      <c r="CA13" s="26">
        <f t="shared" si="19"/>
        <v>0</v>
      </c>
      <c r="CB13" s="26">
        <f t="shared" si="19"/>
        <v>0</v>
      </c>
      <c r="CC13" s="14" t="e">
        <f t="shared" si="20"/>
        <v>#DIV/0!</v>
      </c>
      <c r="CD13" s="28" t="str">
        <f>IFERROR((IF(CC13&lt;=CE13,"SOBRESALIENTE",IF(CC13&gt;CE13+(CE13*0.05),"NO CUMPLIDA","ACEPTABLE"))),"N/A")</f>
        <v>N/A</v>
      </c>
      <c r="CE13" s="24">
        <f t="shared" si="21"/>
        <v>1</v>
      </c>
      <c r="CF13" s="21"/>
      <c r="CG13" s="26">
        <f t="shared" si="22"/>
        <v>14</v>
      </c>
      <c r="CH13" s="26">
        <f t="shared" si="22"/>
        <v>14</v>
      </c>
      <c r="CI13" s="14">
        <f t="shared" si="23"/>
        <v>1</v>
      </c>
      <c r="CJ13" s="28" t="str">
        <f>IFERROR((IF(CI13&gt;=CK13,"SOBRESALIENTE",IF(CI13&lt;CK13-(CK13*0.05),"NO CUMPLIDA","ACEPTABLE"))),"N/A")</f>
        <v>SOBRESALIENTE</v>
      </c>
      <c r="CK13" s="24">
        <f t="shared" si="24"/>
        <v>1</v>
      </c>
      <c r="CL13" s="26"/>
      <c r="CM13" s="26">
        <f t="shared" si="25"/>
        <v>14</v>
      </c>
      <c r="CN13" s="38">
        <f t="shared" si="32"/>
        <v>2.3333333333333335</v>
      </c>
      <c r="CO13" s="14">
        <f t="shared" si="26"/>
        <v>6</v>
      </c>
      <c r="CP13" s="28" t="str">
        <f>IFERROR((IF(CO13&gt;=CQ13,"SOBRESALIENTE",IF(CO13&lt;CQ13-(CQ13*0.05),"NO CUMPLIDA","ACEPTABLE"))),"N/A")</f>
        <v>SOBRESALIENTE</v>
      </c>
      <c r="CQ13" s="11">
        <v>1</v>
      </c>
      <c r="CR13" s="26"/>
      <c r="CS13" s="26">
        <f t="shared" si="35"/>
        <v>6</v>
      </c>
      <c r="CT13" s="29">
        <f t="shared" si="33"/>
        <v>2.3333333333333335</v>
      </c>
      <c r="CU13" s="30">
        <f t="shared" si="27"/>
        <v>2.5714285714285712</v>
      </c>
      <c r="CV13" s="28" t="str">
        <f>IFERROR((IF(CU13&lt;=CW13,"SOBRESALIENTE",IF(CU13&lt;CW13+(CW13*0.05),"NO CUMPLIDA","ACEPTABLE"))),"N/A")</f>
        <v>ACEPTABLE</v>
      </c>
      <c r="CW13" s="11">
        <v>1</v>
      </c>
      <c r="CX13" s="26"/>
      <c r="CY13" s="26">
        <f t="shared" si="34"/>
        <v>14</v>
      </c>
      <c r="CZ13" s="46">
        <f t="shared" si="34"/>
        <v>14</v>
      </c>
      <c r="DA13" s="30">
        <f t="shared" si="28"/>
        <v>1</v>
      </c>
      <c r="DB13" s="28" t="str">
        <f>IFERROR((IF(DA13&gt;=DC13,"SOBRESALIENTE",IF(DA13&lt;DC13-(DC13*0.05),"NO CUMPLIDA","ACEPTABLE"))),"N/A")</f>
        <v>SOBRESALIENTE</v>
      </c>
      <c r="DC13" s="24">
        <f t="shared" si="29"/>
        <v>1</v>
      </c>
      <c r="DD13" s="26"/>
    </row>
    <row r="14" spans="1:108" ht="72.75" customHeight="1">
      <c r="A14" s="6" t="s">
        <v>227</v>
      </c>
      <c r="B14" s="7" t="s">
        <v>102</v>
      </c>
      <c r="C14" s="8" t="s">
        <v>103</v>
      </c>
      <c r="D14" s="9" t="s">
        <v>104</v>
      </c>
      <c r="E14" s="7">
        <v>59666425</v>
      </c>
      <c r="F14" s="8" t="s">
        <v>179</v>
      </c>
      <c r="G14" s="7" t="s">
        <v>180</v>
      </c>
      <c r="H14" s="7">
        <v>52219795</v>
      </c>
      <c r="I14" s="7" t="s">
        <v>107</v>
      </c>
      <c r="J14" s="7" t="s">
        <v>228</v>
      </c>
      <c r="K14" s="7" t="s">
        <v>229</v>
      </c>
      <c r="L14" s="7" t="s">
        <v>110</v>
      </c>
      <c r="M14" s="7" t="s">
        <v>111</v>
      </c>
      <c r="N14" s="7" t="s">
        <v>154</v>
      </c>
      <c r="O14" s="7" t="s">
        <v>2</v>
      </c>
      <c r="P14" s="7" t="s">
        <v>230</v>
      </c>
      <c r="Q14" s="7" t="s">
        <v>231</v>
      </c>
      <c r="R14" s="8" t="s">
        <v>232</v>
      </c>
      <c r="S14" s="7" t="s">
        <v>233</v>
      </c>
      <c r="T14" s="7" t="s">
        <v>234</v>
      </c>
      <c r="U14" s="11">
        <v>0</v>
      </c>
      <c r="V14" s="7" t="s">
        <v>160</v>
      </c>
      <c r="W14" s="59">
        <v>0</v>
      </c>
      <c r="X14" s="59">
        <v>1444</v>
      </c>
      <c r="Y14" s="14">
        <f t="shared" si="0"/>
        <v>0</v>
      </c>
      <c r="Z14" s="59">
        <v>1</v>
      </c>
      <c r="AA14" s="59">
        <v>1315</v>
      </c>
      <c r="AB14" s="14">
        <f t="shared" si="1"/>
        <v>7.6045627376425851E-4</v>
      </c>
      <c r="AC14" s="57">
        <v>0</v>
      </c>
      <c r="AD14" s="57">
        <v>1564</v>
      </c>
      <c r="AE14" s="14">
        <f t="shared" si="2"/>
        <v>0</v>
      </c>
      <c r="AF14" s="7">
        <f t="shared" si="3"/>
        <v>1</v>
      </c>
      <c r="AG14" s="7">
        <f t="shared" si="3"/>
        <v>4323</v>
      </c>
      <c r="AH14" s="14">
        <f t="shared" si="30"/>
        <v>2.3132084200786491E-4</v>
      </c>
      <c r="AI14" s="17" t="str">
        <f>IFERROR((IF(AH14&gt;=AJ14,"SOBRESALIENTE",IF(AH14&gt;AJ14-(AJ14*0.05),"NO CUMPLIDA","ACEPTABLE"))),"N/A")</f>
        <v>SOBRESALIENTE</v>
      </c>
      <c r="AJ14" s="11">
        <f t="shared" si="4"/>
        <v>0</v>
      </c>
      <c r="AK14" s="11" t="s">
        <v>119</v>
      </c>
      <c r="AL14" s="7" t="s">
        <v>235</v>
      </c>
      <c r="AM14" s="59">
        <v>1</v>
      </c>
      <c r="AN14" s="59">
        <v>1332</v>
      </c>
      <c r="AO14" s="14">
        <f t="shared" si="5"/>
        <v>7.5075075075075074E-4</v>
      </c>
      <c r="AP14" s="59">
        <v>1</v>
      </c>
      <c r="AQ14" s="59">
        <v>1582</v>
      </c>
      <c r="AR14" s="14">
        <f t="shared" si="6"/>
        <v>6.3211125158027818E-4</v>
      </c>
      <c r="AS14" s="57">
        <v>1</v>
      </c>
      <c r="AT14" s="57">
        <v>1533</v>
      </c>
      <c r="AU14" s="14">
        <f t="shared" si="7"/>
        <v>6.5231572080887146E-4</v>
      </c>
      <c r="AV14" s="7">
        <f t="shared" si="8"/>
        <v>3</v>
      </c>
      <c r="AW14" s="7">
        <f t="shared" si="8"/>
        <v>4447</v>
      </c>
      <c r="AX14" s="14">
        <f t="shared" si="9"/>
        <v>6.7461209804362487E-4</v>
      </c>
      <c r="AY14" s="17" t="str">
        <f>IFERROR((IF(AX14&gt;=AZ14,"SOBRESALIENTE",IF(AX14&lt;AZ14-(AZ14*0.05),"NO CUMPLIDA","ACEPTABLE"))),"N/A")</f>
        <v>SOBRESALIENTE</v>
      </c>
      <c r="AZ14" s="11">
        <f t="shared" si="31"/>
        <v>0</v>
      </c>
      <c r="BA14" s="11" t="s">
        <v>119</v>
      </c>
      <c r="BB14" s="7" t="s">
        <v>236</v>
      </c>
      <c r="BC14" s="21"/>
      <c r="BD14" s="21"/>
      <c r="BE14" s="14" t="e">
        <f t="shared" si="10"/>
        <v>#DIV/0!</v>
      </c>
      <c r="BF14" s="21"/>
      <c r="BG14" s="21"/>
      <c r="BH14" s="14" t="e">
        <f t="shared" si="11"/>
        <v>#DIV/0!</v>
      </c>
      <c r="BI14" s="21"/>
      <c r="BJ14" s="21"/>
      <c r="BK14" s="14" t="e">
        <f t="shared" si="12"/>
        <v>#DIV/0!</v>
      </c>
      <c r="BL14" s="26">
        <f t="shared" si="13"/>
        <v>0</v>
      </c>
      <c r="BM14" s="26">
        <f t="shared" si="13"/>
        <v>0</v>
      </c>
      <c r="BN14" s="14" t="e">
        <f t="shared" si="14"/>
        <v>#DIV/0!</v>
      </c>
      <c r="BO14" s="28" t="str">
        <f>IFERROR((IF(BN14&lt;=BP14,"SOBRESALIENTE",IF(BN14&gt;BP14+(BP14*0.05),"NO CUMPLIDA","ACEPTABLE"))),"N/A")</f>
        <v>N/A</v>
      </c>
      <c r="BP14" s="24">
        <f t="shared" si="15"/>
        <v>0</v>
      </c>
      <c r="BQ14" s="21"/>
      <c r="BR14" s="21"/>
      <c r="BS14" s="21"/>
      <c r="BT14" s="14" t="e">
        <f t="shared" si="16"/>
        <v>#DIV/0!</v>
      </c>
      <c r="BU14" s="21"/>
      <c r="BV14" s="21"/>
      <c r="BW14" s="14" t="e">
        <f t="shared" si="17"/>
        <v>#DIV/0!</v>
      </c>
      <c r="BX14" s="21"/>
      <c r="BY14" s="21"/>
      <c r="BZ14" s="14" t="e">
        <f t="shared" si="18"/>
        <v>#DIV/0!</v>
      </c>
      <c r="CA14" s="26">
        <f t="shared" si="19"/>
        <v>0</v>
      </c>
      <c r="CB14" s="26">
        <f t="shared" si="19"/>
        <v>0</v>
      </c>
      <c r="CC14" s="14" t="e">
        <f t="shared" si="20"/>
        <v>#DIV/0!</v>
      </c>
      <c r="CD14" s="28" t="str">
        <f>IFERROR((IF(CC14&lt;=CE14,"SOBRESALIENTE",IF(CC14&gt;CE14+(CE14*0.05),"NO CUMPLIDA","ACEPTABLE"))),"N/A")</f>
        <v>N/A</v>
      </c>
      <c r="CE14" s="24">
        <f t="shared" si="21"/>
        <v>0</v>
      </c>
      <c r="CF14" s="21"/>
      <c r="CG14" s="26">
        <f t="shared" si="22"/>
        <v>4</v>
      </c>
      <c r="CH14" s="26">
        <f t="shared" si="22"/>
        <v>8770</v>
      </c>
      <c r="CI14" s="14">
        <f t="shared" si="23"/>
        <v>4.5610034207525655E-4</v>
      </c>
      <c r="CJ14" s="28" t="str">
        <f>IFERROR((IF(CI14&gt;=CK14,"SOBRESALIENTE",IF(CI14&lt;CK14-(CK14*0.05),"NO CUMPLIDA","ACEPTABLE"))),"N/A")</f>
        <v>SOBRESALIENTE</v>
      </c>
      <c r="CK14" s="24">
        <f t="shared" si="24"/>
        <v>0</v>
      </c>
      <c r="CL14" s="26"/>
      <c r="CM14" s="26">
        <f t="shared" si="25"/>
        <v>4</v>
      </c>
      <c r="CN14" s="38">
        <f t="shared" si="32"/>
        <v>1461.6666666666667</v>
      </c>
      <c r="CO14" s="14">
        <f t="shared" si="26"/>
        <v>2.7366020524515391E-3</v>
      </c>
      <c r="CP14" s="28" t="str">
        <f>IFERROR((IF(CO14&gt;=CQ14,"SOBRESALIENTE",IF(CO14&lt;CQ14-(CQ14*0.05),"NO CUMPLIDA","ACEPTABLE"))),"N/A")</f>
        <v>SOBRESALIENTE</v>
      </c>
      <c r="CQ14" s="11">
        <v>0</v>
      </c>
      <c r="CR14" s="26"/>
      <c r="CS14" s="26">
        <f t="shared" si="35"/>
        <v>2</v>
      </c>
      <c r="CT14" s="29">
        <f t="shared" si="33"/>
        <v>1461.6666666666667</v>
      </c>
      <c r="CU14" s="30">
        <f t="shared" si="27"/>
        <v>1.3683010262257695E-3</v>
      </c>
      <c r="CV14" s="28" t="str">
        <f>IFERROR((IF(CU14&gt;=CW14,"SOBRESALIENTE",IF(CU14&lt;CW14-(CW14*0.05),"NO CUMPLIDA","ACEPTABLE"))),"N/A")</f>
        <v>SOBRESALIENTE</v>
      </c>
      <c r="CW14" s="11">
        <v>0</v>
      </c>
      <c r="CX14" s="26"/>
      <c r="CY14" s="26">
        <f t="shared" si="34"/>
        <v>4</v>
      </c>
      <c r="CZ14" s="46">
        <f t="shared" si="34"/>
        <v>8770</v>
      </c>
      <c r="DA14" s="30">
        <f t="shared" si="28"/>
        <v>4.5610034207525655E-4</v>
      </c>
      <c r="DB14" s="28" t="str">
        <f>IFERROR((IF(DA14&gt;=DC14,"SOBRESALIENTE",IF(DA14&lt;DC14-(DC14*0.05),"NO CUMPLIDA","ACEPTABLE"))),"N/A")</f>
        <v>SOBRESALIENTE</v>
      </c>
      <c r="DC14" s="24">
        <f t="shared" si="29"/>
        <v>0</v>
      </c>
      <c r="DD14" s="26"/>
    </row>
    <row r="15" spans="1:108" ht="141.75" customHeight="1">
      <c r="A15" s="8" t="s">
        <v>237</v>
      </c>
      <c r="B15" s="7" t="s">
        <v>102</v>
      </c>
      <c r="C15" s="8" t="s">
        <v>103</v>
      </c>
      <c r="D15" s="9" t="s">
        <v>104</v>
      </c>
      <c r="E15" s="9">
        <v>59666422</v>
      </c>
      <c r="F15" s="8" t="s">
        <v>238</v>
      </c>
      <c r="G15" s="7" t="s">
        <v>239</v>
      </c>
      <c r="H15" s="7">
        <v>16072449</v>
      </c>
      <c r="I15" s="7" t="s">
        <v>107</v>
      </c>
      <c r="J15" s="7" t="s">
        <v>240</v>
      </c>
      <c r="K15" s="7" t="s">
        <v>241</v>
      </c>
      <c r="L15" s="7" t="s">
        <v>242</v>
      </c>
      <c r="M15" s="7" t="s">
        <v>111</v>
      </c>
      <c r="N15" s="7" t="s">
        <v>112</v>
      </c>
      <c r="O15" s="7" t="s">
        <v>243</v>
      </c>
      <c r="P15" s="7" t="s">
        <v>193</v>
      </c>
      <c r="Q15" s="7" t="s">
        <v>193</v>
      </c>
      <c r="R15" s="8" t="s">
        <v>244</v>
      </c>
      <c r="S15" s="7" t="s">
        <v>245</v>
      </c>
      <c r="T15" s="7" t="s">
        <v>246</v>
      </c>
      <c r="U15" s="11">
        <v>0.9</v>
      </c>
      <c r="V15" s="7" t="s">
        <v>160</v>
      </c>
      <c r="W15" s="60">
        <v>9049</v>
      </c>
      <c r="X15" s="61">
        <v>9304</v>
      </c>
      <c r="Y15" s="14">
        <f t="shared" si="0"/>
        <v>0.97259243336199486</v>
      </c>
      <c r="Z15" s="61">
        <v>8335</v>
      </c>
      <c r="AA15" s="61">
        <v>9063</v>
      </c>
      <c r="AB15" s="14">
        <f t="shared" si="1"/>
        <v>0.91967339732980247</v>
      </c>
      <c r="AC15" s="61">
        <v>9557</v>
      </c>
      <c r="AD15" s="61">
        <v>9693</v>
      </c>
      <c r="AE15" s="14">
        <f t="shared" si="2"/>
        <v>0.98596925616424225</v>
      </c>
      <c r="AF15" s="7">
        <f t="shared" si="3"/>
        <v>26941</v>
      </c>
      <c r="AG15" s="7">
        <f t="shared" si="3"/>
        <v>28060</v>
      </c>
      <c r="AH15" s="14">
        <f t="shared" si="30"/>
        <v>0.96012116892373489</v>
      </c>
      <c r="AI15" s="17" t="str">
        <f>IFERROR((IF(AH15&gt;=AJ15,"SOBRESALIENTE",IF(AH15&lt;AJ15-(AJ15*0.05),"NO CUMPLIDA","ACEPTABLE"))),"N/A")</f>
        <v>SOBRESALIENTE</v>
      </c>
      <c r="AJ15" s="11">
        <v>0.9</v>
      </c>
      <c r="AK15" s="11" t="s">
        <v>119</v>
      </c>
      <c r="AL15" s="44" t="s">
        <v>247</v>
      </c>
      <c r="AM15" s="61">
        <v>7050</v>
      </c>
      <c r="AN15" s="61">
        <v>7036</v>
      </c>
      <c r="AO15" s="14">
        <f t="shared" si="5"/>
        <v>1.0019897669130187</v>
      </c>
      <c r="AP15" s="61">
        <v>7617</v>
      </c>
      <c r="AQ15" s="61">
        <v>7510</v>
      </c>
      <c r="AR15" s="14">
        <f t="shared" si="6"/>
        <v>1.0142476697736351</v>
      </c>
      <c r="AS15" s="61">
        <v>6289</v>
      </c>
      <c r="AT15" s="61">
        <v>6224</v>
      </c>
      <c r="AU15" s="14">
        <f t="shared" si="7"/>
        <v>1.0104434447300772</v>
      </c>
      <c r="AV15" s="7">
        <f t="shared" si="8"/>
        <v>20956</v>
      </c>
      <c r="AW15" s="7">
        <f t="shared" si="8"/>
        <v>20770</v>
      </c>
      <c r="AX15" s="14">
        <f t="shared" si="9"/>
        <v>1.008955223880597</v>
      </c>
      <c r="AY15" s="17" t="str">
        <f>IFERROR((IF(AX15&gt;=AZ15,"SOBRESALIENTE",IF(AX15&lt;AZ15-(AZ15*0.05),"NO CUMPLIDA","ACEPTABLE"))),"N/A")</f>
        <v>SOBRESALIENTE</v>
      </c>
      <c r="AZ15" s="11">
        <f t="shared" si="31"/>
        <v>0.9</v>
      </c>
      <c r="BA15" s="11" t="s">
        <v>119</v>
      </c>
      <c r="BB15" s="7" t="s">
        <v>248</v>
      </c>
      <c r="BC15" s="21"/>
      <c r="BD15" s="21"/>
      <c r="BE15" s="14" t="e">
        <f t="shared" si="10"/>
        <v>#DIV/0!</v>
      </c>
      <c r="BF15" s="21"/>
      <c r="BG15" s="21"/>
      <c r="BH15" s="14" t="e">
        <f t="shared" si="11"/>
        <v>#DIV/0!</v>
      </c>
      <c r="BI15" s="21"/>
      <c r="BJ15" s="21"/>
      <c r="BK15" s="14" t="e">
        <f t="shared" si="12"/>
        <v>#DIV/0!</v>
      </c>
      <c r="BL15" s="26">
        <f t="shared" si="13"/>
        <v>0</v>
      </c>
      <c r="BM15" s="26">
        <f t="shared" si="13"/>
        <v>0</v>
      </c>
      <c r="BN15" s="14" t="e">
        <f t="shared" si="14"/>
        <v>#DIV/0!</v>
      </c>
      <c r="BO15" s="28" t="str">
        <f>IFERROR((IF(BN15&gt;=BP15,"SOBRESALIENTE",IF(BN15&lt;BP15-(BP15*0.05),"NO CUMPLIDA","ACEPTABLE"))),"N/A")</f>
        <v>N/A</v>
      </c>
      <c r="BP15" s="11">
        <v>0.9</v>
      </c>
      <c r="BQ15" s="21"/>
      <c r="BR15" s="21"/>
      <c r="BS15" s="21"/>
      <c r="BT15" s="14" t="e">
        <f t="shared" si="16"/>
        <v>#DIV/0!</v>
      </c>
      <c r="BU15" s="21"/>
      <c r="BV15" s="21"/>
      <c r="BW15" s="14" t="e">
        <f t="shared" si="17"/>
        <v>#DIV/0!</v>
      </c>
      <c r="BX15" s="21"/>
      <c r="BY15" s="21"/>
      <c r="BZ15" s="14" t="e">
        <f t="shared" si="18"/>
        <v>#DIV/0!</v>
      </c>
      <c r="CA15" s="26">
        <f t="shared" si="19"/>
        <v>0</v>
      </c>
      <c r="CB15" s="26">
        <f t="shared" si="19"/>
        <v>0</v>
      </c>
      <c r="CC15" s="14" t="e">
        <f t="shared" si="20"/>
        <v>#DIV/0!</v>
      </c>
      <c r="CD15" s="28" t="str">
        <f>IFERROR((IF(CC15&gt;=CE15,"SOBRESALIENTE",IF(CC15&lt;CE15-(CE15*0.05),"NO CUMPLIDA","ACEPTABLE"))),"N/A")</f>
        <v>N/A</v>
      </c>
      <c r="CE15" s="11">
        <v>0.9</v>
      </c>
      <c r="CF15" s="21"/>
      <c r="CG15" s="26">
        <f t="shared" si="22"/>
        <v>47897</v>
      </c>
      <c r="CH15" s="26">
        <f t="shared" si="22"/>
        <v>48830</v>
      </c>
      <c r="CI15" s="14">
        <f t="shared" si="23"/>
        <v>0.98089289371288146</v>
      </c>
      <c r="CJ15" s="28" t="str">
        <f>IFERROR((IF(CI15&gt;=CK15,"SOBRESALIENTE",IF(CI15&lt;CK15-(CK15*0.05),"NO CUMPLIDA","ACEPTABLE"))),"N/A")</f>
        <v>SOBRESALIENTE</v>
      </c>
      <c r="CK15" s="11">
        <v>0.9</v>
      </c>
      <c r="CL15" s="26"/>
      <c r="CM15" s="26">
        <f t="shared" si="25"/>
        <v>47897</v>
      </c>
      <c r="CN15" s="38">
        <f t="shared" si="32"/>
        <v>8138.333333333333</v>
      </c>
      <c r="CO15" s="14">
        <f t="shared" si="26"/>
        <v>5.885357362277289</v>
      </c>
      <c r="CP15" s="28" t="str">
        <f>IFERROR((IF(CO15&gt;=CQ15,"SOBRESALIENTE",IF(CO15&lt;CQ15-(CQ15*0.05),"NO CUMPLIDA","ACEPTABLE"))),"N/A")</f>
        <v>SOBRESALIENTE</v>
      </c>
      <c r="CQ15" s="11">
        <v>0.9</v>
      </c>
      <c r="CR15" s="26"/>
      <c r="CS15" s="26">
        <f t="shared" ref="CS15:CS34" si="36">SUBTOTAL(9,BC15,BF15,BI15,BR15,BU15,BX15)</f>
        <v>0</v>
      </c>
      <c r="CT15" s="29">
        <f t="shared" si="33"/>
        <v>8138.333333333333</v>
      </c>
      <c r="CU15" s="30">
        <f t="shared" si="27"/>
        <v>0</v>
      </c>
      <c r="CV15" s="28" t="str">
        <f>IFERROR((IF(CU15&gt;=CW15,"SOBRESALIENTE",IF(CU15&lt;CW15-(CW15*0.05),"NO CUMPLIDA","ACEPTABLE"))),"N/A")</f>
        <v>NO CUMPLIDA</v>
      </c>
      <c r="CW15" s="11">
        <v>0.9</v>
      </c>
      <c r="CX15" s="26"/>
      <c r="CY15" s="26">
        <f t="shared" si="34"/>
        <v>47897</v>
      </c>
      <c r="CZ15" s="46">
        <f t="shared" si="34"/>
        <v>48830</v>
      </c>
      <c r="DA15" s="30">
        <f t="shared" si="28"/>
        <v>0.98089289371288146</v>
      </c>
      <c r="DB15" s="28" t="str">
        <f>IFERROR((IF(DA15&gt;=DC15,"SOBRESALIENTE",IF(DA15&lt;DC15-(DC15*0.05),"NO CUMPLIDA","ACEPTABLE"))),"N/A")</f>
        <v>SOBRESALIENTE</v>
      </c>
      <c r="DC15" s="11">
        <v>0.9</v>
      </c>
      <c r="DD15" s="26"/>
    </row>
    <row r="16" spans="1:108" ht="173.25">
      <c r="A16" s="8" t="s">
        <v>249</v>
      </c>
      <c r="B16" s="7" t="s">
        <v>102</v>
      </c>
      <c r="C16" s="8" t="s">
        <v>103</v>
      </c>
      <c r="D16" s="9" t="s">
        <v>104</v>
      </c>
      <c r="E16" s="9">
        <v>59666422</v>
      </c>
      <c r="F16" s="8" t="s">
        <v>238</v>
      </c>
      <c r="G16" s="7" t="s">
        <v>239</v>
      </c>
      <c r="H16" s="7">
        <v>16072449</v>
      </c>
      <c r="I16" s="7" t="s">
        <v>107</v>
      </c>
      <c r="J16" s="7" t="s">
        <v>250</v>
      </c>
      <c r="K16" s="7" t="s">
        <v>251</v>
      </c>
      <c r="L16" s="7" t="s">
        <v>242</v>
      </c>
      <c r="M16" s="7" t="s">
        <v>111</v>
      </c>
      <c r="N16" s="7" t="s">
        <v>112</v>
      </c>
      <c r="O16" s="7" t="s">
        <v>2</v>
      </c>
      <c r="P16" s="7" t="s">
        <v>193</v>
      </c>
      <c r="Q16" s="7" t="s">
        <v>193</v>
      </c>
      <c r="R16" s="8" t="s">
        <v>252</v>
      </c>
      <c r="S16" s="7" t="s">
        <v>253</v>
      </c>
      <c r="T16" s="7" t="s">
        <v>254</v>
      </c>
      <c r="U16" s="11">
        <v>0.9</v>
      </c>
      <c r="V16" s="7" t="s">
        <v>160</v>
      </c>
      <c r="W16" s="60">
        <v>24</v>
      </c>
      <c r="X16" s="61">
        <v>25</v>
      </c>
      <c r="Y16" s="14">
        <f t="shared" si="0"/>
        <v>0.96</v>
      </c>
      <c r="Z16" s="61">
        <v>25</v>
      </c>
      <c r="AA16" s="61">
        <v>25</v>
      </c>
      <c r="AB16" s="14">
        <f t="shared" si="1"/>
        <v>1</v>
      </c>
      <c r="AC16" s="61">
        <v>25</v>
      </c>
      <c r="AD16" s="61">
        <v>25</v>
      </c>
      <c r="AE16" s="14">
        <f t="shared" si="2"/>
        <v>1</v>
      </c>
      <c r="AF16" s="7">
        <f t="shared" si="3"/>
        <v>74</v>
      </c>
      <c r="AG16" s="7">
        <f t="shared" si="3"/>
        <v>75</v>
      </c>
      <c r="AH16" s="14">
        <f t="shared" si="30"/>
        <v>0.98666666666666669</v>
      </c>
      <c r="AI16" s="17" t="str">
        <f>IFERROR((IF(AH16&gt;=AJ16,"SOBRESALIENTE",IF(AH16&lt;AJ16-(AJ16*0.05),"NO CUMPLIDA","ACEPTABLE"))),"N/A")</f>
        <v>SOBRESALIENTE</v>
      </c>
      <c r="AJ16" s="11">
        <v>0.9</v>
      </c>
      <c r="AK16" s="11" t="s">
        <v>119</v>
      </c>
      <c r="AL16" s="44" t="s">
        <v>255</v>
      </c>
      <c r="AM16" s="61">
        <v>32</v>
      </c>
      <c r="AN16" s="61">
        <v>30</v>
      </c>
      <c r="AO16" s="14">
        <f t="shared" si="5"/>
        <v>1.0666666666666667</v>
      </c>
      <c r="AP16" s="61">
        <v>35</v>
      </c>
      <c r="AQ16" s="61">
        <v>34</v>
      </c>
      <c r="AR16" s="14">
        <f t="shared" si="6"/>
        <v>1.0294117647058822</v>
      </c>
      <c r="AS16" s="21">
        <v>32</v>
      </c>
      <c r="AT16" s="21">
        <v>29</v>
      </c>
      <c r="AU16" s="14">
        <f t="shared" si="7"/>
        <v>1.103448275862069</v>
      </c>
      <c r="AV16" s="7">
        <f t="shared" si="8"/>
        <v>99</v>
      </c>
      <c r="AW16" s="7">
        <f t="shared" si="8"/>
        <v>93</v>
      </c>
      <c r="AX16" s="14">
        <f t="shared" si="9"/>
        <v>1.064516129032258</v>
      </c>
      <c r="AY16" s="17" t="str">
        <f>IFERROR((IF(AX16&gt;=AZ16,"SOBRESALIENTE",IF(AX16&lt;AZ16-(AZ16*0.05),"NO CUMPLIDA","ACEPTABLE"))),"N/A")</f>
        <v>SOBRESALIENTE</v>
      </c>
      <c r="AZ16" s="11">
        <f t="shared" si="31"/>
        <v>0.9</v>
      </c>
      <c r="BA16" s="62" t="s">
        <v>119</v>
      </c>
      <c r="BB16" s="7" t="s">
        <v>256</v>
      </c>
      <c r="BC16" s="21"/>
      <c r="BD16" s="21"/>
      <c r="BE16" s="14" t="e">
        <f t="shared" si="10"/>
        <v>#DIV/0!</v>
      </c>
      <c r="BF16" s="21"/>
      <c r="BG16" s="21"/>
      <c r="BH16" s="14" t="e">
        <f t="shared" si="11"/>
        <v>#DIV/0!</v>
      </c>
      <c r="BI16" s="21"/>
      <c r="BJ16" s="21"/>
      <c r="BK16" s="14" t="e">
        <f t="shared" si="12"/>
        <v>#DIV/0!</v>
      </c>
      <c r="BL16" s="26">
        <f t="shared" si="13"/>
        <v>0</v>
      </c>
      <c r="BM16" s="26">
        <f t="shared" si="13"/>
        <v>0</v>
      </c>
      <c r="BN16" s="14" t="e">
        <f t="shared" si="14"/>
        <v>#DIV/0!</v>
      </c>
      <c r="BO16" s="28" t="str">
        <f>IFERROR((IF(BN16&gt;=BP16,"SOBRESALIENTE",IF(BN16&lt;BP16-(BP16*0.05),"NO CUMPLIDA","ACEPTABLE"))),"N/A")</f>
        <v>N/A</v>
      </c>
      <c r="BP16" s="11">
        <v>0.9</v>
      </c>
      <c r="BQ16" s="21"/>
      <c r="BR16" s="21"/>
      <c r="BS16" s="21"/>
      <c r="BT16" s="14" t="e">
        <f t="shared" si="16"/>
        <v>#DIV/0!</v>
      </c>
      <c r="BU16" s="21"/>
      <c r="BV16" s="21"/>
      <c r="BW16" s="14" t="e">
        <f t="shared" si="17"/>
        <v>#DIV/0!</v>
      </c>
      <c r="BX16" s="21"/>
      <c r="BY16" s="21"/>
      <c r="BZ16" s="14" t="e">
        <f t="shared" si="18"/>
        <v>#DIV/0!</v>
      </c>
      <c r="CA16" s="26">
        <f t="shared" si="19"/>
        <v>0</v>
      </c>
      <c r="CB16" s="26">
        <f t="shared" si="19"/>
        <v>0</v>
      </c>
      <c r="CC16" s="14" t="e">
        <f t="shared" si="20"/>
        <v>#DIV/0!</v>
      </c>
      <c r="CD16" s="28" t="str">
        <f>IFERROR((IF(CC16&gt;=CE16,"SOBRESALIENTE",IF(CC16&lt;CE16-(CE16*0.05),"NO CUMPLIDA","ACEPTABLE"))),"N/A")</f>
        <v>N/A</v>
      </c>
      <c r="CE16" s="11">
        <v>0.9</v>
      </c>
      <c r="CF16" s="21"/>
      <c r="CG16" s="26">
        <f t="shared" si="22"/>
        <v>173</v>
      </c>
      <c r="CH16" s="26">
        <f t="shared" si="22"/>
        <v>168</v>
      </c>
      <c r="CI16" s="14">
        <f t="shared" si="23"/>
        <v>1.0297619047619047</v>
      </c>
      <c r="CJ16" s="28" t="str">
        <f>IFERROR((IF(CI16&gt;=CK16,"SOBRESALIENTE",IF(CI16&lt;CK16-(CK16*0.05),"NO CUMPLIDA","ACEPTABLE"))),"N/A")</f>
        <v>SOBRESALIENTE</v>
      </c>
      <c r="CK16" s="11">
        <v>0.9</v>
      </c>
      <c r="CL16" s="26"/>
      <c r="CM16" s="26">
        <f t="shared" si="25"/>
        <v>173</v>
      </c>
      <c r="CN16" s="38">
        <f t="shared" si="32"/>
        <v>28</v>
      </c>
      <c r="CO16" s="14">
        <f t="shared" si="26"/>
        <v>6.1785714285714288</v>
      </c>
      <c r="CP16" s="28" t="str">
        <f>IFERROR((IF(CO16&gt;=CQ16,"SOBRESALIENTE",IF(CO16&lt;CQ16-(CQ16*0.05),"NO CUMPLIDA","ACEPTABLE"))),"N/A")</f>
        <v>SOBRESALIENTE</v>
      </c>
      <c r="CQ16" s="11">
        <v>0.9</v>
      </c>
      <c r="CR16" s="26"/>
      <c r="CS16" s="26">
        <f t="shared" si="36"/>
        <v>0</v>
      </c>
      <c r="CT16" s="29">
        <f t="shared" si="33"/>
        <v>28</v>
      </c>
      <c r="CU16" s="30">
        <f t="shared" si="27"/>
        <v>0</v>
      </c>
      <c r="CV16" s="28" t="str">
        <f>IFERROR((IF(CU16&gt;=CW16,"SOBRESALIENTE",IF(CU16&lt;CW16-(CW16*0.05),"NO CUMPLIDA","ACEPTABLE"))),"N/A")</f>
        <v>NO CUMPLIDA</v>
      </c>
      <c r="CW16" s="11">
        <v>0.9</v>
      </c>
      <c r="CX16" s="26"/>
      <c r="CY16" s="26">
        <f t="shared" si="34"/>
        <v>173</v>
      </c>
      <c r="CZ16" s="46">
        <f t="shared" si="34"/>
        <v>168</v>
      </c>
      <c r="DA16" s="30">
        <f t="shared" si="28"/>
        <v>1.0297619047619047</v>
      </c>
      <c r="DB16" s="28" t="str">
        <f>IFERROR((IF(DA16&gt;=DC16,"SOBRESALIENTE",IF(DA16&lt;DC16-(DC16*0.05),"NO CUMPLIDA","ACEPTABLE"))),"N/A")</f>
        <v>SOBRESALIENTE</v>
      </c>
      <c r="DC16" s="11">
        <v>0.9</v>
      </c>
      <c r="DD16" s="26"/>
    </row>
    <row r="17" spans="1:108" ht="141.75">
      <c r="A17" s="6" t="s">
        <v>257</v>
      </c>
      <c r="B17" s="7" t="s">
        <v>102</v>
      </c>
      <c r="C17" s="8" t="s">
        <v>103</v>
      </c>
      <c r="D17" s="9" t="s">
        <v>104</v>
      </c>
      <c r="E17" s="9">
        <v>59666422</v>
      </c>
      <c r="F17" s="8" t="s">
        <v>238</v>
      </c>
      <c r="G17" s="7" t="s">
        <v>239</v>
      </c>
      <c r="H17" s="7">
        <v>16072449</v>
      </c>
      <c r="I17" s="7" t="s">
        <v>107</v>
      </c>
      <c r="J17" s="7" t="s">
        <v>258</v>
      </c>
      <c r="K17" s="7" t="s">
        <v>259</v>
      </c>
      <c r="L17" s="7" t="s">
        <v>242</v>
      </c>
      <c r="M17" s="7" t="s">
        <v>111</v>
      </c>
      <c r="N17" s="7" t="s">
        <v>112</v>
      </c>
      <c r="O17" s="7" t="s">
        <v>2</v>
      </c>
      <c r="P17" s="7" t="s">
        <v>193</v>
      </c>
      <c r="Q17" s="7" t="s">
        <v>193</v>
      </c>
      <c r="R17" s="8" t="s">
        <v>260</v>
      </c>
      <c r="S17" s="7" t="s">
        <v>261</v>
      </c>
      <c r="T17" s="7" t="s">
        <v>262</v>
      </c>
      <c r="U17" s="11">
        <v>1</v>
      </c>
      <c r="V17" s="7" t="s">
        <v>160</v>
      </c>
      <c r="W17" s="60">
        <v>10</v>
      </c>
      <c r="X17" s="61">
        <v>10</v>
      </c>
      <c r="Y17" s="14">
        <f t="shared" si="0"/>
        <v>1</v>
      </c>
      <c r="Z17" s="61">
        <v>8</v>
      </c>
      <c r="AA17" s="61">
        <v>8</v>
      </c>
      <c r="AB17" s="14">
        <f t="shared" si="1"/>
        <v>1</v>
      </c>
      <c r="AC17" s="61">
        <v>10</v>
      </c>
      <c r="AD17" s="61">
        <v>10</v>
      </c>
      <c r="AE17" s="14">
        <f t="shared" si="2"/>
        <v>1</v>
      </c>
      <c r="AF17" s="7">
        <f t="shared" si="3"/>
        <v>28</v>
      </c>
      <c r="AG17" s="7">
        <f t="shared" si="3"/>
        <v>28</v>
      </c>
      <c r="AH17" s="14">
        <f t="shared" si="30"/>
        <v>1</v>
      </c>
      <c r="AI17" s="17" t="str">
        <f>IFERROR((IF(AH17&gt;=AJ17,"SOBRESALIENTE",IF(AH17&lt;AJ17-(AJ17*0.05),"NO CUMPLIDA","ACEPTABLE"))),"N/A")</f>
        <v>SOBRESALIENTE</v>
      </c>
      <c r="AJ17" s="11">
        <v>1</v>
      </c>
      <c r="AK17" s="11" t="s">
        <v>119</v>
      </c>
      <c r="AL17" s="44" t="s">
        <v>263</v>
      </c>
      <c r="AM17" s="61">
        <v>5</v>
      </c>
      <c r="AN17" s="61">
        <v>5</v>
      </c>
      <c r="AO17" s="14">
        <f t="shared" si="5"/>
        <v>1</v>
      </c>
      <c r="AP17" s="61">
        <v>8</v>
      </c>
      <c r="AQ17" s="61">
        <v>8</v>
      </c>
      <c r="AR17" s="14">
        <f t="shared" si="6"/>
        <v>1</v>
      </c>
      <c r="AS17" s="61">
        <v>13</v>
      </c>
      <c r="AT17" s="61">
        <v>13</v>
      </c>
      <c r="AU17" s="14">
        <f t="shared" si="7"/>
        <v>1</v>
      </c>
      <c r="AV17" s="7">
        <f t="shared" si="8"/>
        <v>26</v>
      </c>
      <c r="AW17" s="7">
        <f t="shared" si="8"/>
        <v>26</v>
      </c>
      <c r="AX17" s="14">
        <f t="shared" si="9"/>
        <v>1</v>
      </c>
      <c r="AY17" s="17" t="str">
        <f>IFERROR((IF(AX17&gt;=AZ17,"SOBRESALIENTE",IF(AX17&lt;AZ17-(AZ17*0.05),"NO CUMPLIDA","ACEPTABLE"))),"N/A")</f>
        <v>SOBRESALIENTE</v>
      </c>
      <c r="AZ17" s="11">
        <f t="shared" si="31"/>
        <v>1</v>
      </c>
      <c r="BA17" s="11" t="s">
        <v>119</v>
      </c>
      <c r="BB17" s="7" t="s">
        <v>263</v>
      </c>
      <c r="BC17" s="21"/>
      <c r="BD17" s="21"/>
      <c r="BE17" s="14" t="e">
        <f t="shared" si="10"/>
        <v>#DIV/0!</v>
      </c>
      <c r="BF17" s="21"/>
      <c r="BG17" s="21"/>
      <c r="BH17" s="14" t="e">
        <f t="shared" si="11"/>
        <v>#DIV/0!</v>
      </c>
      <c r="BI17" s="21"/>
      <c r="BJ17" s="21"/>
      <c r="BK17" s="14" t="e">
        <f t="shared" si="12"/>
        <v>#DIV/0!</v>
      </c>
      <c r="BL17" s="26">
        <f t="shared" si="13"/>
        <v>0</v>
      </c>
      <c r="BM17" s="26">
        <f t="shared" si="13"/>
        <v>0</v>
      </c>
      <c r="BN17" s="14" t="e">
        <f t="shared" si="14"/>
        <v>#DIV/0!</v>
      </c>
      <c r="BO17" s="28" t="str">
        <f>IFERROR((IF(BN17&gt;=BP17,"SOBRESALIENTE",IF(BN17&lt;BP17-(BP17*0.05),"NO CUMPLIDA","ACEPTABLE"))),"N/A")</f>
        <v>N/A</v>
      </c>
      <c r="BP17" s="11">
        <v>1</v>
      </c>
      <c r="BQ17" s="21"/>
      <c r="BR17" s="21"/>
      <c r="BS17" s="21"/>
      <c r="BT17" s="14" t="e">
        <f t="shared" si="16"/>
        <v>#DIV/0!</v>
      </c>
      <c r="BU17" s="21"/>
      <c r="BV17" s="21"/>
      <c r="BW17" s="14" t="e">
        <f t="shared" si="17"/>
        <v>#DIV/0!</v>
      </c>
      <c r="BX17" s="21"/>
      <c r="BY17" s="21"/>
      <c r="BZ17" s="14" t="e">
        <f t="shared" si="18"/>
        <v>#DIV/0!</v>
      </c>
      <c r="CA17" s="26">
        <f t="shared" si="19"/>
        <v>0</v>
      </c>
      <c r="CB17" s="26">
        <f t="shared" si="19"/>
        <v>0</v>
      </c>
      <c r="CC17" s="14" t="e">
        <f t="shared" si="20"/>
        <v>#DIV/0!</v>
      </c>
      <c r="CD17" s="28" t="str">
        <f>IFERROR((IF(CC17&gt;=CE17,"SOBRESALIENTE",IF(CC17&lt;CE17-(CE17*0.05),"NO CUMPLIDA","ACEPTABLE"))),"N/A")</f>
        <v>N/A</v>
      </c>
      <c r="CE17" s="11">
        <v>1</v>
      </c>
      <c r="CF17" s="21"/>
      <c r="CG17" s="26">
        <f t="shared" si="22"/>
        <v>54</v>
      </c>
      <c r="CH17" s="26">
        <f t="shared" si="22"/>
        <v>54</v>
      </c>
      <c r="CI17" s="14">
        <f t="shared" si="23"/>
        <v>1</v>
      </c>
      <c r="CJ17" s="28" t="str">
        <f>IFERROR((IF(CI17&gt;=CK17,"SOBRESALIENTE",IF(CI17&lt;CK17-(CK17*0.05),"NO CUMPLIDA","ACEPTABLE"))),"N/A")</f>
        <v>SOBRESALIENTE</v>
      </c>
      <c r="CK17" s="11">
        <v>1</v>
      </c>
      <c r="CL17" s="26"/>
      <c r="CM17" s="26">
        <f t="shared" si="25"/>
        <v>54</v>
      </c>
      <c r="CN17" s="38">
        <f t="shared" si="32"/>
        <v>9</v>
      </c>
      <c r="CO17" s="14">
        <f t="shared" si="26"/>
        <v>6</v>
      </c>
      <c r="CP17" s="28" t="str">
        <f>IFERROR((IF(CO17&gt;=CQ17,"SOBRESALIENTE",IF(CO17&lt;CQ17-(CQ17*0.05),"NO CUMPLIDA","ACEPTABLE"))),"N/A")</f>
        <v>SOBRESALIENTE</v>
      </c>
      <c r="CQ17" s="11">
        <v>1</v>
      </c>
      <c r="CR17" s="26"/>
      <c r="CS17" s="26">
        <f t="shared" si="36"/>
        <v>0</v>
      </c>
      <c r="CT17" s="29">
        <f t="shared" si="33"/>
        <v>9</v>
      </c>
      <c r="CU17" s="30">
        <f t="shared" si="27"/>
        <v>0</v>
      </c>
      <c r="CV17" s="28" t="str">
        <f>IFERROR((IF(CU17&gt;=CW17,"SOBRESALIENTE",IF(CU17&lt;CW17-(CW17*0.05),"NO CUMPLIDA","ACEPTABLE"))),"N/A")</f>
        <v>NO CUMPLIDA</v>
      </c>
      <c r="CW17" s="11">
        <v>1</v>
      </c>
      <c r="CX17" s="26"/>
      <c r="CY17" s="26">
        <f t="shared" si="34"/>
        <v>54</v>
      </c>
      <c r="CZ17" s="46">
        <f t="shared" si="34"/>
        <v>54</v>
      </c>
      <c r="DA17" s="30">
        <f t="shared" si="28"/>
        <v>1</v>
      </c>
      <c r="DB17" s="28" t="str">
        <f>IFERROR((IF(DA17&gt;=DC17,"SOBRESALIENTE",IF(DA17&lt;DC17-(DC17*0.05),"NO CUMPLIDA","ACEPTABLE"))),"N/A")</f>
        <v>SOBRESALIENTE</v>
      </c>
      <c r="DC17" s="11">
        <v>1</v>
      </c>
      <c r="DD17" s="26"/>
    </row>
    <row r="18" spans="1:108" ht="236.25">
      <c r="A18" s="8" t="s">
        <v>264</v>
      </c>
      <c r="B18" s="7" t="s">
        <v>102</v>
      </c>
      <c r="C18" s="8" t="s">
        <v>103</v>
      </c>
      <c r="D18" s="9" t="s">
        <v>104</v>
      </c>
      <c r="E18" s="9">
        <v>59666422</v>
      </c>
      <c r="F18" s="8" t="s">
        <v>238</v>
      </c>
      <c r="G18" s="7" t="s">
        <v>239</v>
      </c>
      <c r="H18" s="7">
        <v>16072449</v>
      </c>
      <c r="I18" s="7" t="s">
        <v>107</v>
      </c>
      <c r="J18" s="7" t="s">
        <v>265</v>
      </c>
      <c r="K18" s="7" t="s">
        <v>266</v>
      </c>
      <c r="L18" s="7" t="s">
        <v>242</v>
      </c>
      <c r="M18" s="7" t="s">
        <v>111</v>
      </c>
      <c r="N18" s="7" t="s">
        <v>112</v>
      </c>
      <c r="O18" s="7" t="s">
        <v>2</v>
      </c>
      <c r="P18" s="7" t="s">
        <v>193</v>
      </c>
      <c r="Q18" s="7" t="s">
        <v>193</v>
      </c>
      <c r="R18" s="8" t="s">
        <v>267</v>
      </c>
      <c r="S18" s="7" t="s">
        <v>268</v>
      </c>
      <c r="T18" s="7" t="s">
        <v>269</v>
      </c>
      <c r="U18" s="11">
        <v>0.45</v>
      </c>
      <c r="V18" s="7" t="s">
        <v>160</v>
      </c>
      <c r="W18" s="60">
        <v>2767</v>
      </c>
      <c r="X18" s="61">
        <v>12117</v>
      </c>
      <c r="Y18" s="14">
        <f t="shared" si="0"/>
        <v>0.22835685400676736</v>
      </c>
      <c r="Z18" s="61">
        <v>2993</v>
      </c>
      <c r="AA18" s="61">
        <v>12893</v>
      </c>
      <c r="AB18" s="14">
        <f t="shared" si="1"/>
        <v>0.23214147211665245</v>
      </c>
      <c r="AC18" s="61">
        <v>3097</v>
      </c>
      <c r="AD18" s="61">
        <v>11697</v>
      </c>
      <c r="AE18" s="14">
        <f t="shared" si="2"/>
        <v>0.26476874412242457</v>
      </c>
      <c r="AF18" s="7">
        <f t="shared" si="3"/>
        <v>8857</v>
      </c>
      <c r="AG18" s="7">
        <f t="shared" si="3"/>
        <v>36707</v>
      </c>
      <c r="AH18" s="14">
        <f t="shared" si="30"/>
        <v>0.24128912741438963</v>
      </c>
      <c r="AI18" s="17" t="str">
        <f>IFERROR((IF(AH18&lt;=AJ18,"SOBRESALIENTE",IF(AH18&lt;AJ18+(AJ18*0.05),"NO CUMPLIDA","ACEPTABLE"))),"N/A")</f>
        <v>SOBRESALIENTE</v>
      </c>
      <c r="AJ18" s="11">
        <v>0.45</v>
      </c>
      <c r="AK18" s="11" t="s">
        <v>119</v>
      </c>
      <c r="AL18" s="44" t="s">
        <v>270</v>
      </c>
      <c r="AM18" s="61">
        <f>2723+10565</f>
        <v>13288</v>
      </c>
      <c r="AN18" s="61">
        <v>13288</v>
      </c>
      <c r="AO18" s="14">
        <f t="shared" si="5"/>
        <v>1</v>
      </c>
      <c r="AP18" s="61">
        <v>3066</v>
      </c>
      <c r="AQ18" s="61">
        <v>12932</v>
      </c>
      <c r="AR18" s="14">
        <f t="shared" si="6"/>
        <v>0.23708629755644911</v>
      </c>
      <c r="AS18" s="61">
        <v>2754</v>
      </c>
      <c r="AT18" s="61">
        <v>12304</v>
      </c>
      <c r="AU18" s="14">
        <f t="shared" si="7"/>
        <v>0.22382964889466839</v>
      </c>
      <c r="AV18" s="7">
        <f t="shared" si="8"/>
        <v>19108</v>
      </c>
      <c r="AW18" s="7">
        <f t="shared" si="8"/>
        <v>38524</v>
      </c>
      <c r="AX18" s="14">
        <f t="shared" si="9"/>
        <v>0.49600249195306823</v>
      </c>
      <c r="AY18" s="17" t="str">
        <f>IFERROR((IF(AX18&lt;=AZ18,"SOBRESALIENTE",IF(AX18&lt;AZ18+(AZ18*0.05),"NO CUMPLIDA","ACEPTABLE"))),"N/A")</f>
        <v>ACEPTABLE</v>
      </c>
      <c r="AZ18" s="11">
        <f t="shared" si="31"/>
        <v>0.45</v>
      </c>
      <c r="BA18" s="11" t="s">
        <v>119</v>
      </c>
      <c r="BB18" s="7" t="s">
        <v>270</v>
      </c>
      <c r="BC18" s="21"/>
      <c r="BD18" s="21"/>
      <c r="BE18" s="14" t="e">
        <f t="shared" si="10"/>
        <v>#DIV/0!</v>
      </c>
      <c r="BF18" s="21"/>
      <c r="BG18" s="21"/>
      <c r="BH18" s="14" t="e">
        <f t="shared" si="11"/>
        <v>#DIV/0!</v>
      </c>
      <c r="BI18" s="21"/>
      <c r="BJ18" s="21"/>
      <c r="BK18" s="14" t="e">
        <f t="shared" si="12"/>
        <v>#DIV/0!</v>
      </c>
      <c r="BL18" s="26">
        <f t="shared" si="13"/>
        <v>0</v>
      </c>
      <c r="BM18" s="26">
        <f t="shared" si="13"/>
        <v>0</v>
      </c>
      <c r="BN18" s="14" t="e">
        <f t="shared" si="14"/>
        <v>#DIV/0!</v>
      </c>
      <c r="BO18" s="28" t="str">
        <f>IFERROR((IF(BN18&lt;=BP18,"SOBRESALIENTE",IF(BN18&lt;BP18+(BP18*0.05),"NO CUMPLIDA","ACEPTABLE"))),"N/A")</f>
        <v>N/A</v>
      </c>
      <c r="BP18" s="11">
        <v>0.45</v>
      </c>
      <c r="BQ18" s="21"/>
      <c r="BR18" s="21"/>
      <c r="BS18" s="21"/>
      <c r="BT18" s="14" t="e">
        <f t="shared" si="16"/>
        <v>#DIV/0!</v>
      </c>
      <c r="BU18" s="21"/>
      <c r="BV18" s="21"/>
      <c r="BW18" s="14" t="e">
        <f t="shared" si="17"/>
        <v>#DIV/0!</v>
      </c>
      <c r="BX18" s="21"/>
      <c r="BY18" s="21"/>
      <c r="BZ18" s="14" t="e">
        <f t="shared" si="18"/>
        <v>#DIV/0!</v>
      </c>
      <c r="CA18" s="26">
        <f t="shared" si="19"/>
        <v>0</v>
      </c>
      <c r="CB18" s="26">
        <f t="shared" si="19"/>
        <v>0</v>
      </c>
      <c r="CC18" s="14" t="e">
        <f t="shared" si="20"/>
        <v>#DIV/0!</v>
      </c>
      <c r="CD18" s="28" t="str">
        <f>IFERROR((IF(CC18&lt;=CE18,"SOBRESALIENTE",IF(CC18&lt;CE18-(CE18*0.05),"NO CUMPLIDA","ACEPTABLE"))),"N/A")</f>
        <v>N/A</v>
      </c>
      <c r="CE18" s="11">
        <v>0.45</v>
      </c>
      <c r="CF18" s="21"/>
      <c r="CG18" s="26">
        <f t="shared" si="22"/>
        <v>27965</v>
      </c>
      <c r="CH18" s="26">
        <f t="shared" si="22"/>
        <v>75231</v>
      </c>
      <c r="CI18" s="14">
        <f t="shared" si="23"/>
        <v>0.37172176363467185</v>
      </c>
      <c r="CJ18" s="28" t="str">
        <f>IFERROR((IF(CI18&lt;=CK18,"SOBRESALIENTE",IF(CI18&gt;CK18+(CK18*0.05),"NO CUMPLIDA","ACEPTABLE"))),"N/A")</f>
        <v>SOBRESALIENTE</v>
      </c>
      <c r="CK18" s="11">
        <v>0.45</v>
      </c>
      <c r="CL18" s="26"/>
      <c r="CM18" s="26">
        <f t="shared" si="25"/>
        <v>27965</v>
      </c>
      <c r="CN18" s="38">
        <f t="shared" si="32"/>
        <v>12538.5</v>
      </c>
      <c r="CO18" s="14">
        <f t="shared" si="26"/>
        <v>2.2303305818080315</v>
      </c>
      <c r="CP18" s="28" t="str">
        <f>IFERROR((IF(CO18&lt;=CQ18,"SOBRESALIENTE",IF(CO18&gt;CQ18+(CQ18*0.05),"NO CUMPLIDA","ACEPTABLE"))),"N/A")</f>
        <v>NO CUMPLIDA</v>
      </c>
      <c r="CQ18" s="11">
        <v>0.45</v>
      </c>
      <c r="CR18" s="26"/>
      <c r="CS18" s="26">
        <f t="shared" si="36"/>
        <v>0</v>
      </c>
      <c r="CT18" s="29">
        <f t="shared" si="33"/>
        <v>12538.5</v>
      </c>
      <c r="CU18" s="30">
        <f t="shared" si="27"/>
        <v>0</v>
      </c>
      <c r="CV18" s="28" t="str">
        <f>IFERROR((IF(CU18&lt;=CW18,"SOBRESALIENTE",IF(CU18&gt;CW18+(CW18*0.05),"NO CUMPLIDA","ACEPTABLE"))),"N/A")</f>
        <v>SOBRESALIENTE</v>
      </c>
      <c r="CW18" s="11">
        <v>0.45</v>
      </c>
      <c r="CX18" s="26"/>
      <c r="CY18" s="26">
        <f t="shared" si="34"/>
        <v>27965</v>
      </c>
      <c r="CZ18" s="46">
        <f t="shared" si="34"/>
        <v>75231</v>
      </c>
      <c r="DA18" s="30">
        <f t="shared" si="28"/>
        <v>0.37172176363467185</v>
      </c>
      <c r="DB18" s="28" t="str">
        <f>IFERROR((IF(DA18&lt;=DC18,"SOBRESALIENTE",IF(DA18&gt;DC18+(DC18*0.05),"NO CUMPLIDA","ACEPTABLE"))),"N/A")</f>
        <v>SOBRESALIENTE</v>
      </c>
      <c r="DC18" s="11">
        <v>0.45</v>
      </c>
      <c r="DD18" s="26"/>
    </row>
    <row r="19" spans="1:108" ht="236.25">
      <c r="A19" s="8" t="s">
        <v>271</v>
      </c>
      <c r="B19" s="7" t="s">
        <v>102</v>
      </c>
      <c r="C19" s="8" t="s">
        <v>103</v>
      </c>
      <c r="D19" s="9" t="s">
        <v>104</v>
      </c>
      <c r="E19" s="9">
        <v>59666422</v>
      </c>
      <c r="F19" s="8" t="s">
        <v>238</v>
      </c>
      <c r="G19" s="7" t="s">
        <v>239</v>
      </c>
      <c r="H19" s="7">
        <v>16072449</v>
      </c>
      <c r="I19" s="7" t="s">
        <v>107</v>
      </c>
      <c r="J19" s="7" t="s">
        <v>272</v>
      </c>
      <c r="K19" s="7" t="s">
        <v>273</v>
      </c>
      <c r="L19" s="7" t="s">
        <v>242</v>
      </c>
      <c r="M19" s="7" t="s">
        <v>111</v>
      </c>
      <c r="N19" s="7" t="s">
        <v>112</v>
      </c>
      <c r="O19" s="7" t="s">
        <v>2</v>
      </c>
      <c r="P19" s="7" t="s">
        <v>193</v>
      </c>
      <c r="Q19" s="7" t="s">
        <v>193</v>
      </c>
      <c r="R19" s="8" t="s">
        <v>274</v>
      </c>
      <c r="S19" s="7" t="s">
        <v>275</v>
      </c>
      <c r="T19" s="7" t="s">
        <v>276</v>
      </c>
      <c r="U19" s="11">
        <v>0.35</v>
      </c>
      <c r="V19" s="7" t="s">
        <v>160</v>
      </c>
      <c r="W19" s="60">
        <v>4416</v>
      </c>
      <c r="X19" s="61">
        <v>9466.85</v>
      </c>
      <c r="Y19" s="14">
        <f t="shared" si="0"/>
        <v>0.466469839492545</v>
      </c>
      <c r="Z19" s="61">
        <v>2989</v>
      </c>
      <c r="AA19" s="61">
        <v>7674.94</v>
      </c>
      <c r="AB19" s="14">
        <f t="shared" si="1"/>
        <v>0.38944929862643879</v>
      </c>
      <c r="AC19" s="61">
        <v>4327</v>
      </c>
      <c r="AD19" s="61">
        <v>9148.2800000000007</v>
      </c>
      <c r="AE19" s="14">
        <f t="shared" si="2"/>
        <v>0.47298508572103171</v>
      </c>
      <c r="AF19" s="7">
        <f t="shared" si="3"/>
        <v>11732</v>
      </c>
      <c r="AG19" s="7">
        <f t="shared" si="3"/>
        <v>26290.07</v>
      </c>
      <c r="AH19" s="14">
        <f t="shared" si="30"/>
        <v>0.44625214006657266</v>
      </c>
      <c r="AI19" s="17" t="str">
        <f>IFERROR((IF(AH19&gt;=AJ19,"SOBRESALIENTE",IF(AH19&lt;AJ19-(AJ19*0.05),"NO CUMPLIDA","ACEPTABLE"))),"N/A")</f>
        <v>SOBRESALIENTE</v>
      </c>
      <c r="AJ19" s="11">
        <v>0.35</v>
      </c>
      <c r="AK19" s="11" t="s">
        <v>119</v>
      </c>
      <c r="AL19" s="44" t="s">
        <v>277</v>
      </c>
      <c r="AM19" s="61">
        <v>3938.2</v>
      </c>
      <c r="AN19" s="61">
        <v>8653.7999999999993</v>
      </c>
      <c r="AO19" s="14">
        <f t="shared" si="5"/>
        <v>0.45508331599990759</v>
      </c>
      <c r="AP19" s="61">
        <v>5029.3999999999996</v>
      </c>
      <c r="AQ19" s="61">
        <v>9809.4</v>
      </c>
      <c r="AR19" s="14">
        <f t="shared" si="6"/>
        <v>0.51271229636878912</v>
      </c>
      <c r="AS19" s="61">
        <v>4439.8</v>
      </c>
      <c r="AT19" s="61">
        <v>9320.99</v>
      </c>
      <c r="AU19" s="14">
        <f t="shared" si="7"/>
        <v>0.4763227940379724</v>
      </c>
      <c r="AV19" s="7">
        <f t="shared" si="8"/>
        <v>13407.399999999998</v>
      </c>
      <c r="AW19" s="7">
        <f t="shared" si="8"/>
        <v>27784.189999999995</v>
      </c>
      <c r="AX19" s="14">
        <f t="shared" si="9"/>
        <v>0.48255500700218362</v>
      </c>
      <c r="AY19" s="17" t="str">
        <f>IFERROR((IF(AX19&gt;=AZ19,"SOBRESALIENTE",IF(AX19&lt;AZ19-(AZ19*0.05),"NO CUMPLIDA","ACEPTABLE"))),"N/A")</f>
        <v>SOBRESALIENTE</v>
      </c>
      <c r="AZ19" s="11">
        <f t="shared" si="31"/>
        <v>0.35</v>
      </c>
      <c r="BA19" s="11" t="s">
        <v>119</v>
      </c>
      <c r="BB19" s="7" t="s">
        <v>278</v>
      </c>
      <c r="BC19" s="21"/>
      <c r="BD19" s="21"/>
      <c r="BE19" s="14" t="e">
        <f t="shared" si="10"/>
        <v>#DIV/0!</v>
      </c>
      <c r="BF19" s="21"/>
      <c r="BG19" s="21"/>
      <c r="BH19" s="14" t="e">
        <f t="shared" si="11"/>
        <v>#DIV/0!</v>
      </c>
      <c r="BI19" s="21"/>
      <c r="BJ19" s="21"/>
      <c r="BK19" s="14" t="e">
        <f t="shared" si="12"/>
        <v>#DIV/0!</v>
      </c>
      <c r="BL19" s="26">
        <f t="shared" si="13"/>
        <v>0</v>
      </c>
      <c r="BM19" s="26">
        <f t="shared" si="13"/>
        <v>0</v>
      </c>
      <c r="BN19" s="14" t="e">
        <f t="shared" si="14"/>
        <v>#DIV/0!</v>
      </c>
      <c r="BO19" s="28" t="str">
        <f>IFERROR((IF(BN19&gt;=BP19,"SOBRESALIENTE",IF(BN19&lt;BP19-(BP19*0.05),"NO CUMPLIDA","ACEPTABLE"))),"N/A")</f>
        <v>N/A</v>
      </c>
      <c r="BP19" s="11">
        <v>0.35</v>
      </c>
      <c r="BQ19" s="21"/>
      <c r="BR19" s="21"/>
      <c r="BS19" s="21"/>
      <c r="BT19" s="14" t="e">
        <f t="shared" si="16"/>
        <v>#DIV/0!</v>
      </c>
      <c r="BU19" s="21"/>
      <c r="BV19" s="21"/>
      <c r="BW19" s="14" t="e">
        <f t="shared" si="17"/>
        <v>#DIV/0!</v>
      </c>
      <c r="BX19" s="21"/>
      <c r="BY19" s="21"/>
      <c r="BZ19" s="14" t="e">
        <f t="shared" si="18"/>
        <v>#DIV/0!</v>
      </c>
      <c r="CA19" s="26">
        <f t="shared" si="19"/>
        <v>0</v>
      </c>
      <c r="CB19" s="26">
        <f t="shared" si="19"/>
        <v>0</v>
      </c>
      <c r="CC19" s="14" t="e">
        <f t="shared" si="20"/>
        <v>#DIV/0!</v>
      </c>
      <c r="CD19" s="28" t="str">
        <f>IFERROR((IF(CC19&gt;=CE19,"SOBRESALIENTE",IF(CC19&lt;CE19-(CE19*0.05),"NO CUMPLIDA","ACEPTABLE"))),"N/A")</f>
        <v>N/A</v>
      </c>
      <c r="CE19" s="11">
        <v>0.35</v>
      </c>
      <c r="CF19" s="21"/>
      <c r="CG19" s="26">
        <f t="shared" si="22"/>
        <v>25139.399999999998</v>
      </c>
      <c r="CH19" s="26">
        <f t="shared" si="22"/>
        <v>54074.259999999995</v>
      </c>
      <c r="CI19" s="14">
        <f t="shared" si="23"/>
        <v>0.46490511381940319</v>
      </c>
      <c r="CJ19" s="28" t="str">
        <f>IFERROR((IF(CI19&gt;=CK19,"SOBRESALIENTE",IF(CI19&lt;CK19-(CK19*0.05),"NO CUMPLIDA","ACEPTABLE"))),"N/A")</f>
        <v>SOBRESALIENTE</v>
      </c>
      <c r="CK19" s="11">
        <v>0.35</v>
      </c>
      <c r="CL19" s="26"/>
      <c r="CM19" s="26">
        <f t="shared" si="25"/>
        <v>25139.399999999998</v>
      </c>
      <c r="CN19" s="38">
        <f t="shared" si="32"/>
        <v>9012.3766666666652</v>
      </c>
      <c r="CO19" s="14">
        <f t="shared" si="26"/>
        <v>2.7894306829164193</v>
      </c>
      <c r="CP19" s="28" t="str">
        <f>IFERROR((IF(CO19&gt;=CQ19,"SOBRESALIENTE",IF(CO19&lt;CQ19-(CQ19*0.05),"NO CUMPLIDA","ACEPTABLE"))),"N/A")</f>
        <v>SOBRESALIENTE</v>
      </c>
      <c r="CQ19" s="11">
        <v>0.35</v>
      </c>
      <c r="CR19" s="26"/>
      <c r="CS19" s="26">
        <f t="shared" si="36"/>
        <v>0</v>
      </c>
      <c r="CT19" s="29">
        <f t="shared" si="33"/>
        <v>9012.3766666666652</v>
      </c>
      <c r="CU19" s="30">
        <f t="shared" si="27"/>
        <v>0</v>
      </c>
      <c r="CV19" s="28" t="str">
        <f>IFERROR((IF(CU19&gt;=CW19,"SOBRESALIENTE",IF(CU19&lt;CW19-(CW19*0.05),"NO CUMPLIDA","ACEPTABLE"))),"N/A")</f>
        <v>NO CUMPLIDA</v>
      </c>
      <c r="CW19" s="11">
        <v>0.35</v>
      </c>
      <c r="CX19" s="26"/>
      <c r="CY19" s="26">
        <f t="shared" si="34"/>
        <v>25139.399999999998</v>
      </c>
      <c r="CZ19" s="46">
        <f t="shared" si="34"/>
        <v>54074.259999999995</v>
      </c>
      <c r="DA19" s="30">
        <f t="shared" si="28"/>
        <v>0.46490511381940319</v>
      </c>
      <c r="DB19" s="28" t="str">
        <f>IFERROR((IF(DA19&gt;=DC19,"SOBRESALIENTE",IF(DA19&lt;DC19-(DC19*0.05),"NO CUMPLIDA","ACEPTABLE"))),"N/A")</f>
        <v>SOBRESALIENTE</v>
      </c>
      <c r="DC19" s="11">
        <v>0.35</v>
      </c>
      <c r="DD19" s="26"/>
    </row>
    <row r="20" spans="1:108" ht="94.5">
      <c r="A20" s="6" t="s">
        <v>279</v>
      </c>
      <c r="B20" s="7" t="s">
        <v>102</v>
      </c>
      <c r="C20" s="8" t="s">
        <v>103</v>
      </c>
      <c r="D20" s="9" t="s">
        <v>104</v>
      </c>
      <c r="E20" s="9">
        <v>59666422</v>
      </c>
      <c r="F20" s="8" t="s">
        <v>238</v>
      </c>
      <c r="G20" s="7" t="s">
        <v>239</v>
      </c>
      <c r="H20" s="7">
        <v>16072449</v>
      </c>
      <c r="I20" s="7" t="s">
        <v>107</v>
      </c>
      <c r="J20" s="7" t="s">
        <v>280</v>
      </c>
      <c r="K20" s="7" t="s">
        <v>281</v>
      </c>
      <c r="L20" s="7" t="s">
        <v>282</v>
      </c>
      <c r="M20" s="7" t="s">
        <v>111</v>
      </c>
      <c r="N20" s="7" t="s">
        <v>112</v>
      </c>
      <c r="O20" s="7" t="s">
        <v>2</v>
      </c>
      <c r="P20" s="7" t="s">
        <v>193</v>
      </c>
      <c r="Q20" s="7" t="s">
        <v>193</v>
      </c>
      <c r="R20" s="8" t="s">
        <v>283</v>
      </c>
      <c r="S20" s="7" t="s">
        <v>284</v>
      </c>
      <c r="T20" s="7" t="s">
        <v>285</v>
      </c>
      <c r="U20" s="11">
        <v>0.13</v>
      </c>
      <c r="V20" s="7" t="s">
        <v>160</v>
      </c>
      <c r="W20" s="60">
        <v>621.5</v>
      </c>
      <c r="X20" s="61">
        <v>5050.7299999999996</v>
      </c>
      <c r="Y20" s="14">
        <f t="shared" si="0"/>
        <v>0.12305151928533105</v>
      </c>
      <c r="Z20" s="61">
        <v>600.70000000000005</v>
      </c>
      <c r="AA20" s="61">
        <v>4685.38</v>
      </c>
      <c r="AB20" s="14">
        <f t="shared" si="1"/>
        <v>0.12820731722933892</v>
      </c>
      <c r="AC20" s="61">
        <v>611.1</v>
      </c>
      <c r="AD20" s="61">
        <v>4820.75</v>
      </c>
      <c r="AE20" s="14">
        <f t="shared" si="2"/>
        <v>0.12676450759736557</v>
      </c>
      <c r="AF20" s="7">
        <f t="shared" si="3"/>
        <v>1833.3000000000002</v>
      </c>
      <c r="AG20" s="49">
        <f t="shared" si="3"/>
        <v>14556.86</v>
      </c>
      <c r="AH20" s="14">
        <f t="shared" si="30"/>
        <v>0.1259406218099233</v>
      </c>
      <c r="AI20" s="17" t="str">
        <f>IFERROR((IF(AH20&lt;=AJ20,"SOBRESALIENTE",IF(AH20&lt;AJ20+(AJ20*0.05),"NO CUMPLIDA","ACEPTABLE"))),"N/A")</f>
        <v>SOBRESALIENTE</v>
      </c>
      <c r="AJ20" s="11">
        <v>0.13</v>
      </c>
      <c r="AK20" s="11" t="s">
        <v>119</v>
      </c>
      <c r="AL20" s="44" t="s">
        <v>286</v>
      </c>
      <c r="AM20" s="61">
        <v>687.3</v>
      </c>
      <c r="AN20" s="61">
        <v>4715.5</v>
      </c>
      <c r="AO20" s="14">
        <f t="shared" si="5"/>
        <v>0.14575336655709892</v>
      </c>
      <c r="AP20" s="61">
        <v>630.15</v>
      </c>
      <c r="AQ20" s="61">
        <v>4780.54</v>
      </c>
      <c r="AR20" s="14">
        <f t="shared" si="6"/>
        <v>0.13181565262501727</v>
      </c>
      <c r="AS20" s="61">
        <v>730.8</v>
      </c>
      <c r="AT20" s="61">
        <v>4881.1899999999996</v>
      </c>
      <c r="AU20" s="14">
        <f t="shared" si="7"/>
        <v>0.14971758935833271</v>
      </c>
      <c r="AV20" s="7">
        <f t="shared" si="8"/>
        <v>2048.25</v>
      </c>
      <c r="AW20" s="7">
        <f t="shared" si="8"/>
        <v>14377.23</v>
      </c>
      <c r="AX20" s="14">
        <f t="shared" si="9"/>
        <v>0.14246485588670418</v>
      </c>
      <c r="AY20" s="17" t="str">
        <f>IFERROR((IF(AX20&gt;=AZ20,"SOBRESALIENTE",IF(AX20&lt;AZ20-(AZ20*0.05),"NO CUMPLIDA","ACEPTABLE"))),"N/A")</f>
        <v>SOBRESALIENTE</v>
      </c>
      <c r="AZ20" s="11">
        <f t="shared" si="31"/>
        <v>0.13</v>
      </c>
      <c r="BA20" s="11" t="s">
        <v>119</v>
      </c>
      <c r="BB20" s="7" t="s">
        <v>287</v>
      </c>
      <c r="BC20" s="21"/>
      <c r="BD20" s="21"/>
      <c r="BE20" s="14" t="e">
        <f t="shared" si="10"/>
        <v>#DIV/0!</v>
      </c>
      <c r="BF20" s="21"/>
      <c r="BG20" s="21"/>
      <c r="BH20" s="14" t="e">
        <f t="shared" si="11"/>
        <v>#DIV/0!</v>
      </c>
      <c r="BI20" s="21"/>
      <c r="BJ20" s="21"/>
      <c r="BK20" s="14" t="e">
        <f t="shared" si="12"/>
        <v>#DIV/0!</v>
      </c>
      <c r="BL20" s="26">
        <f t="shared" si="13"/>
        <v>0</v>
      </c>
      <c r="BM20" s="26">
        <f t="shared" si="13"/>
        <v>0</v>
      </c>
      <c r="BN20" s="14" t="e">
        <f t="shared" si="14"/>
        <v>#DIV/0!</v>
      </c>
      <c r="BO20" s="28" t="str">
        <f>IFERROR((IF(BN20&gt;=BP20,"SOBRESALIENTE",IF(BN20&lt;BP20-(BP20*0.05),"NO CUMPLIDA","ACEPTABLE"))),"N/A")</f>
        <v>N/A</v>
      </c>
      <c r="BP20" s="11">
        <v>0.13</v>
      </c>
      <c r="BQ20" s="21"/>
      <c r="BR20" s="21"/>
      <c r="BS20" s="21"/>
      <c r="BT20" s="14" t="e">
        <f t="shared" si="16"/>
        <v>#DIV/0!</v>
      </c>
      <c r="BU20" s="21"/>
      <c r="BV20" s="21"/>
      <c r="BW20" s="14" t="e">
        <f t="shared" si="17"/>
        <v>#DIV/0!</v>
      </c>
      <c r="BX20" s="21"/>
      <c r="BY20" s="21"/>
      <c r="BZ20" s="14" t="e">
        <f t="shared" si="18"/>
        <v>#DIV/0!</v>
      </c>
      <c r="CA20" s="26">
        <f t="shared" si="19"/>
        <v>0</v>
      </c>
      <c r="CB20" s="26">
        <f t="shared" si="19"/>
        <v>0</v>
      </c>
      <c r="CC20" s="14" t="e">
        <f t="shared" si="20"/>
        <v>#DIV/0!</v>
      </c>
      <c r="CD20" s="28" t="str">
        <f>IFERROR((IF(CC20&gt;=CE20,"SOBRESALIENTE",IF(CC20&lt;CE20-(CE20*0.05),"NO CUMPLIDA","ACEPTABLE"))),"N/A")</f>
        <v>N/A</v>
      </c>
      <c r="CE20" s="11">
        <v>0.13</v>
      </c>
      <c r="CF20" s="21"/>
      <c r="CG20" s="26">
        <f t="shared" si="22"/>
        <v>3881.55</v>
      </c>
      <c r="CH20" s="26">
        <f t="shared" si="22"/>
        <v>28934.09</v>
      </c>
      <c r="CI20" s="14">
        <f t="shared" si="23"/>
        <v>0.13415144557855457</v>
      </c>
      <c r="CJ20" s="28" t="str">
        <f>IFERROR((IF(CI20&gt;=CK20,"SOBRESALIENTE",IF(CI20&lt;CK20-(CK20*0.05),"NO CUMPLIDA","ACEPTABLE"))),"N/A")</f>
        <v>SOBRESALIENTE</v>
      </c>
      <c r="CK20" s="11">
        <v>0.13</v>
      </c>
      <c r="CL20" s="26"/>
      <c r="CM20" s="26">
        <f t="shared" si="25"/>
        <v>3881.55</v>
      </c>
      <c r="CN20" s="38">
        <f t="shared" si="32"/>
        <v>4822.3483333333334</v>
      </c>
      <c r="CO20" s="14">
        <f t="shared" si="26"/>
        <v>0.80490867347132744</v>
      </c>
      <c r="CP20" s="28" t="str">
        <f>IFERROR((IF(CO20&gt;=CQ20,"SOBRESALIENTE",IF(CO20&lt;CQ20-(CQ20*0.05),"NO CUMPLIDA","ACEPTABLE"))),"N/A")</f>
        <v>SOBRESALIENTE</v>
      </c>
      <c r="CQ20" s="11">
        <v>0.13</v>
      </c>
      <c r="CR20" s="26"/>
      <c r="CS20" s="26">
        <f t="shared" si="36"/>
        <v>0</v>
      </c>
      <c r="CT20" s="29">
        <f t="shared" si="33"/>
        <v>4822.3483333333334</v>
      </c>
      <c r="CU20" s="30">
        <f t="shared" si="27"/>
        <v>0</v>
      </c>
      <c r="CV20" s="28" t="str">
        <f>IFERROR((IF(CU20&gt;=CW20,"SOBRESALIENTE",IF(CU20&lt;CW20-(CW20*0.05),"NO CUMPLIDA","ACEPTABLE"))),"N/A")</f>
        <v>NO CUMPLIDA</v>
      </c>
      <c r="CW20" s="11">
        <v>0.13</v>
      </c>
      <c r="CX20" s="26"/>
      <c r="CY20" s="26">
        <f t="shared" si="34"/>
        <v>3881.55</v>
      </c>
      <c r="CZ20" s="46">
        <f t="shared" si="34"/>
        <v>28934.09</v>
      </c>
      <c r="DA20" s="30">
        <f t="shared" si="28"/>
        <v>0.13415144557855457</v>
      </c>
      <c r="DB20" s="28" t="str">
        <f>IFERROR((IF(DA20&gt;=DC20,"SOBRESALIENTE",IF(DA20&lt;DC20-(DC20*0.05),"NO CUMPLIDA","ACEPTABLE"))),"N/A")</f>
        <v>SOBRESALIENTE</v>
      </c>
      <c r="DC20" s="11">
        <v>0.13</v>
      </c>
      <c r="DD20" s="26"/>
    </row>
    <row r="21" spans="1:108" ht="204.75">
      <c r="A21" s="8" t="s">
        <v>288</v>
      </c>
      <c r="B21" s="7" t="s">
        <v>102</v>
      </c>
      <c r="C21" s="8" t="s">
        <v>103</v>
      </c>
      <c r="D21" s="9" t="s">
        <v>104</v>
      </c>
      <c r="E21" s="9">
        <v>59666422</v>
      </c>
      <c r="F21" s="8" t="s">
        <v>238</v>
      </c>
      <c r="G21" s="7" t="s">
        <v>239</v>
      </c>
      <c r="H21" s="7">
        <v>16072449</v>
      </c>
      <c r="I21" s="7" t="s">
        <v>107</v>
      </c>
      <c r="J21" s="7" t="s">
        <v>289</v>
      </c>
      <c r="K21" s="7" t="s">
        <v>290</v>
      </c>
      <c r="L21" s="7" t="s">
        <v>282</v>
      </c>
      <c r="M21" s="7" t="s">
        <v>111</v>
      </c>
      <c r="N21" s="7" t="s">
        <v>112</v>
      </c>
      <c r="O21" s="7" t="s">
        <v>2</v>
      </c>
      <c r="P21" s="7" t="s">
        <v>193</v>
      </c>
      <c r="Q21" s="7" t="s">
        <v>193</v>
      </c>
      <c r="R21" s="8" t="s">
        <v>291</v>
      </c>
      <c r="S21" s="7" t="s">
        <v>292</v>
      </c>
      <c r="T21" s="7" t="s">
        <v>269</v>
      </c>
      <c r="U21" s="11">
        <v>0.55000000000000004</v>
      </c>
      <c r="V21" s="7" t="s">
        <v>160</v>
      </c>
      <c r="W21" s="60">
        <v>9350</v>
      </c>
      <c r="X21" s="61">
        <v>12117</v>
      </c>
      <c r="Y21" s="14">
        <f t="shared" si="0"/>
        <v>0.77164314599323269</v>
      </c>
      <c r="Z21" s="61">
        <v>9900</v>
      </c>
      <c r="AA21" s="61">
        <v>12893</v>
      </c>
      <c r="AB21" s="14">
        <f t="shared" si="1"/>
        <v>0.76785852788334752</v>
      </c>
      <c r="AC21" s="61">
        <v>8600</v>
      </c>
      <c r="AD21" s="61">
        <v>11697</v>
      </c>
      <c r="AE21" s="14">
        <f t="shared" si="2"/>
        <v>0.73523125587757543</v>
      </c>
      <c r="AF21" s="7">
        <f t="shared" si="3"/>
        <v>27850</v>
      </c>
      <c r="AG21" s="7">
        <f t="shared" si="3"/>
        <v>36707</v>
      </c>
      <c r="AH21" s="14">
        <f t="shared" si="30"/>
        <v>0.75871087258561032</v>
      </c>
      <c r="AI21" s="17" t="str">
        <f>IFERROR((IF(AH21&gt;=AJ21,"SOBRESALIENTE",IF(AH21&lt;AJ21-(AJ21*0.05),"NO CUMPLIDA","ACEPTABLE"))),"N/A")</f>
        <v>SOBRESALIENTE</v>
      </c>
      <c r="AJ21" s="11">
        <v>0.55000000000000004</v>
      </c>
      <c r="AK21" s="11" t="s">
        <v>119</v>
      </c>
      <c r="AL21" s="44" t="s">
        <v>293</v>
      </c>
      <c r="AM21" s="61">
        <v>0</v>
      </c>
      <c r="AN21" s="61">
        <v>13288</v>
      </c>
      <c r="AO21" s="14">
        <f t="shared" si="5"/>
        <v>0</v>
      </c>
      <c r="AP21" s="61">
        <v>7050</v>
      </c>
      <c r="AQ21" s="61">
        <v>12932</v>
      </c>
      <c r="AR21" s="14">
        <f t="shared" si="6"/>
        <v>0.54515929477265701</v>
      </c>
      <c r="AS21" s="61">
        <v>9350</v>
      </c>
      <c r="AT21" s="61">
        <v>12104</v>
      </c>
      <c r="AU21" s="14">
        <f t="shared" si="7"/>
        <v>0.77247191011235961</v>
      </c>
      <c r="AV21" s="7">
        <f t="shared" si="8"/>
        <v>16400</v>
      </c>
      <c r="AW21" s="7">
        <f t="shared" si="8"/>
        <v>38324</v>
      </c>
      <c r="AX21" s="14">
        <f t="shared" si="9"/>
        <v>0.42793027867654732</v>
      </c>
      <c r="AY21" s="17" t="s">
        <v>35</v>
      </c>
      <c r="AZ21" s="11">
        <f t="shared" si="31"/>
        <v>0.55000000000000004</v>
      </c>
      <c r="BA21" s="11" t="s">
        <v>119</v>
      </c>
      <c r="BB21" s="7" t="s">
        <v>293</v>
      </c>
      <c r="BC21" s="21"/>
      <c r="BD21" s="21"/>
      <c r="BE21" s="14" t="e">
        <f t="shared" si="10"/>
        <v>#DIV/0!</v>
      </c>
      <c r="BF21" s="21"/>
      <c r="BG21" s="21"/>
      <c r="BH21" s="14" t="e">
        <f t="shared" si="11"/>
        <v>#DIV/0!</v>
      </c>
      <c r="BI21" s="21"/>
      <c r="BJ21" s="21"/>
      <c r="BK21" s="14" t="e">
        <f t="shared" si="12"/>
        <v>#DIV/0!</v>
      </c>
      <c r="BL21" s="26">
        <f t="shared" si="13"/>
        <v>0</v>
      </c>
      <c r="BM21" s="26">
        <f t="shared" si="13"/>
        <v>0</v>
      </c>
      <c r="BN21" s="14" t="e">
        <f t="shared" si="14"/>
        <v>#DIV/0!</v>
      </c>
      <c r="BO21" s="28" t="str">
        <f>IFERROR((IF(BN21&gt;=BP21,"SOBRESALIENTE",IF(BN21&lt;BP21-(BP21*0.05),"NO CUMPLIDA","ACEPTABLE"))),"N/A")</f>
        <v>N/A</v>
      </c>
      <c r="BP21" s="11">
        <v>0.55000000000000004</v>
      </c>
      <c r="BQ21" s="21"/>
      <c r="BR21" s="21"/>
      <c r="BS21" s="21"/>
      <c r="BT21" s="14" t="e">
        <f t="shared" si="16"/>
        <v>#DIV/0!</v>
      </c>
      <c r="BU21" s="21"/>
      <c r="BV21" s="21"/>
      <c r="BW21" s="14" t="e">
        <f t="shared" si="17"/>
        <v>#DIV/0!</v>
      </c>
      <c r="BX21" s="21"/>
      <c r="BY21" s="21"/>
      <c r="BZ21" s="14" t="e">
        <f t="shared" si="18"/>
        <v>#DIV/0!</v>
      </c>
      <c r="CA21" s="26">
        <f t="shared" si="19"/>
        <v>0</v>
      </c>
      <c r="CB21" s="26">
        <f t="shared" si="19"/>
        <v>0</v>
      </c>
      <c r="CC21" s="14" t="e">
        <f t="shared" si="20"/>
        <v>#DIV/0!</v>
      </c>
      <c r="CD21" s="28" t="str">
        <f>IFERROR((IF(CC21&gt;=CE21,"SOBRESALIENTE",IF(CC21&lt;CE21-(CE21*0.05),"NO CUMPLIDA","ACEPTABLE"))),"N/A")</f>
        <v>N/A</v>
      </c>
      <c r="CE21" s="11">
        <v>0.55000000000000004</v>
      </c>
      <c r="CF21" s="21"/>
      <c r="CG21" s="26">
        <f t="shared" si="22"/>
        <v>44250</v>
      </c>
      <c r="CH21" s="26">
        <f t="shared" si="22"/>
        <v>75031</v>
      </c>
      <c r="CI21" s="14">
        <f t="shared" si="23"/>
        <v>0.58975623408990951</v>
      </c>
      <c r="CJ21" s="28" t="str">
        <f>IFERROR((IF(CI21&gt;=CK21,"SOBRESALIENTE",IF(CI21&lt;CK21-(CK21*0.05),"NO CUMPLIDA","ACEPTABLE"))),"N/A")</f>
        <v>SOBRESALIENTE</v>
      </c>
      <c r="CK21" s="11">
        <v>0.55000000000000004</v>
      </c>
      <c r="CL21" s="26"/>
      <c r="CM21" s="26">
        <f t="shared" si="25"/>
        <v>44250</v>
      </c>
      <c r="CN21" s="38">
        <f t="shared" si="32"/>
        <v>12505.166666666666</v>
      </c>
      <c r="CO21" s="14">
        <f t="shared" si="26"/>
        <v>3.5385374045394573</v>
      </c>
      <c r="CP21" s="28" t="str">
        <f>IFERROR((IF(CO21&gt;=CQ21,"SOBRESALIENTE",IF(CO21&lt;CQ21-(CQ21*0.05),"NO CUMPLIDA","ACEPTABLE"))),"N/A")</f>
        <v>SOBRESALIENTE</v>
      </c>
      <c r="CQ21" s="11">
        <v>0.55000000000000004</v>
      </c>
      <c r="CR21" s="26"/>
      <c r="CS21" s="26">
        <f t="shared" si="36"/>
        <v>0</v>
      </c>
      <c r="CT21" s="29">
        <f t="shared" si="33"/>
        <v>12505.166666666666</v>
      </c>
      <c r="CU21" s="30">
        <f t="shared" si="27"/>
        <v>0</v>
      </c>
      <c r="CV21" s="28" t="str">
        <f>IFERROR((IF(CU21&gt;=CW21,"SOBRESALIENTE",IF(CU21&lt;CW21-(CW21*0.05),"NO CUMPLIDA","ACEPTABLE"))),"N/A")</f>
        <v>NO CUMPLIDA</v>
      </c>
      <c r="CW21" s="11">
        <v>0.55000000000000004</v>
      </c>
      <c r="CX21" s="26"/>
      <c r="CY21" s="46">
        <f t="shared" si="34"/>
        <v>44250</v>
      </c>
      <c r="CZ21" s="46">
        <f t="shared" si="34"/>
        <v>75031</v>
      </c>
      <c r="DA21" s="30">
        <f t="shared" si="28"/>
        <v>0.58975623408990951</v>
      </c>
      <c r="DB21" s="28" t="str">
        <f>IFERROR((IF(DA21&gt;=DC21,"SOBRESALIENTE",IF(DA21&lt;DC21-(DC21*0.05),"NO CUMPLIDA","ACEPTABLE"))),"N/A")</f>
        <v>SOBRESALIENTE</v>
      </c>
      <c r="DC21" s="11">
        <v>0.55000000000000004</v>
      </c>
      <c r="DD21" s="26"/>
    </row>
    <row r="22" spans="1:108" ht="110.25">
      <c r="A22" s="8" t="s">
        <v>294</v>
      </c>
      <c r="B22" s="7" t="s">
        <v>102</v>
      </c>
      <c r="C22" s="8" t="s">
        <v>103</v>
      </c>
      <c r="D22" s="9" t="s">
        <v>104</v>
      </c>
      <c r="E22" s="9">
        <v>59666422</v>
      </c>
      <c r="F22" s="8" t="s">
        <v>238</v>
      </c>
      <c r="G22" s="7" t="s">
        <v>239</v>
      </c>
      <c r="H22" s="7">
        <v>16072449</v>
      </c>
      <c r="I22" s="7" t="s">
        <v>107</v>
      </c>
      <c r="J22" s="7" t="s">
        <v>295</v>
      </c>
      <c r="K22" s="7" t="s">
        <v>296</v>
      </c>
      <c r="L22" s="7" t="s">
        <v>282</v>
      </c>
      <c r="M22" s="7" t="s">
        <v>111</v>
      </c>
      <c r="N22" s="7" t="s">
        <v>112</v>
      </c>
      <c r="O22" s="7" t="s">
        <v>2</v>
      </c>
      <c r="P22" s="7" t="s">
        <v>193</v>
      </c>
      <c r="Q22" s="7" t="s">
        <v>193</v>
      </c>
      <c r="R22" s="8" t="s">
        <v>297</v>
      </c>
      <c r="S22" s="7" t="s">
        <v>298</v>
      </c>
      <c r="T22" s="7" t="s">
        <v>276</v>
      </c>
      <c r="U22" s="11">
        <v>0.5</v>
      </c>
      <c r="V22" s="7" t="s">
        <v>160</v>
      </c>
      <c r="W22" s="60">
        <v>4429.2299999999996</v>
      </c>
      <c r="X22" s="61">
        <v>9466.85</v>
      </c>
      <c r="Y22" s="14">
        <f t="shared" si="0"/>
        <v>0.46786734763939425</v>
      </c>
      <c r="Z22" s="61">
        <v>4084.68</v>
      </c>
      <c r="AA22" s="61">
        <v>7674.94</v>
      </c>
      <c r="AB22" s="14">
        <f t="shared" si="1"/>
        <v>0.53221002379171689</v>
      </c>
      <c r="AC22" s="61">
        <v>4209.6499999999996</v>
      </c>
      <c r="AD22" s="61">
        <v>9148.2800000000007</v>
      </c>
      <c r="AE22" s="14">
        <f t="shared" si="2"/>
        <v>0.46015753781038615</v>
      </c>
      <c r="AF22" s="7">
        <f t="shared" si="3"/>
        <v>12723.56</v>
      </c>
      <c r="AG22" s="7">
        <f t="shared" si="3"/>
        <v>26290.07</v>
      </c>
      <c r="AH22" s="14">
        <f t="shared" si="30"/>
        <v>0.48396828156030014</v>
      </c>
      <c r="AI22" s="17" t="str">
        <f>IFERROR((IF(AH22&gt;=AJ22,"SOBRESALIENTE",IF(AH22&lt;AJ22-(AJ22*0.05),"NO CUMPLIDA","ACEPTABLE"))),"N/A")</f>
        <v>ACEPTABLE</v>
      </c>
      <c r="AJ22" s="11">
        <v>0.5</v>
      </c>
      <c r="AK22" s="11" t="s">
        <v>119</v>
      </c>
      <c r="AL22" s="44" t="s">
        <v>299</v>
      </c>
      <c r="AM22" s="61">
        <v>4028.3</v>
      </c>
      <c r="AN22" s="61">
        <v>8653.7999999999993</v>
      </c>
      <c r="AO22" s="14">
        <f t="shared" si="5"/>
        <v>0.4654949270840556</v>
      </c>
      <c r="AP22" s="61">
        <v>4150.3999999999996</v>
      </c>
      <c r="AQ22" s="61">
        <v>9809.9</v>
      </c>
      <c r="AR22" s="14">
        <f t="shared" si="6"/>
        <v>0.42308280410605609</v>
      </c>
      <c r="AS22" s="61">
        <v>4152.8</v>
      </c>
      <c r="AT22" s="61">
        <v>9320.99</v>
      </c>
      <c r="AU22" s="14">
        <f t="shared" si="7"/>
        <v>0.44553207330980937</v>
      </c>
      <c r="AV22" s="7">
        <f t="shared" si="8"/>
        <v>12331.5</v>
      </c>
      <c r="AW22" s="7">
        <f t="shared" si="8"/>
        <v>27784.689999999995</v>
      </c>
      <c r="AX22" s="14">
        <f t="shared" si="9"/>
        <v>0.44382355894559206</v>
      </c>
      <c r="AY22" s="17" t="str">
        <f>IFERROR((IF(AX22&lt;=AZ22,"SOBRESALIENTE",IF(AX22&lt;AZ22+(AZ22*0.05),"NO CUMPLIDA","ACEPTABLE"))),"N/A")</f>
        <v>SOBRESALIENTE</v>
      </c>
      <c r="AZ22" s="11">
        <f t="shared" si="31"/>
        <v>0.5</v>
      </c>
      <c r="BA22" s="11" t="s">
        <v>119</v>
      </c>
      <c r="BB22" s="7" t="s">
        <v>299</v>
      </c>
      <c r="BC22" s="21"/>
      <c r="BD22" s="21"/>
      <c r="BE22" s="14" t="e">
        <f t="shared" si="10"/>
        <v>#DIV/0!</v>
      </c>
      <c r="BF22" s="21"/>
      <c r="BG22" s="21"/>
      <c r="BH22" s="14" t="e">
        <f t="shared" si="11"/>
        <v>#DIV/0!</v>
      </c>
      <c r="BI22" s="21"/>
      <c r="BJ22" s="21"/>
      <c r="BK22" s="14" t="e">
        <f t="shared" si="12"/>
        <v>#DIV/0!</v>
      </c>
      <c r="BL22" s="26">
        <f t="shared" si="13"/>
        <v>0</v>
      </c>
      <c r="BM22" s="26">
        <f t="shared" si="13"/>
        <v>0</v>
      </c>
      <c r="BN22" s="14" t="e">
        <f t="shared" si="14"/>
        <v>#DIV/0!</v>
      </c>
      <c r="BO22" s="28" t="str">
        <f>IFERROR((IF(BN22&lt;=BP22,"SOBRESALIENTE",IF(BN22&lt;BP22+(BP22*0.05),"NO CUMPLIDA","ACEPTABLE"))),"N/A")</f>
        <v>N/A</v>
      </c>
      <c r="BP22" s="11">
        <v>0.5</v>
      </c>
      <c r="BQ22" s="21"/>
      <c r="BR22" s="21"/>
      <c r="BS22" s="21"/>
      <c r="BT22" s="14" t="e">
        <f t="shared" si="16"/>
        <v>#DIV/0!</v>
      </c>
      <c r="BU22" s="21"/>
      <c r="BV22" s="21"/>
      <c r="BW22" s="14" t="e">
        <f t="shared" si="17"/>
        <v>#DIV/0!</v>
      </c>
      <c r="BX22" s="21"/>
      <c r="BY22" s="21"/>
      <c r="BZ22" s="14" t="e">
        <f t="shared" si="18"/>
        <v>#DIV/0!</v>
      </c>
      <c r="CA22" s="26">
        <f t="shared" si="19"/>
        <v>0</v>
      </c>
      <c r="CB22" s="26">
        <f t="shared" si="19"/>
        <v>0</v>
      </c>
      <c r="CC22" s="14" t="e">
        <f t="shared" si="20"/>
        <v>#DIV/0!</v>
      </c>
      <c r="CD22" s="28" t="str">
        <f>IFERROR((IF(CC22&lt;=CE22,"SOBRESALIENTE",IF(CC22&lt;CE22-(CE22*0.05),"NO CUMPLIDA","ACEPTABLE"))),"N/A")</f>
        <v>N/A</v>
      </c>
      <c r="CE22" s="11">
        <v>0.5</v>
      </c>
      <c r="CF22" s="21"/>
      <c r="CG22" s="26">
        <f t="shared" si="22"/>
        <v>25055.06</v>
      </c>
      <c r="CH22" s="26">
        <f t="shared" si="22"/>
        <v>54074.759999999995</v>
      </c>
      <c r="CI22" s="14">
        <f t="shared" si="23"/>
        <v>0.4633411225495962</v>
      </c>
      <c r="CJ22" s="28" t="str">
        <f>IFERROR((IF(CI22&lt;=CK22,"SOBRESALIENTE",IF(CI22&lt;CK22+(CK22*0.05),"NO CUMPLIDA","ACEPTABLE"))),"N/A")</f>
        <v>SOBRESALIENTE</v>
      </c>
      <c r="CK22" s="11">
        <v>0.5</v>
      </c>
      <c r="CL22" s="26"/>
      <c r="CM22" s="26">
        <f t="shared" si="25"/>
        <v>25055.06</v>
      </c>
      <c r="CN22" s="38">
        <f t="shared" si="32"/>
        <v>9012.4599999999991</v>
      </c>
      <c r="CO22" s="14">
        <f t="shared" si="26"/>
        <v>2.7800467352975775</v>
      </c>
      <c r="CP22" s="28" t="str">
        <f>IFERROR((IF(CO22&lt;=CQ22,"SOBRESALIENTE",IF(CO22&lt;CQ22+(CQ22*0.05),"NO CUMPLIDA","ACEPTABLE"))),"N/A")</f>
        <v>ACEPTABLE</v>
      </c>
      <c r="CQ22" s="11">
        <v>0.5</v>
      </c>
      <c r="CR22" s="26"/>
      <c r="CS22" s="26">
        <f t="shared" si="36"/>
        <v>0</v>
      </c>
      <c r="CT22" s="29">
        <f t="shared" si="33"/>
        <v>9012.4599999999991</v>
      </c>
      <c r="CU22" s="30">
        <f t="shared" si="27"/>
        <v>0</v>
      </c>
      <c r="CV22" s="28" t="str">
        <f>IFERROR((IF(CU22&lt;=CW22,"SOBRESALIENTE",IF(CU22&lt;CW22+(CW22*0.05),"NO CUMPLIDA","ACEPTABLE"))),"N/A")</f>
        <v>SOBRESALIENTE</v>
      </c>
      <c r="CW22" s="11">
        <v>0.5</v>
      </c>
      <c r="CX22" s="26"/>
      <c r="CY22" s="46">
        <f t="shared" si="34"/>
        <v>25055.06</v>
      </c>
      <c r="CZ22" s="46">
        <f t="shared" si="34"/>
        <v>54074.759999999995</v>
      </c>
      <c r="DA22" s="30">
        <f t="shared" si="28"/>
        <v>0.4633411225495962</v>
      </c>
      <c r="DB22" s="28" t="str">
        <f>IFERROR((IF(DA22&lt;=DC22,"SOBRESALIENTE",IF(DA22&lt;DC22+(DC22*0.05),"NO CUMPLIDA","ACEPTABLE"))),"N/A")</f>
        <v>SOBRESALIENTE</v>
      </c>
      <c r="DC22" s="11">
        <v>0.5</v>
      </c>
      <c r="DD22" s="26"/>
    </row>
    <row r="23" spans="1:108" ht="141.75">
      <c r="A23" s="6" t="s">
        <v>300</v>
      </c>
      <c r="B23" s="7" t="s">
        <v>102</v>
      </c>
      <c r="C23" s="8" t="s">
        <v>103</v>
      </c>
      <c r="D23" s="9" t="s">
        <v>104</v>
      </c>
      <c r="E23" s="9">
        <v>59666422</v>
      </c>
      <c r="F23" s="8" t="s">
        <v>238</v>
      </c>
      <c r="G23" s="7" t="s">
        <v>239</v>
      </c>
      <c r="H23" s="7">
        <v>16072449</v>
      </c>
      <c r="I23" s="7" t="s">
        <v>107</v>
      </c>
      <c r="J23" s="7" t="s">
        <v>301</v>
      </c>
      <c r="K23" s="7" t="s">
        <v>302</v>
      </c>
      <c r="L23" s="7" t="s">
        <v>282</v>
      </c>
      <c r="M23" s="7" t="s">
        <v>111</v>
      </c>
      <c r="N23" s="7" t="s">
        <v>112</v>
      </c>
      <c r="O23" s="7" t="s">
        <v>2</v>
      </c>
      <c r="P23" s="7" t="s">
        <v>193</v>
      </c>
      <c r="Q23" s="7" t="s">
        <v>193</v>
      </c>
      <c r="R23" s="8" t="s">
        <v>303</v>
      </c>
      <c r="S23" s="7" t="s">
        <v>304</v>
      </c>
      <c r="T23" s="7" t="s">
        <v>305</v>
      </c>
      <c r="U23" s="11">
        <v>1</v>
      </c>
      <c r="V23" s="7" t="s">
        <v>160</v>
      </c>
      <c r="W23" s="60">
        <v>0</v>
      </c>
      <c r="X23" s="61">
        <v>0</v>
      </c>
      <c r="Y23" s="14" t="e">
        <f t="shared" si="0"/>
        <v>#DIV/0!</v>
      </c>
      <c r="Z23" s="61">
        <v>0</v>
      </c>
      <c r="AA23" s="61">
        <v>0</v>
      </c>
      <c r="AB23" s="14" t="e">
        <f t="shared" si="1"/>
        <v>#DIV/0!</v>
      </c>
      <c r="AC23" s="61">
        <v>0</v>
      </c>
      <c r="AD23" s="61">
        <v>0</v>
      </c>
      <c r="AE23" s="14" t="e">
        <f t="shared" si="2"/>
        <v>#DIV/0!</v>
      </c>
      <c r="AF23" s="7">
        <f t="shared" si="3"/>
        <v>0</v>
      </c>
      <c r="AG23" s="7">
        <f t="shared" si="3"/>
        <v>0</v>
      </c>
      <c r="AH23" s="14">
        <v>1</v>
      </c>
      <c r="AI23" s="17" t="str">
        <f>IFERROR((IF(AH23&lt;=AJ23,"SOBRESALIENTE",IF(AH23&lt;AJ23+(AJ23*0.05),"NO CUMPLIDA","ACEPTABLE"))),"N/A")</f>
        <v>SOBRESALIENTE</v>
      </c>
      <c r="AJ23" s="11">
        <v>1</v>
      </c>
      <c r="AK23" s="11" t="s">
        <v>119</v>
      </c>
      <c r="AL23" s="44" t="s">
        <v>306</v>
      </c>
      <c r="AM23" s="61">
        <v>0</v>
      </c>
      <c r="AN23" s="61">
        <v>0</v>
      </c>
      <c r="AO23" s="14" t="e">
        <f t="shared" si="5"/>
        <v>#DIV/0!</v>
      </c>
      <c r="AP23" s="61">
        <v>0</v>
      </c>
      <c r="AQ23" s="61">
        <v>0</v>
      </c>
      <c r="AR23" s="14" t="e">
        <f t="shared" si="6"/>
        <v>#DIV/0!</v>
      </c>
      <c r="AS23" s="61">
        <v>0</v>
      </c>
      <c r="AT23" s="61">
        <v>0</v>
      </c>
      <c r="AU23" s="14" t="e">
        <f t="shared" si="7"/>
        <v>#DIV/0!</v>
      </c>
      <c r="AV23" s="61">
        <v>0</v>
      </c>
      <c r="AW23" s="61">
        <v>0</v>
      </c>
      <c r="AX23" s="14" t="e">
        <f t="shared" si="9"/>
        <v>#DIV/0!</v>
      </c>
      <c r="AY23" s="17" t="s">
        <v>35</v>
      </c>
      <c r="AZ23" s="11">
        <f t="shared" si="31"/>
        <v>1</v>
      </c>
      <c r="BA23" s="11" t="s">
        <v>119</v>
      </c>
      <c r="BB23" s="7" t="s">
        <v>307</v>
      </c>
      <c r="BC23" s="21"/>
      <c r="BD23" s="21"/>
      <c r="BE23" s="14" t="e">
        <f t="shared" si="10"/>
        <v>#DIV/0!</v>
      </c>
      <c r="BF23" s="21"/>
      <c r="BG23" s="21"/>
      <c r="BH23" s="14" t="e">
        <f t="shared" si="11"/>
        <v>#DIV/0!</v>
      </c>
      <c r="BI23" s="21"/>
      <c r="BJ23" s="21"/>
      <c r="BK23" s="14" t="e">
        <f t="shared" si="12"/>
        <v>#DIV/0!</v>
      </c>
      <c r="BL23" s="26">
        <f t="shared" si="13"/>
        <v>0</v>
      </c>
      <c r="BM23" s="26">
        <f t="shared" si="13"/>
        <v>0</v>
      </c>
      <c r="BN23" s="14" t="e">
        <f t="shared" si="14"/>
        <v>#DIV/0!</v>
      </c>
      <c r="BO23" s="28" t="str">
        <f>IFERROR((IF(BN23&gt;=BP23,"SOBRESALIENTE",IF(BN23&lt;BP23-(BP23*0.05),"NO CUMPLIDA","ACEPTABLE"))),"N/A")</f>
        <v>N/A</v>
      </c>
      <c r="BP23" s="11">
        <v>1</v>
      </c>
      <c r="BQ23" s="21"/>
      <c r="BR23" s="21"/>
      <c r="BS23" s="21"/>
      <c r="BT23" s="14" t="e">
        <f t="shared" si="16"/>
        <v>#DIV/0!</v>
      </c>
      <c r="BU23" s="21"/>
      <c r="BV23" s="21"/>
      <c r="BW23" s="14" t="e">
        <f t="shared" si="17"/>
        <v>#DIV/0!</v>
      </c>
      <c r="BX23" s="21"/>
      <c r="BY23" s="21"/>
      <c r="BZ23" s="14" t="e">
        <f t="shared" si="18"/>
        <v>#DIV/0!</v>
      </c>
      <c r="CA23" s="26">
        <f t="shared" si="19"/>
        <v>0</v>
      </c>
      <c r="CB23" s="26">
        <f t="shared" si="19"/>
        <v>0</v>
      </c>
      <c r="CC23" s="14" t="e">
        <f t="shared" si="20"/>
        <v>#DIV/0!</v>
      </c>
      <c r="CD23" s="28" t="str">
        <f>IFERROR((IF(CC23&gt;=CE23,"SOBRESALIENTE",IF(CC23&lt;CE23-(CE23*0.05),"NO CUMPLIDA","ACEPTABLE"))),"N/A")</f>
        <v>N/A</v>
      </c>
      <c r="CE23" s="11">
        <v>1</v>
      </c>
      <c r="CF23" s="21"/>
      <c r="CG23" s="26">
        <f t="shared" si="22"/>
        <v>0</v>
      </c>
      <c r="CH23" s="26">
        <f t="shared" si="22"/>
        <v>0</v>
      </c>
      <c r="CI23" s="14" t="e">
        <f t="shared" si="23"/>
        <v>#DIV/0!</v>
      </c>
      <c r="CJ23" s="28" t="str">
        <f>IFERROR((IF(CI23&lt;=CK23,"SOBRESALIENTE",IF(CI23&lt;CK23+(CK23*0.05),"NO CUMPLIDA","ACEPTABLE"))),"N/A")</f>
        <v>N/A</v>
      </c>
      <c r="CK23" s="11">
        <v>1</v>
      </c>
      <c r="CL23" s="26"/>
      <c r="CM23" s="26">
        <v>1</v>
      </c>
      <c r="CN23" s="38">
        <f t="shared" si="32"/>
        <v>0</v>
      </c>
      <c r="CO23" s="14" t="e">
        <f t="shared" si="26"/>
        <v>#DIV/0!</v>
      </c>
      <c r="CP23" s="28" t="str">
        <f>IFERROR((IF(CO23&gt;=CQ23,"SOBRESALIENTE",IF(CO23&lt;CQ23-(CQ23*0.05),"NO CUMPLIDA","ACEPTABLE"))),"N/A")</f>
        <v>N/A</v>
      </c>
      <c r="CQ23" s="11">
        <v>1</v>
      </c>
      <c r="CR23" s="26"/>
      <c r="CS23" s="26">
        <f t="shared" si="36"/>
        <v>0</v>
      </c>
      <c r="CT23" s="29">
        <f t="shared" si="33"/>
        <v>0</v>
      </c>
      <c r="CU23" s="30" t="e">
        <f t="shared" si="27"/>
        <v>#DIV/0!</v>
      </c>
      <c r="CV23" s="28" t="str">
        <f>IFERROR((IF(CU23&lt;=CW23,"SOBRESALIENTE",IF(CU23&lt;CW23+(CW23*0.05),"NO CUMPLIDA","ACEPTABLE"))),"N/A")</f>
        <v>N/A</v>
      </c>
      <c r="CW23" s="11">
        <v>1</v>
      </c>
      <c r="CX23" s="26"/>
      <c r="CY23" s="46">
        <f t="shared" si="34"/>
        <v>0</v>
      </c>
      <c r="CZ23" s="46">
        <f t="shared" si="34"/>
        <v>0</v>
      </c>
      <c r="DA23" s="30" t="e">
        <f t="shared" si="28"/>
        <v>#DIV/0!</v>
      </c>
      <c r="DB23" s="28" t="str">
        <f>IFERROR((IF(DA23&lt;=DC23,"SOBRESALIENTE",IF(DA23&lt;DC23+(DC23*0.05),"NO CUMPLIDA","ACEPTABLE"))),"N/A")</f>
        <v>N/A</v>
      </c>
      <c r="DC23" s="11">
        <v>1</v>
      </c>
      <c r="DD23" s="26"/>
    </row>
    <row r="24" spans="1:108" ht="220.5">
      <c r="A24" s="8" t="s">
        <v>308</v>
      </c>
      <c r="B24" s="7" t="s">
        <v>102</v>
      </c>
      <c r="C24" s="8" t="s">
        <v>103</v>
      </c>
      <c r="D24" s="9" t="s">
        <v>104</v>
      </c>
      <c r="E24" s="9">
        <v>59666422</v>
      </c>
      <c r="F24" s="8" t="s">
        <v>238</v>
      </c>
      <c r="G24" s="7" t="s">
        <v>239</v>
      </c>
      <c r="H24" s="7">
        <v>16072449</v>
      </c>
      <c r="I24" s="7" t="s">
        <v>107</v>
      </c>
      <c r="J24" s="7" t="s">
        <v>309</v>
      </c>
      <c r="K24" s="7" t="s">
        <v>310</v>
      </c>
      <c r="L24" s="7" t="s">
        <v>282</v>
      </c>
      <c r="M24" s="7" t="s">
        <v>111</v>
      </c>
      <c r="N24" s="7" t="s">
        <v>112</v>
      </c>
      <c r="O24" s="7" t="s">
        <v>2</v>
      </c>
      <c r="P24" s="7" t="s">
        <v>193</v>
      </c>
      <c r="Q24" s="7" t="s">
        <v>193</v>
      </c>
      <c r="R24" s="8" t="s">
        <v>311</v>
      </c>
      <c r="S24" s="7" t="s">
        <v>312</v>
      </c>
      <c r="T24" s="7" t="s">
        <v>313</v>
      </c>
      <c r="U24" s="11">
        <v>0.5</v>
      </c>
      <c r="V24" s="7" t="s">
        <v>160</v>
      </c>
      <c r="W24" s="60">
        <v>24</v>
      </c>
      <c r="X24" s="61">
        <v>24</v>
      </c>
      <c r="Y24" s="14">
        <f t="shared" si="0"/>
        <v>1</v>
      </c>
      <c r="Z24" s="61">
        <v>24</v>
      </c>
      <c r="AA24" s="61">
        <v>24</v>
      </c>
      <c r="AB24" s="14">
        <f t="shared" si="1"/>
        <v>1</v>
      </c>
      <c r="AC24" s="61">
        <v>24</v>
      </c>
      <c r="AD24" s="61">
        <v>24</v>
      </c>
      <c r="AE24" s="14">
        <f t="shared" si="2"/>
        <v>1</v>
      </c>
      <c r="AF24" s="7">
        <f t="shared" si="3"/>
        <v>72</v>
      </c>
      <c r="AG24" s="7">
        <f t="shared" si="3"/>
        <v>72</v>
      </c>
      <c r="AH24" s="14">
        <f t="shared" si="30"/>
        <v>1</v>
      </c>
      <c r="AI24" s="17" t="str">
        <f>IFERROR((IF(AH24&gt;=AJ24,"SOBRESALIENTE",IF(AH24&lt;AJ24-(AJ24*0.05),"NO CUMPLIDA","ACEPTABLE"))),"N/A")</f>
        <v>SOBRESALIENTE</v>
      </c>
      <c r="AJ24" s="11">
        <v>0.5</v>
      </c>
      <c r="AK24" s="63" t="s">
        <v>119</v>
      </c>
      <c r="AL24" s="44" t="s">
        <v>314</v>
      </c>
      <c r="AM24" s="61">
        <v>24</v>
      </c>
      <c r="AN24" s="61">
        <v>24</v>
      </c>
      <c r="AO24" s="14">
        <f t="shared" si="5"/>
        <v>1</v>
      </c>
      <c r="AP24" s="61">
        <v>24</v>
      </c>
      <c r="AQ24" s="61">
        <v>24</v>
      </c>
      <c r="AR24" s="14">
        <f t="shared" si="6"/>
        <v>1</v>
      </c>
      <c r="AS24" s="61">
        <v>24</v>
      </c>
      <c r="AT24" s="61">
        <v>24</v>
      </c>
      <c r="AU24" s="14">
        <f t="shared" si="7"/>
        <v>1</v>
      </c>
      <c r="AV24" s="7">
        <f t="shared" si="8"/>
        <v>72</v>
      </c>
      <c r="AW24" s="7">
        <f t="shared" si="8"/>
        <v>72</v>
      </c>
      <c r="AX24" s="14">
        <f t="shared" si="9"/>
        <v>1</v>
      </c>
      <c r="AY24" s="17" t="str">
        <f>IFERROR((IF(AX24&gt;=AZ24,"SOBRESALIENTE",IF(AX24&lt;AZ24-(AZ24*0.05),"NO CUMPLIDA","ACEPTABLE"))),"N/A")</f>
        <v>SOBRESALIENTE</v>
      </c>
      <c r="AZ24" s="11">
        <f t="shared" si="31"/>
        <v>0.5</v>
      </c>
      <c r="BA24" s="11" t="s">
        <v>119</v>
      </c>
      <c r="BB24" s="7" t="s">
        <v>314</v>
      </c>
      <c r="BC24" s="21"/>
      <c r="BD24" s="21"/>
      <c r="BE24" s="14" t="e">
        <f t="shared" si="10"/>
        <v>#DIV/0!</v>
      </c>
      <c r="BF24" s="21"/>
      <c r="BG24" s="21"/>
      <c r="BH24" s="14" t="e">
        <f t="shared" si="11"/>
        <v>#DIV/0!</v>
      </c>
      <c r="BI24" s="21"/>
      <c r="BJ24" s="21"/>
      <c r="BK24" s="14" t="e">
        <f t="shared" si="12"/>
        <v>#DIV/0!</v>
      </c>
      <c r="BL24" s="26">
        <f t="shared" si="13"/>
        <v>0</v>
      </c>
      <c r="BM24" s="26">
        <f t="shared" si="13"/>
        <v>0</v>
      </c>
      <c r="BN24" s="14" t="e">
        <f t="shared" si="14"/>
        <v>#DIV/0!</v>
      </c>
      <c r="BO24" s="28" t="str">
        <f>IFERROR((IF(BN24&gt;=BP24,"SOBRESALIENTE",IF(BN24&lt;BP24-(BP24*0.05),"NO CUMPLIDA","ACEPTABLE"))),"N/A")</f>
        <v>N/A</v>
      </c>
      <c r="BP24" s="11">
        <v>0.5</v>
      </c>
      <c r="BQ24" s="21"/>
      <c r="BR24" s="21"/>
      <c r="BS24" s="21"/>
      <c r="BT24" s="14" t="e">
        <f t="shared" si="16"/>
        <v>#DIV/0!</v>
      </c>
      <c r="BU24" s="21"/>
      <c r="BV24" s="21"/>
      <c r="BW24" s="14" t="e">
        <f t="shared" si="17"/>
        <v>#DIV/0!</v>
      </c>
      <c r="BX24" s="21"/>
      <c r="BY24" s="21"/>
      <c r="BZ24" s="14" t="e">
        <f t="shared" si="18"/>
        <v>#DIV/0!</v>
      </c>
      <c r="CA24" s="26">
        <f t="shared" si="19"/>
        <v>0</v>
      </c>
      <c r="CB24" s="26">
        <f t="shared" si="19"/>
        <v>0</v>
      </c>
      <c r="CC24" s="14" t="e">
        <f t="shared" si="20"/>
        <v>#DIV/0!</v>
      </c>
      <c r="CD24" s="28" t="str">
        <f>IFERROR((IF(CC24&gt;=CE24,"SOBRESALIENTE",IF(CC24&lt;CE24-(CE24*0.05),"NO CUMPLIDA","ACEPTABLE"))),"N/A")</f>
        <v>N/A</v>
      </c>
      <c r="CE24" s="11">
        <v>0.5</v>
      </c>
      <c r="CF24" s="21"/>
      <c r="CG24" s="26">
        <f t="shared" si="22"/>
        <v>144</v>
      </c>
      <c r="CH24" s="26">
        <f t="shared" si="22"/>
        <v>144</v>
      </c>
      <c r="CI24" s="14">
        <f t="shared" si="23"/>
        <v>1</v>
      </c>
      <c r="CJ24" s="28" t="str">
        <f>IFERROR((IF(CI24&gt;=CK24,"SOBRESALIENTE",IF(CI24&lt;CK24-(CK24*0.05),"NO CUMPLIDA","ACEPTABLE"))),"N/A")</f>
        <v>SOBRESALIENTE</v>
      </c>
      <c r="CK24" s="11">
        <v>0.5</v>
      </c>
      <c r="CL24" s="26"/>
      <c r="CM24" s="26">
        <f t="shared" ref="CM24:CM87" si="37">SUBTOTAL(9,W24,Z24,AC24,AM24,AP24,AS24,BC24,BF24,BI24)</f>
        <v>144</v>
      </c>
      <c r="CN24" s="38">
        <f t="shared" si="32"/>
        <v>24</v>
      </c>
      <c r="CO24" s="14">
        <f t="shared" si="26"/>
        <v>6</v>
      </c>
      <c r="CP24" s="28" t="str">
        <f>IFERROR((IF(CO24&gt;=CQ24,"SOBRESALIENTE",IF(CO24&lt;CQ24-(CQ24*0.05),"NO CUMPLIDA","ACEPTABLE"))),"N/A")</f>
        <v>SOBRESALIENTE</v>
      </c>
      <c r="CQ24" s="11">
        <v>0.5</v>
      </c>
      <c r="CR24" s="26"/>
      <c r="CS24" s="26">
        <f t="shared" si="36"/>
        <v>0</v>
      </c>
      <c r="CT24" s="29">
        <f t="shared" si="33"/>
        <v>24</v>
      </c>
      <c r="CU24" s="30">
        <f t="shared" si="27"/>
        <v>0</v>
      </c>
      <c r="CV24" s="28" t="str">
        <f>IFERROR((IF(CU24&gt;=CW24,"SOBRESALIENTE",IF(CU24&lt;CW24-(CW24*0.05),"NO CUMPLIDA","ACEPTABLE"))),"N/A")</f>
        <v>NO CUMPLIDA</v>
      </c>
      <c r="CW24" s="11">
        <v>0.5</v>
      </c>
      <c r="CX24" s="26"/>
      <c r="CY24" s="46">
        <f t="shared" si="34"/>
        <v>144</v>
      </c>
      <c r="CZ24" s="46">
        <f t="shared" si="34"/>
        <v>144</v>
      </c>
      <c r="DA24" s="30">
        <f t="shared" si="28"/>
        <v>1</v>
      </c>
      <c r="DB24" s="28" t="str">
        <f>IFERROR((IF(DA24&gt;=DC24,"SOBRESALIENTE",IF(DA24&lt;DC24-(DC24*0.05),"NO CUMPLIDA","ACEPTABLE"))),"N/A")</f>
        <v>SOBRESALIENTE</v>
      </c>
      <c r="DC24" s="11">
        <v>0.5</v>
      </c>
      <c r="DD24" s="26"/>
    </row>
    <row r="25" spans="1:108" ht="126">
      <c r="A25" s="8" t="s">
        <v>315</v>
      </c>
      <c r="B25" s="7" t="s">
        <v>102</v>
      </c>
      <c r="C25" s="8" t="s">
        <v>103</v>
      </c>
      <c r="D25" s="9" t="s">
        <v>104</v>
      </c>
      <c r="E25" s="9">
        <v>59666422</v>
      </c>
      <c r="F25" s="8" t="s">
        <v>238</v>
      </c>
      <c r="G25" s="7" t="s">
        <v>239</v>
      </c>
      <c r="H25" s="7">
        <v>16072449</v>
      </c>
      <c r="I25" s="7" t="s">
        <v>107</v>
      </c>
      <c r="J25" s="7" t="s">
        <v>316</v>
      </c>
      <c r="K25" s="7" t="s">
        <v>317</v>
      </c>
      <c r="L25" s="7" t="s">
        <v>282</v>
      </c>
      <c r="M25" s="7" t="s">
        <v>111</v>
      </c>
      <c r="N25" s="7" t="s">
        <v>112</v>
      </c>
      <c r="O25" s="7" t="s">
        <v>2</v>
      </c>
      <c r="P25" s="7" t="s">
        <v>193</v>
      </c>
      <c r="Q25" s="7" t="s">
        <v>193</v>
      </c>
      <c r="R25" s="8" t="s">
        <v>318</v>
      </c>
      <c r="S25" s="7" t="s">
        <v>319</v>
      </c>
      <c r="T25" s="7" t="s">
        <v>320</v>
      </c>
      <c r="U25" s="11">
        <v>0.8</v>
      </c>
      <c r="V25" s="7" t="s">
        <v>160</v>
      </c>
      <c r="W25" s="60">
        <v>57</v>
      </c>
      <c r="X25" s="61">
        <v>102</v>
      </c>
      <c r="Y25" s="14">
        <f t="shared" si="0"/>
        <v>0.55882352941176472</v>
      </c>
      <c r="Z25" s="61">
        <v>106</v>
      </c>
      <c r="AA25" s="61">
        <v>112</v>
      </c>
      <c r="AB25" s="14">
        <f t="shared" si="1"/>
        <v>0.9464285714285714</v>
      </c>
      <c r="AC25" s="61">
        <v>254</v>
      </c>
      <c r="AD25" s="61">
        <v>254</v>
      </c>
      <c r="AE25" s="14">
        <f t="shared" si="2"/>
        <v>1</v>
      </c>
      <c r="AF25" s="7">
        <f t="shared" si="3"/>
        <v>417</v>
      </c>
      <c r="AG25" s="7">
        <f t="shared" si="3"/>
        <v>468</v>
      </c>
      <c r="AH25" s="14">
        <f t="shared" si="30"/>
        <v>0.89102564102564108</v>
      </c>
      <c r="AI25" s="17" t="str">
        <f>IFERROR((IF(AH25&gt;=AJ25,"SOBRESALIENTE",IF(AH25&lt;AJ25-(AJ25*0.05),"NO CUMPLIDA","ACEPTABLE"))),"N/A")</f>
        <v>SOBRESALIENTE</v>
      </c>
      <c r="AJ25" s="11">
        <v>0.8</v>
      </c>
      <c r="AK25" s="11" t="s">
        <v>119</v>
      </c>
      <c r="AL25" s="44" t="s">
        <v>321</v>
      </c>
      <c r="AM25" s="61">
        <v>137</v>
      </c>
      <c r="AN25" s="61">
        <v>137</v>
      </c>
      <c r="AO25" s="14">
        <f t="shared" si="5"/>
        <v>1</v>
      </c>
      <c r="AP25" s="61">
        <v>0</v>
      </c>
      <c r="AQ25" s="61">
        <v>1</v>
      </c>
      <c r="AR25" s="14">
        <f t="shared" si="6"/>
        <v>0</v>
      </c>
      <c r="AS25" s="61">
        <v>115</v>
      </c>
      <c r="AT25" s="61">
        <v>115</v>
      </c>
      <c r="AU25" s="14">
        <f t="shared" si="7"/>
        <v>1</v>
      </c>
      <c r="AV25" s="7">
        <f t="shared" si="8"/>
        <v>252</v>
      </c>
      <c r="AW25" s="7">
        <f t="shared" si="8"/>
        <v>253</v>
      </c>
      <c r="AX25" s="14">
        <f t="shared" si="9"/>
        <v>0.99604743083003955</v>
      </c>
      <c r="AY25" s="17" t="str">
        <f>IFERROR((IF(AX25&gt;=AZ25,"SOBRESALIENTE",IF(AX25&lt;AZ25-(AZ25*0.05),"NO CUMPLIDA","ACEPTABLE"))),"N/A")</f>
        <v>SOBRESALIENTE</v>
      </c>
      <c r="AZ25" s="11">
        <f t="shared" si="31"/>
        <v>0.8</v>
      </c>
      <c r="BA25" s="11" t="s">
        <v>119</v>
      </c>
      <c r="BB25" s="7" t="s">
        <v>322</v>
      </c>
      <c r="BC25" s="21"/>
      <c r="BD25" s="21"/>
      <c r="BE25" s="14" t="e">
        <f t="shared" si="10"/>
        <v>#DIV/0!</v>
      </c>
      <c r="BF25" s="21"/>
      <c r="BG25" s="21"/>
      <c r="BH25" s="14" t="e">
        <f t="shared" si="11"/>
        <v>#DIV/0!</v>
      </c>
      <c r="BI25" s="21"/>
      <c r="BJ25" s="21"/>
      <c r="BK25" s="14" t="e">
        <f t="shared" si="12"/>
        <v>#DIV/0!</v>
      </c>
      <c r="BL25" s="26">
        <f t="shared" si="13"/>
        <v>0</v>
      </c>
      <c r="BM25" s="26">
        <f t="shared" si="13"/>
        <v>0</v>
      </c>
      <c r="BN25" s="14" t="e">
        <f t="shared" si="14"/>
        <v>#DIV/0!</v>
      </c>
      <c r="BO25" s="28" t="str">
        <f>IFERROR((IF(BN25&gt;=BP25,"SOBRESALIENTE",IF(BN25&lt;BP25-(BP25*0.05),"NO CUMPLIDA","ACEPTABLE"))),"N/A")</f>
        <v>N/A</v>
      </c>
      <c r="BP25" s="11">
        <v>0.8</v>
      </c>
      <c r="BQ25" s="21"/>
      <c r="BR25" s="21"/>
      <c r="BS25" s="21"/>
      <c r="BT25" s="14" t="e">
        <f t="shared" si="16"/>
        <v>#DIV/0!</v>
      </c>
      <c r="BU25" s="21"/>
      <c r="BV25" s="21"/>
      <c r="BW25" s="14" t="e">
        <f t="shared" si="17"/>
        <v>#DIV/0!</v>
      </c>
      <c r="BX25" s="21"/>
      <c r="BY25" s="21"/>
      <c r="BZ25" s="14" t="e">
        <f t="shared" si="18"/>
        <v>#DIV/0!</v>
      </c>
      <c r="CA25" s="26">
        <f t="shared" si="19"/>
        <v>0</v>
      </c>
      <c r="CB25" s="26">
        <f t="shared" si="19"/>
        <v>0</v>
      </c>
      <c r="CC25" s="14" t="e">
        <f t="shared" si="20"/>
        <v>#DIV/0!</v>
      </c>
      <c r="CD25" s="28" t="str">
        <f>IFERROR((IF(CC25&gt;=CE25,"SOBRESALIENTE",IF(CC25&lt;CE25-(CE25*0.05),"NO CUMPLIDA","ACEPTABLE"))),"N/A")</f>
        <v>N/A</v>
      </c>
      <c r="CE25" s="11">
        <v>0.8</v>
      </c>
      <c r="CF25" s="21"/>
      <c r="CG25" s="26">
        <f t="shared" si="22"/>
        <v>669</v>
      </c>
      <c r="CH25" s="26">
        <f t="shared" si="22"/>
        <v>721</v>
      </c>
      <c r="CI25" s="14">
        <f t="shared" si="23"/>
        <v>0.92787794729542306</v>
      </c>
      <c r="CJ25" s="28" t="str">
        <f>IFERROR((IF(CI25&gt;=CK25,"SOBRESALIENTE",IF(CI25&lt;CK25-(CK25*0.05),"NO CUMPLIDA","ACEPTABLE"))),"N/A")</f>
        <v>SOBRESALIENTE</v>
      </c>
      <c r="CK25" s="11">
        <v>0.8</v>
      </c>
      <c r="CL25" s="26"/>
      <c r="CM25" s="26">
        <f t="shared" si="37"/>
        <v>669</v>
      </c>
      <c r="CN25" s="38">
        <f t="shared" si="32"/>
        <v>120.16666666666667</v>
      </c>
      <c r="CO25" s="14">
        <f t="shared" si="26"/>
        <v>5.5672676837725383</v>
      </c>
      <c r="CP25" s="28" t="str">
        <f>IFERROR((IF(CO25&gt;=CQ25,"SOBRESALIENTE",IF(CO25&lt;CQ25-(CQ25*0.05),"NO CUMPLIDA","ACEPTABLE"))),"N/A")</f>
        <v>SOBRESALIENTE</v>
      </c>
      <c r="CQ25" s="11">
        <v>0.8</v>
      </c>
      <c r="CR25" s="26"/>
      <c r="CS25" s="26">
        <f t="shared" si="36"/>
        <v>0</v>
      </c>
      <c r="CT25" s="29">
        <f t="shared" si="33"/>
        <v>120.16666666666667</v>
      </c>
      <c r="CU25" s="30">
        <f t="shared" si="27"/>
        <v>0</v>
      </c>
      <c r="CV25" s="28" t="str">
        <f>IFERROR((IF(CU25&gt;=CW25,"SOBRESALIENTE",IF(CU25&lt;CW25-(CW25*0.05),"NO CUMPLIDA","ACEPTABLE"))),"N/A")</f>
        <v>NO CUMPLIDA</v>
      </c>
      <c r="CW25" s="11">
        <v>0.8</v>
      </c>
      <c r="CX25" s="26"/>
      <c r="CY25" s="46">
        <f t="shared" si="34"/>
        <v>669</v>
      </c>
      <c r="CZ25" s="46">
        <f t="shared" si="34"/>
        <v>721</v>
      </c>
      <c r="DA25" s="30">
        <f t="shared" si="28"/>
        <v>0.92787794729542306</v>
      </c>
      <c r="DB25" s="28" t="str">
        <f>IFERROR((IF(DA25&gt;=DC25,"SOBRESALIENTE",IF(DA25&lt;DC25-(DC25*0.05),"NO CUMPLIDA","ACEPTABLE"))),"N/A")</f>
        <v>SOBRESALIENTE</v>
      </c>
      <c r="DC25" s="11">
        <v>0.8</v>
      </c>
      <c r="DD25" s="26"/>
    </row>
    <row r="26" spans="1:108" ht="236.25">
      <c r="A26" s="6" t="s">
        <v>323</v>
      </c>
      <c r="B26" s="7" t="s">
        <v>102</v>
      </c>
      <c r="C26" s="8" t="s">
        <v>103</v>
      </c>
      <c r="D26" s="9" t="s">
        <v>104</v>
      </c>
      <c r="E26" s="9">
        <v>59666422</v>
      </c>
      <c r="F26" s="8" t="s">
        <v>238</v>
      </c>
      <c r="G26" s="7" t="s">
        <v>239</v>
      </c>
      <c r="H26" s="7">
        <v>16072449</v>
      </c>
      <c r="I26" s="7" t="s">
        <v>107</v>
      </c>
      <c r="J26" s="7" t="s">
        <v>324</v>
      </c>
      <c r="K26" s="7" t="s">
        <v>325</v>
      </c>
      <c r="L26" s="7" t="s">
        <v>282</v>
      </c>
      <c r="M26" s="7" t="s">
        <v>111</v>
      </c>
      <c r="N26" s="7" t="s">
        <v>112</v>
      </c>
      <c r="O26" s="7" t="s">
        <v>243</v>
      </c>
      <c r="P26" s="7" t="s">
        <v>193</v>
      </c>
      <c r="Q26" s="7" t="s">
        <v>193</v>
      </c>
      <c r="R26" s="8" t="s">
        <v>326</v>
      </c>
      <c r="S26" s="7" t="s">
        <v>327</v>
      </c>
      <c r="T26" s="7" t="s">
        <v>328</v>
      </c>
      <c r="U26" s="64">
        <v>-5.7000000000000002E-3</v>
      </c>
      <c r="V26" s="7" t="s">
        <v>160</v>
      </c>
      <c r="W26" s="60">
        <v>-4.8779949556807312E-2</v>
      </c>
      <c r="X26" s="61">
        <v>0.85816118708175737</v>
      </c>
      <c r="Y26" s="14">
        <f t="shared" si="0"/>
        <v>-5.6842409434394552E-2</v>
      </c>
      <c r="Z26" s="61">
        <v>0.16469622511609905</v>
      </c>
      <c r="AA26" s="61">
        <v>0.80938123752495006</v>
      </c>
      <c r="AB26" s="14">
        <f t="shared" si="1"/>
        <v>0.2034841153715552</v>
      </c>
      <c r="AC26" s="61">
        <v>-0.12634198056269397</v>
      </c>
      <c r="AD26" s="61">
        <v>0.97407746264104911</v>
      </c>
      <c r="AE26" s="14">
        <f t="shared" si="2"/>
        <v>-0.12970424366470679</v>
      </c>
      <c r="AF26" s="49">
        <f t="shared" si="3"/>
        <v>-1.042570500340223E-2</v>
      </c>
      <c r="AG26" s="49">
        <f t="shared" si="3"/>
        <v>2.6416198872477565</v>
      </c>
      <c r="AH26" s="14">
        <f t="shared" si="30"/>
        <v>-3.9467090075039277E-3</v>
      </c>
      <c r="AI26" s="17" t="str">
        <f>IFERROR((IF(AH26&lt;=AJ26,"SOBRESALIENTE",IF(AH26&gt;AJ26+(AJ26*0.05),"NO CUMPLIDA","ACEPTABLE"))),"N/A")</f>
        <v>NO CUMPLIDA</v>
      </c>
      <c r="AJ26" s="64">
        <v>-5.7000000000000002E-3</v>
      </c>
      <c r="AK26" s="11" t="s">
        <v>119</v>
      </c>
      <c r="AL26" s="44" t="s">
        <v>329</v>
      </c>
      <c r="AM26" s="61">
        <f>((6558/7669)-((6102/7198)))</f>
        <v>7.3955649942749613E-3</v>
      </c>
      <c r="AN26" s="61">
        <f>(6102/7198)</f>
        <v>0.84773548207835514</v>
      </c>
      <c r="AO26" s="14">
        <f t="shared" si="5"/>
        <v>8.7239063960654166E-3</v>
      </c>
      <c r="AP26" s="61">
        <f>((6040/8708)-(((6558/7669))))</f>
        <v>-0.16151598046720983</v>
      </c>
      <c r="AQ26" s="61">
        <f>(((6558/7669)))</f>
        <v>0.8551310470726301</v>
      </c>
      <c r="AR26" s="14">
        <f t="shared" si="6"/>
        <v>-0.18887862979613176</v>
      </c>
      <c r="AS26" s="61">
        <f>(6884/8011)-(6040/8708)</f>
        <v>0.16570337054349993</v>
      </c>
      <c r="AT26" s="61">
        <f>(6040/8708)</f>
        <v>0.69361506660542027</v>
      </c>
      <c r="AU26" s="14">
        <f t="shared" si="7"/>
        <v>0.23889817064450289</v>
      </c>
      <c r="AV26" s="49">
        <f t="shared" si="8"/>
        <v>1.158295507056506E-2</v>
      </c>
      <c r="AW26" s="49">
        <f t="shared" si="8"/>
        <v>2.3964815957564056</v>
      </c>
      <c r="AX26" s="14">
        <f t="shared" si="9"/>
        <v>4.8333169305684199E-3</v>
      </c>
      <c r="AY26" s="17" t="str">
        <f>IFERROR((IF(AX26&gt;=AZ26,"SOBRESALIENTE",IF(AX26&gt;AZ26-(AZ26*0.05),"NO CUMPLIDA","ACEPTABLE"))),"N/A")</f>
        <v>SOBRESALIENTE</v>
      </c>
      <c r="AZ26" s="11">
        <f t="shared" si="31"/>
        <v>-5.7000000000000002E-3</v>
      </c>
      <c r="BA26" s="11" t="s">
        <v>119</v>
      </c>
      <c r="BB26" s="7" t="s">
        <v>330</v>
      </c>
      <c r="BC26" s="21"/>
      <c r="BD26" s="21"/>
      <c r="BE26" s="14" t="e">
        <f t="shared" si="10"/>
        <v>#DIV/0!</v>
      </c>
      <c r="BF26" s="21"/>
      <c r="BG26" s="21"/>
      <c r="BH26" s="14" t="e">
        <f t="shared" si="11"/>
        <v>#DIV/0!</v>
      </c>
      <c r="BI26" s="21"/>
      <c r="BJ26" s="21"/>
      <c r="BK26" s="14" t="e">
        <f t="shared" si="12"/>
        <v>#DIV/0!</v>
      </c>
      <c r="BL26" s="65">
        <f t="shared" si="13"/>
        <v>0</v>
      </c>
      <c r="BM26" s="26">
        <f t="shared" si="13"/>
        <v>0</v>
      </c>
      <c r="BN26" s="14" t="e">
        <f t="shared" si="14"/>
        <v>#DIV/0!</v>
      </c>
      <c r="BO26" s="28" t="str">
        <f>IFERROR((IF(BN26&lt;=BP26,"SOBRESALIENTE",IF(BN26&gt;BP26+(BP26*0.05),"NO CUMPLIDA","ACEPTABLE"))),"N/A")</f>
        <v>N/A</v>
      </c>
      <c r="BP26" s="64">
        <v>-5.7000000000000002E-3</v>
      </c>
      <c r="BQ26" s="21"/>
      <c r="BR26" s="21"/>
      <c r="BS26" s="21"/>
      <c r="BT26" s="14" t="e">
        <f t="shared" si="16"/>
        <v>#DIV/0!</v>
      </c>
      <c r="BU26" s="21"/>
      <c r="BV26" s="21"/>
      <c r="BW26" s="14" t="e">
        <f t="shared" si="17"/>
        <v>#DIV/0!</v>
      </c>
      <c r="BX26" s="21"/>
      <c r="BY26" s="21"/>
      <c r="BZ26" s="14" t="e">
        <f t="shared" si="18"/>
        <v>#DIV/0!</v>
      </c>
      <c r="CA26" s="65">
        <f t="shared" si="19"/>
        <v>0</v>
      </c>
      <c r="CB26" s="26">
        <f t="shared" si="19"/>
        <v>0</v>
      </c>
      <c r="CC26" s="14" t="e">
        <f t="shared" si="20"/>
        <v>#DIV/0!</v>
      </c>
      <c r="CD26" s="28" t="str">
        <f>IFERROR((IF(CC26&lt;=CE26,"SOBRESALIENTE",IF(CC26&gt;CE26+(CE26*0.05),"NO CUMPLIDA","ACEPTABLE"))),"N/A")</f>
        <v>N/A</v>
      </c>
      <c r="CE26" s="64">
        <v>-5.7000000000000002E-3</v>
      </c>
      <c r="CF26" s="21"/>
      <c r="CG26" s="26">
        <f t="shared" si="22"/>
        <v>1.1572500671628294E-3</v>
      </c>
      <c r="CH26" s="26">
        <f t="shared" si="22"/>
        <v>5.0381014830041622</v>
      </c>
      <c r="CI26" s="14">
        <f t="shared" si="23"/>
        <v>2.2969963409168455E-4</v>
      </c>
      <c r="CJ26" s="28" t="str">
        <f>IFERROR((IF(CI26&lt;=CK26,"SOBRESALIENTE",IF(CI26&gt;CK26+(CK26*0.05),"NO CUMPLIDA","ACEPTABLE"))),"N/A")</f>
        <v>NO CUMPLIDA</v>
      </c>
      <c r="CK26" s="64">
        <v>-5.7000000000000002E-3</v>
      </c>
      <c r="CL26" s="26"/>
      <c r="CM26" s="26">
        <f t="shared" si="37"/>
        <v>1.1572500671628294E-3</v>
      </c>
      <c r="CN26" s="38">
        <f t="shared" si="32"/>
        <v>0.83968358050069369</v>
      </c>
      <c r="CO26" s="14">
        <f t="shared" si="26"/>
        <v>1.3781978045501074E-3</v>
      </c>
      <c r="CP26" s="28" t="str">
        <f>IFERROR((IF(CO26&lt;=CQ26,"SOBRESALIENTE",IF(CO26&gt;CQ26+(CQ26*0.05),"NO CUMPLIDA","ACEPTABLE"))),"N/A")</f>
        <v>NO CUMPLIDA</v>
      </c>
      <c r="CQ26" s="64">
        <v>-5.7000000000000002E-3</v>
      </c>
      <c r="CR26" s="26"/>
      <c r="CS26" s="26">
        <f t="shared" si="36"/>
        <v>0</v>
      </c>
      <c r="CT26" s="29">
        <f t="shared" si="33"/>
        <v>0.83968358050069369</v>
      </c>
      <c r="CU26" s="30">
        <f t="shared" si="27"/>
        <v>0</v>
      </c>
      <c r="CV26" s="28" t="str">
        <f>IFERROR((IF(CU26&lt;=CW26,"SOBRESALIENTE",IF(CU26&gt;CW26+(CW26*0.05),"NO CUMPLIDA","ACEPTABLE"))),"N/A")</f>
        <v>NO CUMPLIDA</v>
      </c>
      <c r="CW26" s="64">
        <v>-5.7000000000000002E-3</v>
      </c>
      <c r="CX26" s="26"/>
      <c r="CY26" s="46">
        <f t="shared" si="34"/>
        <v>1.1572500671628294E-3</v>
      </c>
      <c r="CZ26" s="46">
        <f t="shared" si="34"/>
        <v>5.0381014830041622</v>
      </c>
      <c r="DA26" s="30">
        <f t="shared" si="28"/>
        <v>2.2969963409168455E-4</v>
      </c>
      <c r="DB26" s="28" t="str">
        <f>IFERROR((IF(DA26&lt;=DC26,"SOBRESALIENTE",IF(DA26&gt;DC26+(DC26*0.05),"NO CUMPLIDA","ACEPTABLE"))),"N/A")</f>
        <v>NO CUMPLIDA</v>
      </c>
      <c r="DC26" s="64">
        <v>-5.7000000000000002E-3</v>
      </c>
      <c r="DD26" s="26"/>
    </row>
    <row r="27" spans="1:108" ht="157.5">
      <c r="A27" s="8" t="s">
        <v>331</v>
      </c>
      <c r="B27" s="7" t="s">
        <v>102</v>
      </c>
      <c r="C27" s="8" t="s">
        <v>103</v>
      </c>
      <c r="D27" s="9" t="s">
        <v>104</v>
      </c>
      <c r="E27" s="9">
        <v>59666422</v>
      </c>
      <c r="F27" s="8" t="s">
        <v>238</v>
      </c>
      <c r="G27" s="7" t="s">
        <v>239</v>
      </c>
      <c r="H27" s="7">
        <v>16072449</v>
      </c>
      <c r="I27" s="7" t="s">
        <v>107</v>
      </c>
      <c r="J27" s="7" t="s">
        <v>332</v>
      </c>
      <c r="K27" s="7" t="s">
        <v>333</v>
      </c>
      <c r="L27" s="7" t="s">
        <v>282</v>
      </c>
      <c r="M27" s="7" t="s">
        <v>111</v>
      </c>
      <c r="N27" s="7" t="s">
        <v>112</v>
      </c>
      <c r="O27" s="7" t="s">
        <v>243</v>
      </c>
      <c r="P27" s="7" t="s">
        <v>193</v>
      </c>
      <c r="Q27" s="7" t="s">
        <v>193</v>
      </c>
      <c r="R27" s="8" t="s">
        <v>334</v>
      </c>
      <c r="S27" s="7" t="s">
        <v>335</v>
      </c>
      <c r="T27" s="7" t="s">
        <v>336</v>
      </c>
      <c r="U27" s="64">
        <v>-3.2099999999999997E-2</v>
      </c>
      <c r="V27" s="7" t="s">
        <v>160</v>
      </c>
      <c r="W27" s="60">
        <v>-0.63354292288277847</v>
      </c>
      <c r="X27" s="61">
        <v>26.369071864998546</v>
      </c>
      <c r="Y27" s="14">
        <f t="shared" si="0"/>
        <v>-2.4025984916204914E-2</v>
      </c>
      <c r="Z27" s="61">
        <v>-0.65074699640060985</v>
      </c>
      <c r="AA27" s="61">
        <v>25.735528942115767</v>
      </c>
      <c r="AB27" s="14">
        <f t="shared" si="1"/>
        <v>-2.5285938278722268E-2</v>
      </c>
      <c r="AC27" s="61">
        <v>-0.25580167341729521</v>
      </c>
      <c r="AD27" s="61">
        <v>25.084781945715157</v>
      </c>
      <c r="AE27" s="14">
        <f t="shared" si="2"/>
        <v>-1.0197484433823824E-2</v>
      </c>
      <c r="AF27" s="66">
        <f t="shared" si="3"/>
        <v>-1.5400915927006835</v>
      </c>
      <c r="AG27" s="49">
        <f t="shared" si="3"/>
        <v>77.189382752829459</v>
      </c>
      <c r="AH27" s="14">
        <f t="shared" si="30"/>
        <v>-1.9952116959300725E-2</v>
      </c>
      <c r="AI27" s="17" t="str">
        <f>IFERROR((IF(AH27&lt;=AJ27,"SOBRESALIENTE",IF(AH27&gt;AJ27+(AJ27*0.05),"NO CUMPLIDA","ACEPTABLE"))),"N/A")</f>
        <v>NO CUMPLIDA</v>
      </c>
      <c r="AJ27" s="64">
        <v>-3.2099999999999997E-2</v>
      </c>
      <c r="AK27" s="11" t="s">
        <v>119</v>
      </c>
      <c r="AL27" s="44" t="s">
        <v>337</v>
      </c>
      <c r="AM27" s="61">
        <f>((180509/7669)-(181261/7198))</f>
        <v>-1.6446453356615827</v>
      </c>
      <c r="AN27" s="61">
        <f>(181261/7198)</f>
        <v>25.182133926090582</v>
      </c>
      <c r="AO27" s="14">
        <f t="shared" si="5"/>
        <v>-6.5310006709066323E-2</v>
      </c>
      <c r="AP27" s="61">
        <f>((164506/8708)-((180509/7198)))</f>
        <v>-6.1862961984923324</v>
      </c>
      <c r="AQ27" s="61">
        <f>((180509/7198))</f>
        <v>25.077660461239233</v>
      </c>
      <c r="AR27" s="14">
        <f t="shared" si="6"/>
        <v>-0.24668553942876981</v>
      </c>
      <c r="AS27" s="61">
        <f>(178719/8011)-(164506/8708)</f>
        <v>3.4178355874590665</v>
      </c>
      <c r="AT27" s="61">
        <f>(164506/8708)</f>
        <v>18.891364262746901</v>
      </c>
      <c r="AU27" s="14">
        <f t="shared" si="7"/>
        <v>0.18092052749196716</v>
      </c>
      <c r="AV27" s="66">
        <f t="shared" si="8"/>
        <v>-4.4131059466948486</v>
      </c>
      <c r="AW27" s="49">
        <f t="shared" si="8"/>
        <v>69.151158650076724</v>
      </c>
      <c r="AX27" s="14">
        <f t="shared" si="9"/>
        <v>-6.3818250233901933E-2</v>
      </c>
      <c r="AY27" s="17" t="str">
        <f>IFERROR((IF(AX27&lt;=AZ27,"SOBRESALIENTE",IF(AX27&gt;AZ27+(AZ27*0.05),"NO CUMPLIDA","ACEPTABLE"))),"N/A")</f>
        <v>SOBRESALIENTE</v>
      </c>
      <c r="AZ27" s="11">
        <f t="shared" si="31"/>
        <v>-3.2099999999999997E-2</v>
      </c>
      <c r="BA27" s="11" t="s">
        <v>119</v>
      </c>
      <c r="BB27" s="7" t="s">
        <v>337</v>
      </c>
      <c r="BC27" s="21"/>
      <c r="BD27" s="21"/>
      <c r="BE27" s="14" t="e">
        <f t="shared" si="10"/>
        <v>#DIV/0!</v>
      </c>
      <c r="BF27" s="21"/>
      <c r="BG27" s="21"/>
      <c r="BH27" s="14" t="e">
        <f t="shared" si="11"/>
        <v>#DIV/0!</v>
      </c>
      <c r="BI27" s="21"/>
      <c r="BJ27" s="21"/>
      <c r="BK27" s="14" t="e">
        <f t="shared" si="12"/>
        <v>#DIV/0!</v>
      </c>
      <c r="BL27" s="65">
        <f t="shared" si="13"/>
        <v>0</v>
      </c>
      <c r="BM27" s="26">
        <f t="shared" si="13"/>
        <v>0</v>
      </c>
      <c r="BN27" s="14" t="e">
        <f t="shared" si="14"/>
        <v>#DIV/0!</v>
      </c>
      <c r="BO27" s="28" t="str">
        <f>IFERROR((IF(BN27&lt;=BP27,"SOBRESALIENTE",IF(BN27&gt;BP27+(BP27*0.05),"NO CUMPLIDA","ACEPTABLE"))),"N/A")</f>
        <v>N/A</v>
      </c>
      <c r="BP27" s="64">
        <v>-3.2099999999999997E-2</v>
      </c>
      <c r="BQ27" s="21"/>
      <c r="BR27" s="21"/>
      <c r="BS27" s="21"/>
      <c r="BT27" s="14" t="e">
        <f t="shared" si="16"/>
        <v>#DIV/0!</v>
      </c>
      <c r="BU27" s="21"/>
      <c r="BV27" s="21"/>
      <c r="BW27" s="14" t="e">
        <f t="shared" si="17"/>
        <v>#DIV/0!</v>
      </c>
      <c r="BX27" s="21"/>
      <c r="BY27" s="21"/>
      <c r="BZ27" s="14" t="e">
        <f t="shared" si="18"/>
        <v>#DIV/0!</v>
      </c>
      <c r="CA27" s="65">
        <f t="shared" si="19"/>
        <v>0</v>
      </c>
      <c r="CB27" s="26">
        <f t="shared" si="19"/>
        <v>0</v>
      </c>
      <c r="CC27" s="14" t="e">
        <f t="shared" si="20"/>
        <v>#DIV/0!</v>
      </c>
      <c r="CD27" s="28" t="str">
        <f>IFERROR((IF(CC27&lt;=CE27,"SOBRESALIENTE",IF(CC27&gt;CE27+(CE27*0.05),"NO CUMPLIDA","ACEPTABLE"))),"N/A")</f>
        <v>N/A</v>
      </c>
      <c r="CE27" s="64">
        <v>-3.2099999999999997E-2</v>
      </c>
      <c r="CF27" s="21"/>
      <c r="CG27" s="26">
        <f t="shared" si="22"/>
        <v>-5.9531975393955321</v>
      </c>
      <c r="CH27" s="26">
        <f t="shared" si="22"/>
        <v>146.34054140290618</v>
      </c>
      <c r="CI27" s="14">
        <f t="shared" si="23"/>
        <v>-4.0680439489458577E-2</v>
      </c>
      <c r="CJ27" s="28" t="str">
        <f>IFERROR((IF(CI27&lt;=CK27,"SOBRESALIENTE",IF(CI27&gt;CK27+(CK27*0.05),"NO CUMPLIDA","ACEPTABLE"))),"N/A")</f>
        <v>SOBRESALIENTE</v>
      </c>
      <c r="CK27" s="64">
        <v>-3.2099999999999997E-2</v>
      </c>
      <c r="CL27" s="26"/>
      <c r="CM27" s="26">
        <f t="shared" si="37"/>
        <v>-5.9531975393955321</v>
      </c>
      <c r="CN27" s="38">
        <f t="shared" si="32"/>
        <v>24.390090233817698</v>
      </c>
      <c r="CO27" s="14">
        <f t="shared" si="26"/>
        <v>-0.24408263693675142</v>
      </c>
      <c r="CP27" s="28" t="str">
        <f>IFERROR((IF(CO27&lt;=CQ27,"SOBRESALIENTE",IF(CO27&gt;CQ27+(CQ27*0.05),"NO CUMPLIDA","ACEPTABLE"))),"N/A")</f>
        <v>SOBRESALIENTE</v>
      </c>
      <c r="CQ27" s="64">
        <v>-3.2099999999999997E-2</v>
      </c>
      <c r="CR27" s="26"/>
      <c r="CS27" s="26">
        <f t="shared" si="36"/>
        <v>0</v>
      </c>
      <c r="CT27" s="29">
        <f t="shared" si="33"/>
        <v>24.390090233817698</v>
      </c>
      <c r="CU27" s="30">
        <f t="shared" si="27"/>
        <v>0</v>
      </c>
      <c r="CV27" s="28" t="str">
        <f>IFERROR((IF(CU27&lt;=CW27,"SOBRESALIENTE",IF(CU27&gt;CW27+(CW27*0.05),"NO CUMPLIDA","ACEPTABLE"))),"N/A")</f>
        <v>NO CUMPLIDA</v>
      </c>
      <c r="CW27" s="64">
        <v>-3.2099999999999997E-2</v>
      </c>
      <c r="CX27" s="26"/>
      <c r="CY27" s="46">
        <f t="shared" si="34"/>
        <v>-5.9531975393955321</v>
      </c>
      <c r="CZ27" s="46">
        <f t="shared" si="34"/>
        <v>146.34054140290618</v>
      </c>
      <c r="DA27" s="30">
        <f t="shared" si="28"/>
        <v>-4.0680439489458577E-2</v>
      </c>
      <c r="DB27" s="28" t="str">
        <f>IFERROR((IF(DA27&lt;=DC27,"SOBRESALIENTE",IF(DA27&gt;DC27+(DC27*0.05),"NO CUMPLIDA","ACEPTABLE"))),"N/A")</f>
        <v>SOBRESALIENTE</v>
      </c>
      <c r="DC27" s="64">
        <v>-3.2099999999999997E-2</v>
      </c>
      <c r="DD27" s="26"/>
    </row>
    <row r="28" spans="1:108" ht="78.75">
      <c r="A28" s="8" t="s">
        <v>338</v>
      </c>
      <c r="B28" s="7" t="s">
        <v>102</v>
      </c>
      <c r="C28" s="8" t="s">
        <v>103</v>
      </c>
      <c r="D28" s="9" t="s">
        <v>104</v>
      </c>
      <c r="E28" s="9">
        <v>59666422</v>
      </c>
      <c r="F28" s="8" t="s">
        <v>238</v>
      </c>
      <c r="G28" s="7" t="s">
        <v>239</v>
      </c>
      <c r="H28" s="7">
        <v>16072449</v>
      </c>
      <c r="I28" s="7" t="s">
        <v>107</v>
      </c>
      <c r="J28" s="7" t="s">
        <v>339</v>
      </c>
      <c r="K28" s="7" t="s">
        <v>340</v>
      </c>
      <c r="L28" s="7" t="s">
        <v>282</v>
      </c>
      <c r="M28" s="7" t="s">
        <v>111</v>
      </c>
      <c r="N28" s="7" t="s">
        <v>112</v>
      </c>
      <c r="O28" s="7" t="s">
        <v>243</v>
      </c>
      <c r="P28" s="7" t="s">
        <v>193</v>
      </c>
      <c r="Q28" s="7" t="s">
        <v>193</v>
      </c>
      <c r="R28" s="8" t="s">
        <v>341</v>
      </c>
      <c r="S28" s="7" t="s">
        <v>342</v>
      </c>
      <c r="T28" s="7" t="s">
        <v>343</v>
      </c>
      <c r="U28" s="11">
        <v>1</v>
      </c>
      <c r="V28" s="7" t="s">
        <v>160</v>
      </c>
      <c r="W28" s="60">
        <v>23</v>
      </c>
      <c r="X28" s="61">
        <v>23</v>
      </c>
      <c r="Y28" s="14">
        <f t="shared" si="0"/>
        <v>1</v>
      </c>
      <c r="Z28" s="61">
        <v>23</v>
      </c>
      <c r="AA28" s="61">
        <v>23</v>
      </c>
      <c r="AB28" s="14">
        <f t="shared" si="1"/>
        <v>1</v>
      </c>
      <c r="AC28" s="61">
        <v>23</v>
      </c>
      <c r="AD28" s="61">
        <v>23</v>
      </c>
      <c r="AE28" s="14">
        <f t="shared" si="2"/>
        <v>1</v>
      </c>
      <c r="AF28" s="7">
        <f t="shared" si="3"/>
        <v>69</v>
      </c>
      <c r="AG28" s="7">
        <f t="shared" si="3"/>
        <v>69</v>
      </c>
      <c r="AH28" s="14">
        <f t="shared" si="30"/>
        <v>1</v>
      </c>
      <c r="AI28" s="17" t="str">
        <f>IFERROR((IF(AH28&gt;=AJ28,"SOBRESALIENTE",IF(AH28&lt;AJ28-(AJ28*0.05),"NO CUMPLIDA","ACEPTABLE"))),"N/A")</f>
        <v>SOBRESALIENTE</v>
      </c>
      <c r="AJ28" s="11">
        <v>1</v>
      </c>
      <c r="AK28" s="11" t="s">
        <v>119</v>
      </c>
      <c r="AL28" s="44" t="s">
        <v>344</v>
      </c>
      <c r="AM28" s="61">
        <v>23</v>
      </c>
      <c r="AN28" s="61">
        <v>23</v>
      </c>
      <c r="AO28" s="14">
        <f t="shared" si="5"/>
        <v>1</v>
      </c>
      <c r="AP28" s="61">
        <v>23</v>
      </c>
      <c r="AQ28" s="61">
        <v>23</v>
      </c>
      <c r="AR28" s="14">
        <f t="shared" si="6"/>
        <v>1</v>
      </c>
      <c r="AS28" s="61">
        <v>23</v>
      </c>
      <c r="AT28" s="61">
        <v>23</v>
      </c>
      <c r="AU28" s="14">
        <f t="shared" si="7"/>
        <v>1</v>
      </c>
      <c r="AV28" s="7">
        <f t="shared" si="8"/>
        <v>69</v>
      </c>
      <c r="AW28" s="7">
        <f t="shared" si="8"/>
        <v>69</v>
      </c>
      <c r="AX28" s="14">
        <f t="shared" si="9"/>
        <v>1</v>
      </c>
      <c r="AY28" s="17" t="str">
        <f>IFERROR((IF(AX28&gt;=AZ28,"SOBRESALIENTE",IF(AX28&lt;AZ28-(AZ28*0.05),"NO CUMPLIDA","ACEPTABLE"))),"N/A")</f>
        <v>SOBRESALIENTE</v>
      </c>
      <c r="AZ28" s="11">
        <f t="shared" si="31"/>
        <v>1</v>
      </c>
      <c r="BA28" s="62" t="s">
        <v>119</v>
      </c>
      <c r="BB28" s="7" t="s">
        <v>344</v>
      </c>
      <c r="BC28" s="21"/>
      <c r="BD28" s="21"/>
      <c r="BE28" s="14" t="e">
        <f t="shared" si="10"/>
        <v>#DIV/0!</v>
      </c>
      <c r="BF28" s="21"/>
      <c r="BG28" s="21"/>
      <c r="BH28" s="14" t="e">
        <f t="shared" si="11"/>
        <v>#DIV/0!</v>
      </c>
      <c r="BI28" s="21"/>
      <c r="BJ28" s="21"/>
      <c r="BK28" s="14" t="e">
        <f t="shared" si="12"/>
        <v>#DIV/0!</v>
      </c>
      <c r="BL28" s="26">
        <f t="shared" si="13"/>
        <v>0</v>
      </c>
      <c r="BM28" s="26">
        <f t="shared" si="13"/>
        <v>0</v>
      </c>
      <c r="BN28" s="14" t="e">
        <f t="shared" si="14"/>
        <v>#DIV/0!</v>
      </c>
      <c r="BO28" s="28" t="str">
        <f>IFERROR((IF(BN28&gt;=BP28,"SOBRESALIENTE",IF(BN28&lt;BP28-(BP28*0.05),"NO CUMPLIDA","ACEPTABLE"))),"N/A")</f>
        <v>N/A</v>
      </c>
      <c r="BP28" s="11">
        <v>1</v>
      </c>
      <c r="BQ28" s="21"/>
      <c r="BR28" s="21"/>
      <c r="BS28" s="21"/>
      <c r="BT28" s="14" t="e">
        <f t="shared" si="16"/>
        <v>#DIV/0!</v>
      </c>
      <c r="BU28" s="21"/>
      <c r="BV28" s="21"/>
      <c r="BW28" s="14" t="e">
        <f t="shared" si="17"/>
        <v>#DIV/0!</v>
      </c>
      <c r="BX28" s="21"/>
      <c r="BY28" s="21"/>
      <c r="BZ28" s="14" t="e">
        <f t="shared" si="18"/>
        <v>#DIV/0!</v>
      </c>
      <c r="CA28" s="26">
        <f t="shared" si="19"/>
        <v>0</v>
      </c>
      <c r="CB28" s="26">
        <f t="shared" si="19"/>
        <v>0</v>
      </c>
      <c r="CC28" s="14" t="e">
        <f t="shared" si="20"/>
        <v>#DIV/0!</v>
      </c>
      <c r="CD28" s="28" t="str">
        <f>IFERROR((IF(CC28&gt;=CE28,"SOBRESALIENTE",IF(CC28&lt;CE28-(CE28*0.05),"NO CUMPLIDA","ACEPTABLE"))),"N/A")</f>
        <v>N/A</v>
      </c>
      <c r="CE28" s="11">
        <v>1</v>
      </c>
      <c r="CF28" s="21"/>
      <c r="CG28" s="26">
        <f t="shared" si="22"/>
        <v>138</v>
      </c>
      <c r="CH28" s="26">
        <f t="shared" si="22"/>
        <v>138</v>
      </c>
      <c r="CI28" s="14">
        <f t="shared" si="23"/>
        <v>1</v>
      </c>
      <c r="CJ28" s="28" t="str">
        <f>IFERROR((IF(CI28&lt;=CK28,"SOBRESALIENTE",IF(CI28&lt;CK28+(CK28*0.05),"NO CUMPLIDA","ACEPTABLE"))),"N/A")</f>
        <v>SOBRESALIENTE</v>
      </c>
      <c r="CK28" s="11">
        <v>1</v>
      </c>
      <c r="CL28" s="26"/>
      <c r="CM28" s="26">
        <f t="shared" si="37"/>
        <v>138</v>
      </c>
      <c r="CN28" s="38">
        <f t="shared" si="32"/>
        <v>23</v>
      </c>
      <c r="CO28" s="14">
        <f t="shared" si="26"/>
        <v>6</v>
      </c>
      <c r="CP28" s="28" t="str">
        <f>IFERROR((IF(CO28&gt;=CQ28,"SOBRESALIENTE",IF(CO28&lt;CQ28-(CQ28*0.05),"NO CUMPLIDA","ACEPTABLE"))),"N/A")</f>
        <v>SOBRESALIENTE</v>
      </c>
      <c r="CQ28" s="11">
        <v>1</v>
      </c>
      <c r="CR28" s="26"/>
      <c r="CS28" s="26">
        <f t="shared" si="36"/>
        <v>0</v>
      </c>
      <c r="CT28" s="29">
        <f t="shared" si="33"/>
        <v>23</v>
      </c>
      <c r="CU28" s="30">
        <f t="shared" si="27"/>
        <v>0</v>
      </c>
      <c r="CV28" s="28" t="str">
        <f>IFERROR((IF(CU28&gt;=CW28,"SOBRESALIENTE",IF(CU28&lt;CW28-(CW28*0.05),"NO CUMPLIDA","ACEPTABLE"))),"N/A")</f>
        <v>NO CUMPLIDA</v>
      </c>
      <c r="CW28" s="11">
        <v>1</v>
      </c>
      <c r="CX28" s="26"/>
      <c r="CY28" s="26">
        <f t="shared" si="34"/>
        <v>138</v>
      </c>
      <c r="CZ28" s="46">
        <f t="shared" si="34"/>
        <v>138</v>
      </c>
      <c r="DA28" s="30">
        <f t="shared" si="28"/>
        <v>1</v>
      </c>
      <c r="DB28" s="28" t="str">
        <f>IFERROR((IF(DA28&gt;=DC28,"SOBRESALIENTE",IF(DA28&lt;DC28-(DC28*0.05),"NO CUMPLIDA","ACEPTABLE"))),"N/A")</f>
        <v>SOBRESALIENTE</v>
      </c>
      <c r="DC28" s="11">
        <v>1</v>
      </c>
      <c r="DD28" s="26"/>
    </row>
    <row r="29" spans="1:108" ht="141.75">
      <c r="A29" s="6" t="s">
        <v>345</v>
      </c>
      <c r="B29" s="7" t="s">
        <v>102</v>
      </c>
      <c r="C29" s="8" t="s">
        <v>103</v>
      </c>
      <c r="D29" s="9" t="s">
        <v>104</v>
      </c>
      <c r="E29" s="9">
        <v>59666422</v>
      </c>
      <c r="F29" s="8" t="s">
        <v>238</v>
      </c>
      <c r="G29" s="7" t="s">
        <v>239</v>
      </c>
      <c r="H29" s="7">
        <v>16072449</v>
      </c>
      <c r="I29" s="7" t="s">
        <v>107</v>
      </c>
      <c r="J29" s="7" t="s">
        <v>346</v>
      </c>
      <c r="K29" s="7" t="s">
        <v>347</v>
      </c>
      <c r="L29" s="7" t="s">
        <v>282</v>
      </c>
      <c r="M29" s="7" t="s">
        <v>111</v>
      </c>
      <c r="N29" s="7" t="s">
        <v>112</v>
      </c>
      <c r="O29" s="7" t="s">
        <v>243</v>
      </c>
      <c r="P29" s="7" t="s">
        <v>193</v>
      </c>
      <c r="Q29" s="7" t="s">
        <v>193</v>
      </c>
      <c r="R29" s="8" t="s">
        <v>348</v>
      </c>
      <c r="S29" s="7" t="s">
        <v>349</v>
      </c>
      <c r="T29" s="7" t="s">
        <v>350</v>
      </c>
      <c r="U29" s="11">
        <v>1</v>
      </c>
      <c r="V29" s="7" t="s">
        <v>160</v>
      </c>
      <c r="W29" s="60">
        <v>31</v>
      </c>
      <c r="X29" s="61">
        <v>31</v>
      </c>
      <c r="Y29" s="14">
        <f t="shared" si="0"/>
        <v>1</v>
      </c>
      <c r="Z29" s="61">
        <v>28</v>
      </c>
      <c r="AA29" s="61">
        <v>28</v>
      </c>
      <c r="AB29" s="14">
        <f t="shared" si="1"/>
        <v>1</v>
      </c>
      <c r="AC29" s="61">
        <v>31</v>
      </c>
      <c r="AD29" s="61">
        <v>31</v>
      </c>
      <c r="AE29" s="14">
        <f t="shared" si="2"/>
        <v>1</v>
      </c>
      <c r="AF29" s="7">
        <f t="shared" si="3"/>
        <v>90</v>
      </c>
      <c r="AG29" s="49">
        <f t="shared" si="3"/>
        <v>90</v>
      </c>
      <c r="AH29" s="14">
        <f t="shared" si="30"/>
        <v>1</v>
      </c>
      <c r="AI29" s="17" t="str">
        <f>IFERROR((IF(AH29&gt;=AJ29,"SOBRESALIENTE",IF(AH29&lt;AJ29-(AJ29*0.05),"NO CUMPLIDA","ACEPTABLE"))),"N/A")</f>
        <v>SOBRESALIENTE</v>
      </c>
      <c r="AJ29" s="11">
        <v>1</v>
      </c>
      <c r="AK29" s="11" t="s">
        <v>119</v>
      </c>
      <c r="AL29" s="44" t="s">
        <v>351</v>
      </c>
      <c r="AM29" s="61">
        <v>1</v>
      </c>
      <c r="AN29" s="61">
        <v>1</v>
      </c>
      <c r="AO29" s="14">
        <f t="shared" si="5"/>
        <v>1</v>
      </c>
      <c r="AP29" s="61">
        <v>19</v>
      </c>
      <c r="AQ29" s="61">
        <v>19</v>
      </c>
      <c r="AR29" s="14">
        <f t="shared" si="6"/>
        <v>1</v>
      </c>
      <c r="AS29" s="61">
        <v>27</v>
      </c>
      <c r="AT29" s="61">
        <v>27</v>
      </c>
      <c r="AU29" s="14">
        <f t="shared" si="7"/>
        <v>1</v>
      </c>
      <c r="AV29" s="7">
        <f t="shared" si="8"/>
        <v>47</v>
      </c>
      <c r="AW29" s="7">
        <f t="shared" si="8"/>
        <v>47</v>
      </c>
      <c r="AX29" s="14">
        <f t="shared" si="9"/>
        <v>1</v>
      </c>
      <c r="AY29" s="17" t="str">
        <f>IFERROR((IF(AX29&gt;=AZ29,"SOBRESALIENTE",IF(AX29&lt;AZ29-(AZ29*0.05),"NO CUMPLIDA","ACEPTABLE"))),"N/A")</f>
        <v>SOBRESALIENTE</v>
      </c>
      <c r="AZ29" s="11">
        <f t="shared" si="31"/>
        <v>1</v>
      </c>
      <c r="BA29" s="11" t="s">
        <v>119</v>
      </c>
      <c r="BB29" s="7" t="s">
        <v>351</v>
      </c>
      <c r="BC29" s="21"/>
      <c r="BD29" s="21"/>
      <c r="BE29" s="14" t="e">
        <f t="shared" si="10"/>
        <v>#DIV/0!</v>
      </c>
      <c r="BF29" s="21"/>
      <c r="BG29" s="21"/>
      <c r="BH29" s="14" t="e">
        <f t="shared" si="11"/>
        <v>#DIV/0!</v>
      </c>
      <c r="BI29" s="21"/>
      <c r="BJ29" s="21"/>
      <c r="BK29" s="14" t="e">
        <f t="shared" si="12"/>
        <v>#DIV/0!</v>
      </c>
      <c r="BL29" s="26">
        <f t="shared" si="13"/>
        <v>0</v>
      </c>
      <c r="BM29" s="26">
        <f t="shared" si="13"/>
        <v>0</v>
      </c>
      <c r="BN29" s="14" t="e">
        <f t="shared" si="14"/>
        <v>#DIV/0!</v>
      </c>
      <c r="BO29" s="28" t="str">
        <f>IFERROR((IF(BN29&gt;=BP29,"SOBRESALIENTE",IF(BN29&lt;BP29-(BP29*0.05),"NO CUMPLIDA","ACEPTABLE"))),"N/A")</f>
        <v>N/A</v>
      </c>
      <c r="BP29" s="11">
        <v>1</v>
      </c>
      <c r="BQ29" s="21"/>
      <c r="BR29" s="21"/>
      <c r="BS29" s="21"/>
      <c r="BT29" s="14" t="e">
        <f t="shared" si="16"/>
        <v>#DIV/0!</v>
      </c>
      <c r="BU29" s="21"/>
      <c r="BV29" s="21"/>
      <c r="BW29" s="14" t="e">
        <f t="shared" si="17"/>
        <v>#DIV/0!</v>
      </c>
      <c r="BX29" s="21"/>
      <c r="BY29" s="21"/>
      <c r="BZ29" s="14" t="e">
        <f t="shared" si="18"/>
        <v>#DIV/0!</v>
      </c>
      <c r="CA29" s="26">
        <f t="shared" si="19"/>
        <v>0</v>
      </c>
      <c r="CB29" s="26">
        <f t="shared" si="19"/>
        <v>0</v>
      </c>
      <c r="CC29" s="14" t="e">
        <f t="shared" si="20"/>
        <v>#DIV/0!</v>
      </c>
      <c r="CD29" s="28" t="str">
        <f>IFERROR((IF(CC29&gt;=CE29,"SOBRESALIENTE",IF(CC29&lt;CE29-(CE29*0.05),"NO CUMPLIDA","ACEPTABLE"))),"N/A")</f>
        <v>N/A</v>
      </c>
      <c r="CE29" s="11">
        <v>1</v>
      </c>
      <c r="CF29" s="21"/>
      <c r="CG29" s="26">
        <f t="shared" si="22"/>
        <v>137</v>
      </c>
      <c r="CH29" s="26">
        <f t="shared" si="22"/>
        <v>137</v>
      </c>
      <c r="CI29" s="14">
        <f t="shared" si="23"/>
        <v>1</v>
      </c>
      <c r="CJ29" s="28" t="str">
        <f>IFERROR((IF(CI29&gt;=CK29,"SOBRESALIENTE",IF(CI29&lt;CK29-(CK29*0.05),"NO CUMPLIDA","ACEPTABLE"))),"N/A")</f>
        <v>SOBRESALIENTE</v>
      </c>
      <c r="CK29" s="11">
        <v>1</v>
      </c>
      <c r="CL29" s="26"/>
      <c r="CM29" s="26">
        <f t="shared" si="37"/>
        <v>137</v>
      </c>
      <c r="CN29" s="38">
        <f t="shared" si="32"/>
        <v>22.833333333333332</v>
      </c>
      <c r="CO29" s="14">
        <f t="shared" si="26"/>
        <v>6</v>
      </c>
      <c r="CP29" s="28" t="str">
        <f>IFERROR((IF(CO29&gt;=CQ29,"SOBRESALIENTE",IF(CO29&lt;CQ29-(CQ29*0.05),"NO CUMPLIDA","ACEPTABLE"))),"N/A")</f>
        <v>SOBRESALIENTE</v>
      </c>
      <c r="CQ29" s="11">
        <v>1</v>
      </c>
      <c r="CR29" s="26"/>
      <c r="CS29" s="26">
        <f t="shared" si="36"/>
        <v>0</v>
      </c>
      <c r="CT29" s="29">
        <f t="shared" si="33"/>
        <v>22.833333333333332</v>
      </c>
      <c r="CU29" s="30">
        <f t="shared" si="27"/>
        <v>0</v>
      </c>
      <c r="CV29" s="28" t="str">
        <f>IFERROR((IF(CU29&gt;=CW29,"SOBRESALIENTE",IF(CU29&lt;CW29-(CW29*0.05),"NO CUMPLIDA","ACEPTABLE"))),"N/A")</f>
        <v>NO CUMPLIDA</v>
      </c>
      <c r="CW29" s="11">
        <v>1</v>
      </c>
      <c r="CX29" s="26"/>
      <c r="CY29" s="26">
        <f t="shared" si="34"/>
        <v>137</v>
      </c>
      <c r="CZ29" s="46">
        <f t="shared" si="34"/>
        <v>137</v>
      </c>
      <c r="DA29" s="30">
        <f t="shared" si="28"/>
        <v>1</v>
      </c>
      <c r="DB29" s="28" t="str">
        <f>IFERROR((IF(DA29&gt;=DC29,"SOBRESALIENTE",IF(DA29&lt;DC29-(DC29*0.05),"NO CUMPLIDA","ACEPTABLE"))),"N/A")</f>
        <v>SOBRESALIENTE</v>
      </c>
      <c r="DC29" s="11">
        <v>1</v>
      </c>
      <c r="DD29" s="26"/>
    </row>
    <row r="30" spans="1:108" ht="126">
      <c r="A30" s="8" t="s">
        <v>352</v>
      </c>
      <c r="B30" s="7" t="s">
        <v>102</v>
      </c>
      <c r="C30" s="8" t="s">
        <v>103</v>
      </c>
      <c r="D30" s="9" t="s">
        <v>104</v>
      </c>
      <c r="E30" s="9">
        <v>59666422</v>
      </c>
      <c r="F30" s="8" t="s">
        <v>238</v>
      </c>
      <c r="G30" s="7" t="s">
        <v>239</v>
      </c>
      <c r="H30" s="7">
        <v>16072449</v>
      </c>
      <c r="I30" s="7" t="s">
        <v>107</v>
      </c>
      <c r="J30" s="7" t="s">
        <v>353</v>
      </c>
      <c r="K30" s="7" t="s">
        <v>354</v>
      </c>
      <c r="L30" s="7" t="s">
        <v>282</v>
      </c>
      <c r="M30" s="7" t="s">
        <v>111</v>
      </c>
      <c r="N30" s="7" t="s">
        <v>112</v>
      </c>
      <c r="O30" s="7" t="s">
        <v>243</v>
      </c>
      <c r="P30" s="7" t="s">
        <v>193</v>
      </c>
      <c r="Q30" s="7" t="s">
        <v>193</v>
      </c>
      <c r="R30" s="8" t="s">
        <v>355</v>
      </c>
      <c r="S30" s="7" t="s">
        <v>356</v>
      </c>
      <c r="T30" s="7" t="s">
        <v>357</v>
      </c>
      <c r="U30" s="11">
        <v>0.75</v>
      </c>
      <c r="V30" s="7" t="s">
        <v>160</v>
      </c>
      <c r="W30" s="60">
        <v>30</v>
      </c>
      <c r="X30" s="59">
        <v>32</v>
      </c>
      <c r="Y30" s="14">
        <f t="shared" si="0"/>
        <v>0.9375</v>
      </c>
      <c r="Z30" s="59">
        <v>31</v>
      </c>
      <c r="AA30" s="59">
        <v>32</v>
      </c>
      <c r="AB30" s="14">
        <f t="shared" si="1"/>
        <v>0.96875</v>
      </c>
      <c r="AC30" s="59">
        <v>30</v>
      </c>
      <c r="AD30" s="59">
        <v>32</v>
      </c>
      <c r="AE30" s="14">
        <f t="shared" si="2"/>
        <v>0.9375</v>
      </c>
      <c r="AF30" s="7">
        <f t="shared" ref="AF30:AG61" si="38">SUM(W30,Z30,AC30)</f>
        <v>91</v>
      </c>
      <c r="AG30" s="7">
        <f>AVERAGE(X30,AA30,AD30)</f>
        <v>32</v>
      </c>
      <c r="AH30" s="14">
        <f t="shared" si="30"/>
        <v>2.84375</v>
      </c>
      <c r="AI30" s="17" t="str">
        <f>IFERROR((IF(AH30&lt;=AJ30,"SOBRESALIENTE",IF(AH30&lt;AJ30+(AJ30*0.05),"NO CUMPLIDA","ACEPTABLE"))),"N/A")</f>
        <v>ACEPTABLE</v>
      </c>
      <c r="AJ30" s="11">
        <v>0.75</v>
      </c>
      <c r="AK30" s="11" t="s">
        <v>119</v>
      </c>
      <c r="AL30" s="44" t="s">
        <v>358</v>
      </c>
      <c r="AM30" s="59">
        <v>31</v>
      </c>
      <c r="AN30" s="59">
        <v>32</v>
      </c>
      <c r="AO30" s="14">
        <f t="shared" si="5"/>
        <v>0.96875</v>
      </c>
      <c r="AP30" s="59">
        <v>31</v>
      </c>
      <c r="AQ30" s="59">
        <v>32</v>
      </c>
      <c r="AR30" s="14">
        <f t="shared" si="6"/>
        <v>0.96875</v>
      </c>
      <c r="AS30" s="59">
        <v>31</v>
      </c>
      <c r="AT30" s="59">
        <v>32</v>
      </c>
      <c r="AU30" s="14">
        <f t="shared" si="7"/>
        <v>0.96875</v>
      </c>
      <c r="AV30" s="7">
        <f t="shared" ref="AV30:AW77" si="39">SUM(AM30,AP30,AS30)</f>
        <v>93</v>
      </c>
      <c r="AW30" s="7">
        <f>AVERAGE(AN30,AQ30,AT30)</f>
        <v>32</v>
      </c>
      <c r="AX30" s="14">
        <f t="shared" si="9"/>
        <v>2.90625</v>
      </c>
      <c r="AY30" s="17" t="str">
        <f>IFERROR((IF(AX30&gt;=AZ30,"SOBRESALIENTE",IF(AX30&lt;AZ30-(AZ30*0.05),"NO CUMPLIDA","ACEPTABLE"))),"N/A")</f>
        <v>SOBRESALIENTE</v>
      </c>
      <c r="AZ30" s="11">
        <f t="shared" si="31"/>
        <v>0.75</v>
      </c>
      <c r="BA30" s="62" t="s">
        <v>119</v>
      </c>
      <c r="BB30" s="7" t="s">
        <v>358</v>
      </c>
      <c r="BC30" s="21"/>
      <c r="BD30" s="21"/>
      <c r="BE30" s="14" t="e">
        <f t="shared" si="10"/>
        <v>#DIV/0!</v>
      </c>
      <c r="BF30" s="21"/>
      <c r="BG30" s="21"/>
      <c r="BH30" s="14" t="e">
        <f t="shared" si="11"/>
        <v>#DIV/0!</v>
      </c>
      <c r="BI30" s="21"/>
      <c r="BJ30" s="21"/>
      <c r="BK30" s="14" t="e">
        <f t="shared" si="12"/>
        <v>#DIV/0!</v>
      </c>
      <c r="BL30" s="26">
        <f t="shared" si="13"/>
        <v>0</v>
      </c>
      <c r="BM30" s="26">
        <f t="shared" si="13"/>
        <v>0</v>
      </c>
      <c r="BN30" s="14" t="e">
        <f t="shared" si="14"/>
        <v>#DIV/0!</v>
      </c>
      <c r="BO30" s="28" t="str">
        <f>IFERROR((IF(BN30&gt;=BP30,"SOBRESALIENTE",IF(BN30&lt;BP30-(BP30*0.05),"NO CUMPLIDA","ACEPTABLE"))),"N/A")</f>
        <v>N/A</v>
      </c>
      <c r="BP30" s="11">
        <v>0.75</v>
      </c>
      <c r="BQ30" s="21"/>
      <c r="BR30" s="21"/>
      <c r="BS30" s="21"/>
      <c r="BT30" s="14" t="e">
        <f t="shared" si="16"/>
        <v>#DIV/0!</v>
      </c>
      <c r="BU30" s="21"/>
      <c r="BV30" s="21"/>
      <c r="BW30" s="14" t="e">
        <f t="shared" si="17"/>
        <v>#DIV/0!</v>
      </c>
      <c r="BX30" s="21"/>
      <c r="BY30" s="21"/>
      <c r="BZ30" s="14" t="e">
        <f t="shared" si="18"/>
        <v>#DIV/0!</v>
      </c>
      <c r="CA30" s="26">
        <f t="shared" si="19"/>
        <v>0</v>
      </c>
      <c r="CB30" s="67">
        <f t="shared" si="19"/>
        <v>0</v>
      </c>
      <c r="CC30" s="14" t="e">
        <f t="shared" si="20"/>
        <v>#DIV/0!</v>
      </c>
      <c r="CD30" s="28" t="str">
        <f>IFERROR((IF(CC30&gt;=CE30,"SOBRESALIENTE",IF(CC30&lt;CE30-(CE30*0.05),"NO CUMPLIDA","ACEPTABLE"))),"N/A")</f>
        <v>N/A</v>
      </c>
      <c r="CE30" s="11">
        <v>0.75</v>
      </c>
      <c r="CF30" s="21"/>
      <c r="CG30" s="26">
        <f t="shared" si="22"/>
        <v>184</v>
      </c>
      <c r="CH30" s="26">
        <f t="shared" si="22"/>
        <v>192</v>
      </c>
      <c r="CI30" s="14">
        <f t="shared" si="23"/>
        <v>0.95833333333333337</v>
      </c>
      <c r="CJ30" s="28" t="str">
        <f>IFERROR((IF(CI30&lt;=CK30,"SOBRESALIENTE",IF(CI30&lt;CK30+(CK30*0.05),"NO CUMPLIDA","ACEPTABLE"))),"N/A")</f>
        <v>ACEPTABLE</v>
      </c>
      <c r="CK30" s="11">
        <v>0.75</v>
      </c>
      <c r="CL30" s="26"/>
      <c r="CM30" s="26">
        <f t="shared" si="37"/>
        <v>184</v>
      </c>
      <c r="CN30" s="38">
        <f t="shared" si="32"/>
        <v>32</v>
      </c>
      <c r="CO30" s="14">
        <f t="shared" si="26"/>
        <v>5.75</v>
      </c>
      <c r="CP30" s="28" t="str">
        <f>IFERROR((IF(CO30&lt;=CQ30,"SOBRESALIENTE",IF(CO30&lt;CQ30+(CQ30*0.05),"NO CUMPLIDA","ACEPTABLE"))),"N/A")</f>
        <v>ACEPTABLE</v>
      </c>
      <c r="CQ30" s="11">
        <v>0.75</v>
      </c>
      <c r="CR30" s="26"/>
      <c r="CS30" s="26">
        <f t="shared" si="36"/>
        <v>0</v>
      </c>
      <c r="CT30" s="29">
        <f t="shared" si="33"/>
        <v>32</v>
      </c>
      <c r="CU30" s="30">
        <f t="shared" si="27"/>
        <v>0</v>
      </c>
      <c r="CV30" s="28" t="str">
        <f>IFERROR((IF(CU30&gt;=CW30,"SOBRESALIENTE",IF(CU30&lt;CW30-(CW30*0.05),"NO CUMPLIDA","ACEPTABLE"))),"N/A")</f>
        <v>NO CUMPLIDA</v>
      </c>
      <c r="CW30" s="11">
        <v>0.75</v>
      </c>
      <c r="CX30" s="26"/>
      <c r="CY30" s="26">
        <f t="shared" si="34"/>
        <v>184</v>
      </c>
      <c r="CZ30" s="46">
        <f t="shared" si="34"/>
        <v>192</v>
      </c>
      <c r="DA30" s="30">
        <f t="shared" si="28"/>
        <v>0.95833333333333337</v>
      </c>
      <c r="DB30" s="28" t="str">
        <f>IFERROR((IF(DA30&lt;=DC30,"SOBRESALIENTE",IF(DA30&lt;DC30+(DC30*0.05),"NO CUMPLIDA","ACEPTABLE"))),"N/A")</f>
        <v>ACEPTABLE</v>
      </c>
      <c r="DC30" s="11">
        <v>0.75</v>
      </c>
      <c r="DD30" s="26"/>
    </row>
    <row r="31" spans="1:108" ht="126">
      <c r="A31" s="8" t="s">
        <v>359</v>
      </c>
      <c r="B31" s="7" t="s">
        <v>102</v>
      </c>
      <c r="C31" s="8" t="s">
        <v>103</v>
      </c>
      <c r="D31" s="9" t="s">
        <v>104</v>
      </c>
      <c r="E31" s="9">
        <v>59666422</v>
      </c>
      <c r="F31" s="8" t="s">
        <v>238</v>
      </c>
      <c r="G31" s="7" t="s">
        <v>239</v>
      </c>
      <c r="H31" s="7">
        <v>16072449</v>
      </c>
      <c r="I31" s="7" t="s">
        <v>107</v>
      </c>
      <c r="J31" s="7" t="s">
        <v>360</v>
      </c>
      <c r="K31" s="7" t="s">
        <v>361</v>
      </c>
      <c r="L31" s="7" t="s">
        <v>282</v>
      </c>
      <c r="M31" s="7" t="s">
        <v>111</v>
      </c>
      <c r="N31" s="7" t="s">
        <v>112</v>
      </c>
      <c r="O31" s="7" t="s">
        <v>243</v>
      </c>
      <c r="P31" s="7" t="s">
        <v>193</v>
      </c>
      <c r="Q31" s="7" t="s">
        <v>193</v>
      </c>
      <c r="R31" s="8" t="s">
        <v>362</v>
      </c>
      <c r="S31" s="7" t="s">
        <v>363</v>
      </c>
      <c r="T31" s="7" t="s">
        <v>364</v>
      </c>
      <c r="U31" s="11">
        <v>0</v>
      </c>
      <c r="V31" s="7" t="s">
        <v>160</v>
      </c>
      <c r="W31" s="60">
        <v>2</v>
      </c>
      <c r="X31" s="59">
        <v>32</v>
      </c>
      <c r="Y31" s="14">
        <f t="shared" si="0"/>
        <v>6.25E-2</v>
      </c>
      <c r="Z31" s="59">
        <v>1</v>
      </c>
      <c r="AA31" s="59">
        <v>32</v>
      </c>
      <c r="AB31" s="14">
        <f t="shared" si="1"/>
        <v>3.125E-2</v>
      </c>
      <c r="AC31" s="59">
        <v>2</v>
      </c>
      <c r="AD31" s="59">
        <v>32</v>
      </c>
      <c r="AE31" s="14">
        <f t="shared" si="2"/>
        <v>6.25E-2</v>
      </c>
      <c r="AF31" s="7">
        <f t="shared" si="38"/>
        <v>5</v>
      </c>
      <c r="AG31" s="7">
        <f>AVERAGE(X31,AA31,AD31)</f>
        <v>32</v>
      </c>
      <c r="AH31" s="14">
        <f t="shared" si="30"/>
        <v>0.15625</v>
      </c>
      <c r="AI31" s="17" t="str">
        <f>IFERROR((IF(AH31&gt;=AJ31,"SOBRESALIENTE",IF(AH31&lt;AJ31-(AJ31*0.05),"NO CUMPLIDA","ACEPTABLE"))),"N/A")</f>
        <v>SOBRESALIENTE</v>
      </c>
      <c r="AJ31" s="11">
        <v>0</v>
      </c>
      <c r="AK31" s="11" t="s">
        <v>119</v>
      </c>
      <c r="AL31" s="44" t="s">
        <v>365</v>
      </c>
      <c r="AM31" s="59">
        <v>0</v>
      </c>
      <c r="AN31" s="59">
        <v>32</v>
      </c>
      <c r="AO31" s="14">
        <f t="shared" si="5"/>
        <v>0</v>
      </c>
      <c r="AP31" s="59">
        <v>1</v>
      </c>
      <c r="AQ31" s="59">
        <v>32</v>
      </c>
      <c r="AR31" s="14">
        <f t="shared" si="6"/>
        <v>3.125E-2</v>
      </c>
      <c r="AS31" s="59">
        <v>0</v>
      </c>
      <c r="AT31" s="59">
        <v>32</v>
      </c>
      <c r="AU31" s="14">
        <f t="shared" si="7"/>
        <v>0</v>
      </c>
      <c r="AV31" s="7">
        <f t="shared" si="39"/>
        <v>1</v>
      </c>
      <c r="AW31" s="7">
        <f>AVERAGE(AN31,AQ31,AT31)</f>
        <v>32</v>
      </c>
      <c r="AX31" s="14">
        <f t="shared" si="9"/>
        <v>3.125E-2</v>
      </c>
      <c r="AY31" s="17" t="str">
        <f>IFERROR((IF(AX31&gt;=AZ31,"SOBRESALIENTE",IF(AX31&lt;AZ31-(AZ31*0.05),"NO CUMPLIDA","ACEPTABLE"))),"N/A")</f>
        <v>SOBRESALIENTE</v>
      </c>
      <c r="AZ31" s="11">
        <f t="shared" si="31"/>
        <v>0</v>
      </c>
      <c r="BA31" s="11" t="s">
        <v>119</v>
      </c>
      <c r="BB31" s="7" t="s">
        <v>365</v>
      </c>
      <c r="BC31" s="21"/>
      <c r="BD31" s="21"/>
      <c r="BE31" s="14" t="e">
        <f t="shared" si="10"/>
        <v>#DIV/0!</v>
      </c>
      <c r="BF31" s="21"/>
      <c r="BG31" s="21"/>
      <c r="BH31" s="14" t="e">
        <f t="shared" si="11"/>
        <v>#DIV/0!</v>
      </c>
      <c r="BI31" s="21"/>
      <c r="BJ31" s="21"/>
      <c r="BK31" s="14" t="e">
        <f t="shared" si="12"/>
        <v>#DIV/0!</v>
      </c>
      <c r="BL31" s="26">
        <f t="shared" si="13"/>
        <v>0</v>
      </c>
      <c r="BM31" s="26">
        <f t="shared" si="13"/>
        <v>0</v>
      </c>
      <c r="BN31" s="14" t="e">
        <f t="shared" si="14"/>
        <v>#DIV/0!</v>
      </c>
      <c r="BO31" s="28" t="str">
        <f>IFERROR((IF(BN31&lt;=BP31,"SOBRESALIENTE",IF(BN31&gt;BP31+(BP31*0.05),"NO CUMPLIDA","ACEPTABLE"))),"N/A")</f>
        <v>N/A</v>
      </c>
      <c r="BP31" s="11">
        <v>0</v>
      </c>
      <c r="BQ31" s="21"/>
      <c r="BR31" s="21"/>
      <c r="BS31" s="21"/>
      <c r="BT31" s="14" t="e">
        <f t="shared" si="16"/>
        <v>#DIV/0!</v>
      </c>
      <c r="BU31" s="21"/>
      <c r="BV31" s="21"/>
      <c r="BW31" s="14" t="e">
        <f t="shared" si="17"/>
        <v>#DIV/0!</v>
      </c>
      <c r="BX31" s="21"/>
      <c r="BY31" s="21"/>
      <c r="BZ31" s="14" t="e">
        <f t="shared" si="18"/>
        <v>#DIV/0!</v>
      </c>
      <c r="CA31" s="26">
        <f t="shared" si="19"/>
        <v>0</v>
      </c>
      <c r="CB31" s="67">
        <f t="shared" si="19"/>
        <v>0</v>
      </c>
      <c r="CC31" s="14" t="e">
        <f t="shared" si="20"/>
        <v>#DIV/0!</v>
      </c>
      <c r="CD31" s="28" t="str">
        <f>IFERROR((IF(CC31&lt;=CE31,"SOBRESALIENTE",IF(CC31&gt;CE31+(CE31*0.05),"NO CUMPLIDA","ACEPTABLE"))),"N/A")</f>
        <v>N/A</v>
      </c>
      <c r="CE31" s="11">
        <v>0</v>
      </c>
      <c r="CF31" s="21"/>
      <c r="CG31" s="26">
        <f t="shared" si="22"/>
        <v>6</v>
      </c>
      <c r="CH31" s="26">
        <f t="shared" si="22"/>
        <v>192</v>
      </c>
      <c r="CI31" s="14">
        <f t="shared" si="23"/>
        <v>3.125E-2</v>
      </c>
      <c r="CJ31" s="28" t="str">
        <f>IFERROR((IF(CI31&lt;=CK31,"SOBRESALIENTE",IF(CI31&gt;CK31+(CK31*0.05),"NO CUMPLIDA","ACEPTABLE"))),"N/A")</f>
        <v>NO CUMPLIDA</v>
      </c>
      <c r="CK31" s="11">
        <v>0</v>
      </c>
      <c r="CL31" s="26"/>
      <c r="CM31" s="26">
        <f t="shared" si="37"/>
        <v>6</v>
      </c>
      <c r="CN31" s="38">
        <f t="shared" si="32"/>
        <v>32</v>
      </c>
      <c r="CO31" s="14">
        <f t="shared" si="26"/>
        <v>0.1875</v>
      </c>
      <c r="CP31" s="28" t="str">
        <f>IFERROR((IF(CO31&lt;=CQ31,"SOBRESALIENTE",IF(CO31&gt;CQ31+(CQ31*0.05),"NO CUMPLIDA","ACEPTABLE"))),"N/A")</f>
        <v>NO CUMPLIDA</v>
      </c>
      <c r="CQ31" s="11">
        <v>0</v>
      </c>
      <c r="CR31" s="26"/>
      <c r="CS31" s="26">
        <f t="shared" si="36"/>
        <v>0</v>
      </c>
      <c r="CT31" s="29">
        <f t="shared" si="33"/>
        <v>32</v>
      </c>
      <c r="CU31" s="30">
        <f t="shared" si="27"/>
        <v>0</v>
      </c>
      <c r="CV31" s="28" t="str">
        <f>IFERROR((IF(CU31&lt;=CW31,"SOBRESALIENTE",IF(CU31&gt;CW31+(CW31*0.05),"NO CUMPLIDA","ACEPTABLE"))),"N/A")</f>
        <v>SOBRESALIENTE</v>
      </c>
      <c r="CW31" s="11">
        <v>0</v>
      </c>
      <c r="CX31" s="26"/>
      <c r="CY31" s="26">
        <f t="shared" si="34"/>
        <v>6</v>
      </c>
      <c r="CZ31" s="46">
        <f t="shared" si="34"/>
        <v>192</v>
      </c>
      <c r="DA31" s="30">
        <f t="shared" si="28"/>
        <v>3.125E-2</v>
      </c>
      <c r="DB31" s="28" t="str">
        <f>IFERROR((IF(DA31&lt;=DC31,"SOBRESALIENTE",IF(DA31&gt;DC31+(DC31*0.05),"NO CUMPLIDA","ACEPTABLE"))),"N/A")</f>
        <v>NO CUMPLIDA</v>
      </c>
      <c r="DC31" s="11">
        <v>0</v>
      </c>
      <c r="DD31" s="26"/>
    </row>
    <row r="32" spans="1:108" ht="78.75">
      <c r="A32" s="6" t="s">
        <v>366</v>
      </c>
      <c r="B32" s="7" t="s">
        <v>102</v>
      </c>
      <c r="C32" s="8" t="s">
        <v>103</v>
      </c>
      <c r="D32" s="9" t="s">
        <v>104</v>
      </c>
      <c r="E32" s="9">
        <v>59666422</v>
      </c>
      <c r="F32" s="8" t="s">
        <v>238</v>
      </c>
      <c r="G32" s="7" t="s">
        <v>239</v>
      </c>
      <c r="H32" s="7">
        <v>16072449</v>
      </c>
      <c r="I32" s="7" t="s">
        <v>107</v>
      </c>
      <c r="J32" s="7" t="s">
        <v>367</v>
      </c>
      <c r="K32" s="7" t="s">
        <v>368</v>
      </c>
      <c r="L32" s="7" t="s">
        <v>282</v>
      </c>
      <c r="M32" s="7" t="s">
        <v>111</v>
      </c>
      <c r="N32" s="7" t="s">
        <v>112</v>
      </c>
      <c r="O32" s="7" t="s">
        <v>243</v>
      </c>
      <c r="P32" s="7" t="s">
        <v>193</v>
      </c>
      <c r="Q32" s="7" t="s">
        <v>193</v>
      </c>
      <c r="R32" s="8" t="s">
        <v>369</v>
      </c>
      <c r="S32" s="7" t="s">
        <v>370</v>
      </c>
      <c r="T32" s="7" t="s">
        <v>371</v>
      </c>
      <c r="U32" s="7">
        <v>4</v>
      </c>
      <c r="V32" s="7" t="s">
        <v>372</v>
      </c>
      <c r="W32" s="60">
        <v>158.5</v>
      </c>
      <c r="X32" s="59">
        <v>39</v>
      </c>
      <c r="Y32" s="68">
        <f t="shared" si="0"/>
        <v>4.0641025641025639</v>
      </c>
      <c r="Z32" s="59">
        <v>142.5</v>
      </c>
      <c r="AA32" s="59">
        <v>33</v>
      </c>
      <c r="AB32" s="68">
        <f t="shared" si="1"/>
        <v>4.3181818181818183</v>
      </c>
      <c r="AC32" s="59">
        <v>162</v>
      </c>
      <c r="AD32" s="59">
        <v>39</v>
      </c>
      <c r="AE32" s="68">
        <f t="shared" si="2"/>
        <v>4.1538461538461542</v>
      </c>
      <c r="AF32" s="49">
        <f t="shared" si="38"/>
        <v>463</v>
      </c>
      <c r="AG32" s="7">
        <f t="shared" si="38"/>
        <v>111</v>
      </c>
      <c r="AH32" s="68">
        <f t="shared" si="30"/>
        <v>4.1711711711711708</v>
      </c>
      <c r="AI32" s="17" t="str">
        <f>IFERROR((IF(AH32&lt;=AJ32,"SOBRESALIENTE",IF(AH32&gt;AJ32+(AJ32*0.05),"NO CUMPLIDA","ACEPTABLE"))),"N/A")</f>
        <v>ACEPTABLE</v>
      </c>
      <c r="AJ32" s="7">
        <v>4</v>
      </c>
      <c r="AK32" s="7" t="s">
        <v>119</v>
      </c>
      <c r="AL32" s="44" t="s">
        <v>373</v>
      </c>
      <c r="AM32" s="59">
        <v>158.5</v>
      </c>
      <c r="AN32" s="59">
        <v>39</v>
      </c>
      <c r="AO32" s="68">
        <f t="shared" si="5"/>
        <v>4.0641025641025639</v>
      </c>
      <c r="AP32" s="59">
        <v>142.5</v>
      </c>
      <c r="AQ32" s="59">
        <v>33</v>
      </c>
      <c r="AR32" s="68">
        <f t="shared" si="6"/>
        <v>4.3181818181818183</v>
      </c>
      <c r="AS32" s="59">
        <v>162</v>
      </c>
      <c r="AT32" s="59">
        <v>39</v>
      </c>
      <c r="AU32" s="68">
        <f t="shared" si="7"/>
        <v>4.1538461538461542</v>
      </c>
      <c r="AV32" s="7">
        <f>SUM(AM32,AP32,AS32)</f>
        <v>463</v>
      </c>
      <c r="AW32" s="7">
        <f>SUM(AN32,AQ32,AT32)</f>
        <v>111</v>
      </c>
      <c r="AX32" s="68">
        <f t="shared" si="9"/>
        <v>4.1711711711711708</v>
      </c>
      <c r="AY32" s="17" t="str">
        <f>IFERROR((IF(AX32&gt;=AZ32,"SOBRESALIENTE",IF(AX32&lt;AZ32+(AZ32*0.05),"NO CUMPLIDA","ACEPTABLE"))),"N/A")</f>
        <v>SOBRESALIENTE</v>
      </c>
      <c r="AZ32" s="11">
        <f>U32</f>
        <v>4</v>
      </c>
      <c r="BA32" s="7" t="s">
        <v>119</v>
      </c>
      <c r="BB32" s="7" t="s">
        <v>374</v>
      </c>
      <c r="BC32" s="21"/>
      <c r="BD32" s="21"/>
      <c r="BE32" s="68" t="e">
        <f t="shared" si="10"/>
        <v>#DIV/0!</v>
      </c>
      <c r="BF32" s="21"/>
      <c r="BG32" s="21"/>
      <c r="BH32" s="68" t="e">
        <f t="shared" si="11"/>
        <v>#DIV/0!</v>
      </c>
      <c r="BI32" s="21"/>
      <c r="BJ32" s="21"/>
      <c r="BK32" s="68" t="e">
        <f t="shared" si="12"/>
        <v>#DIV/0!</v>
      </c>
      <c r="BL32" s="26">
        <f t="shared" si="13"/>
        <v>0</v>
      </c>
      <c r="BM32" s="26">
        <f t="shared" si="13"/>
        <v>0</v>
      </c>
      <c r="BN32" s="68" t="e">
        <f t="shared" si="14"/>
        <v>#DIV/0!</v>
      </c>
      <c r="BO32" s="28" t="str">
        <f>IFERROR((IF(BN32&gt;=BP32,"SOBRESALIENTE",IF(BN32&lt;BP32-(BP32*0.05),"NO CUMPLIDA","ACEPTABLE"))),"N/A")</f>
        <v>N/A</v>
      </c>
      <c r="BP32" s="7">
        <v>4</v>
      </c>
      <c r="BQ32" s="21"/>
      <c r="BR32" s="21"/>
      <c r="BS32" s="21"/>
      <c r="BT32" s="68" t="e">
        <f t="shared" si="16"/>
        <v>#DIV/0!</v>
      </c>
      <c r="BU32" s="21"/>
      <c r="BV32" s="21"/>
      <c r="BW32" s="68" t="e">
        <f t="shared" si="17"/>
        <v>#DIV/0!</v>
      </c>
      <c r="BX32" s="21"/>
      <c r="BY32" s="21"/>
      <c r="BZ32" s="68" t="e">
        <f t="shared" si="18"/>
        <v>#DIV/0!</v>
      </c>
      <c r="CA32" s="26">
        <f t="shared" si="19"/>
        <v>0</v>
      </c>
      <c r="CB32" s="26">
        <f t="shared" si="19"/>
        <v>0</v>
      </c>
      <c r="CC32" s="68" t="e">
        <f t="shared" si="20"/>
        <v>#DIV/0!</v>
      </c>
      <c r="CD32" s="28" t="str">
        <f t="shared" ref="CD32:CD42" si="40">IFERROR((IF(CC32&gt;=CE32,"SOBRESALIENTE",IF(CC32&lt;CE32-(CE32*0.05),"NO CUMPLIDA","ACEPTABLE"))),"N/A")</f>
        <v>N/A</v>
      </c>
      <c r="CE32" s="7">
        <v>4</v>
      </c>
      <c r="CF32" s="21"/>
      <c r="CG32" s="26">
        <f t="shared" si="22"/>
        <v>926</v>
      </c>
      <c r="CH32" s="26">
        <f t="shared" si="22"/>
        <v>222</v>
      </c>
      <c r="CI32" s="68">
        <f t="shared" si="23"/>
        <v>4.1711711711711708</v>
      </c>
      <c r="CJ32" s="28" t="str">
        <f>IFERROR((IF(CI32&lt;=CK32,"SOBRESALIENTE",IF(CI32&lt;CK32+(CK32*0.05),"NO CUMPLIDA","ACEPTABLE"))),"N/A")</f>
        <v>NO CUMPLIDA</v>
      </c>
      <c r="CK32" s="7">
        <v>4</v>
      </c>
      <c r="CL32" s="26"/>
      <c r="CM32" s="26">
        <f t="shared" si="37"/>
        <v>926</v>
      </c>
      <c r="CN32" s="38">
        <f t="shared" si="32"/>
        <v>37</v>
      </c>
      <c r="CO32" s="68">
        <f t="shared" si="26"/>
        <v>25.027027027027028</v>
      </c>
      <c r="CP32" s="28" t="str">
        <f>IFERROR((IF(CO32&lt;=CQ32,"SOBRESALIENTE",IF(CO32&lt;CQ32+(CQ32*0.05),"NO CUMPLIDA","ACEPTABLE"))),"N/A")</f>
        <v>ACEPTABLE</v>
      </c>
      <c r="CQ32" s="7">
        <v>4</v>
      </c>
      <c r="CR32" s="26"/>
      <c r="CS32" s="26">
        <f t="shared" si="36"/>
        <v>0</v>
      </c>
      <c r="CT32" s="29">
        <f t="shared" si="33"/>
        <v>37</v>
      </c>
      <c r="CU32" s="69">
        <f t="shared" si="27"/>
        <v>0</v>
      </c>
      <c r="CV32" s="28" t="str">
        <f>IFERROR((IF(CU32&gt;=CW32,"SOBRESALIENTE",IF(CU32&lt;CW32-(CW32*0.05),"NO CUMPLIDA","ACEPTABLE"))),"N/A")</f>
        <v>NO CUMPLIDA</v>
      </c>
      <c r="CW32" s="7">
        <v>4</v>
      </c>
      <c r="CX32" s="26"/>
      <c r="CY32" s="26">
        <f t="shared" si="34"/>
        <v>926</v>
      </c>
      <c r="CZ32" s="46">
        <f t="shared" si="34"/>
        <v>222</v>
      </c>
      <c r="DA32" s="69">
        <f t="shared" si="28"/>
        <v>4.1711711711711708</v>
      </c>
      <c r="DB32" s="28" t="str">
        <f>IFERROR((IF(DA32&lt;=DC32,"SOBRESALIENTE",IF(DA32&lt;DC32+(DC32*0.05),"NO CUMPLIDA","ACEPTABLE"))),"N/A")</f>
        <v>NO CUMPLIDA</v>
      </c>
      <c r="DC32" s="7">
        <v>4</v>
      </c>
      <c r="DD32" s="26"/>
    </row>
    <row r="33" spans="1:108" ht="90">
      <c r="A33" s="8" t="s">
        <v>375</v>
      </c>
      <c r="B33" s="7" t="s">
        <v>102</v>
      </c>
      <c r="C33" s="8" t="s">
        <v>103</v>
      </c>
      <c r="D33" s="9" t="s">
        <v>104</v>
      </c>
      <c r="E33" s="9">
        <v>59666422</v>
      </c>
      <c r="F33" s="8" t="s">
        <v>238</v>
      </c>
      <c r="G33" s="7" t="s">
        <v>239</v>
      </c>
      <c r="H33" s="7">
        <v>16072449</v>
      </c>
      <c r="I33" s="7" t="s">
        <v>107</v>
      </c>
      <c r="J33" s="7" t="s">
        <v>376</v>
      </c>
      <c r="K33" s="7" t="s">
        <v>377</v>
      </c>
      <c r="L33" s="7" t="s">
        <v>242</v>
      </c>
      <c r="M33" s="7" t="s">
        <v>111</v>
      </c>
      <c r="N33" s="7" t="s">
        <v>112</v>
      </c>
      <c r="O33" s="7" t="s">
        <v>243</v>
      </c>
      <c r="P33" s="7" t="s">
        <v>193</v>
      </c>
      <c r="Q33" s="7" t="s">
        <v>193</v>
      </c>
      <c r="R33" s="8" t="s">
        <v>378</v>
      </c>
      <c r="S33" s="7" t="s">
        <v>379</v>
      </c>
      <c r="T33" s="7" t="s">
        <v>380</v>
      </c>
      <c r="U33" s="11">
        <v>1</v>
      </c>
      <c r="V33" s="7" t="s">
        <v>160</v>
      </c>
      <c r="W33" s="60">
        <v>0</v>
      </c>
      <c r="X33" s="59">
        <v>0</v>
      </c>
      <c r="Y33" s="14" t="e">
        <f t="shared" si="0"/>
        <v>#DIV/0!</v>
      </c>
      <c r="Z33" s="59">
        <v>0</v>
      </c>
      <c r="AA33" s="59">
        <v>0</v>
      </c>
      <c r="AB33" s="14" t="e">
        <f t="shared" si="1"/>
        <v>#DIV/0!</v>
      </c>
      <c r="AC33" s="44">
        <v>0</v>
      </c>
      <c r="AD33" s="44">
        <v>0</v>
      </c>
      <c r="AE33" s="14" t="e">
        <f t="shared" si="2"/>
        <v>#DIV/0!</v>
      </c>
      <c r="AF33" s="7">
        <f t="shared" si="38"/>
        <v>0</v>
      </c>
      <c r="AG33" s="7">
        <f t="shared" si="38"/>
        <v>0</v>
      </c>
      <c r="AH33" s="14">
        <v>1</v>
      </c>
      <c r="AI33" s="17" t="str">
        <f>IFERROR((IF(AH33&lt;=AJ33,"SOBRESALIENTE",IF(AH33&lt;AJ33+(AJ33*0.05),"NO CUMPLIDA","ACEPTABLE"))),"N/A")</f>
        <v>SOBRESALIENTE</v>
      </c>
      <c r="AJ33" s="11">
        <v>1</v>
      </c>
      <c r="AK33" s="11" t="s">
        <v>119</v>
      </c>
      <c r="AL33" s="44" t="s">
        <v>381</v>
      </c>
      <c r="AM33" s="59">
        <v>0</v>
      </c>
      <c r="AN33" s="59">
        <v>0</v>
      </c>
      <c r="AO33" s="14" t="e">
        <f t="shared" si="5"/>
        <v>#DIV/0!</v>
      </c>
      <c r="AP33" s="59">
        <v>0</v>
      </c>
      <c r="AQ33" s="59">
        <v>0</v>
      </c>
      <c r="AR33" s="14" t="e">
        <f t="shared" si="6"/>
        <v>#DIV/0!</v>
      </c>
      <c r="AS33" s="59">
        <v>0</v>
      </c>
      <c r="AT33" s="59">
        <v>0</v>
      </c>
      <c r="AU33" s="14" t="e">
        <f t="shared" si="7"/>
        <v>#DIV/0!</v>
      </c>
      <c r="AV33" s="7">
        <f t="shared" si="39"/>
        <v>0</v>
      </c>
      <c r="AW33" s="7">
        <f t="shared" si="39"/>
        <v>0</v>
      </c>
      <c r="AX33" s="14" t="e">
        <f t="shared" si="9"/>
        <v>#DIV/0!</v>
      </c>
      <c r="AY33" s="17" t="s">
        <v>35</v>
      </c>
      <c r="AZ33" s="11">
        <f t="shared" si="31"/>
        <v>1</v>
      </c>
      <c r="BA33" s="11" t="s">
        <v>119</v>
      </c>
      <c r="BB33" s="7" t="s">
        <v>381</v>
      </c>
      <c r="BC33" s="21"/>
      <c r="BD33" s="21"/>
      <c r="BE33" s="14" t="e">
        <f t="shared" si="10"/>
        <v>#DIV/0!</v>
      </c>
      <c r="BF33" s="21"/>
      <c r="BG33" s="21"/>
      <c r="BH33" s="14" t="e">
        <f t="shared" si="11"/>
        <v>#DIV/0!</v>
      </c>
      <c r="BI33" s="21"/>
      <c r="BJ33" s="21"/>
      <c r="BK33" s="14" t="e">
        <f t="shared" si="12"/>
        <v>#DIV/0!</v>
      </c>
      <c r="BL33" s="26">
        <f t="shared" si="13"/>
        <v>0</v>
      </c>
      <c r="BM33" s="26">
        <f t="shared" si="13"/>
        <v>0</v>
      </c>
      <c r="BN33" s="14" t="e">
        <f t="shared" si="14"/>
        <v>#DIV/0!</v>
      </c>
      <c r="BO33" s="28" t="str">
        <f>IFERROR((IF(BN33&gt;=BP33,"SOBRESALIENTE",IF(BN33&lt;BP33-(BP33*0.05),"NO CUMPLIDA","ACEPTABLE"))),"N/A")</f>
        <v>N/A</v>
      </c>
      <c r="BP33" s="11">
        <v>1</v>
      </c>
      <c r="BQ33" s="21"/>
      <c r="BR33" s="21"/>
      <c r="BS33" s="21"/>
      <c r="BT33" s="14" t="e">
        <f t="shared" si="16"/>
        <v>#DIV/0!</v>
      </c>
      <c r="BU33" s="21"/>
      <c r="BV33" s="21"/>
      <c r="BW33" s="14" t="e">
        <f t="shared" si="17"/>
        <v>#DIV/0!</v>
      </c>
      <c r="BX33" s="21"/>
      <c r="BY33" s="21"/>
      <c r="BZ33" s="14" t="e">
        <f t="shared" si="18"/>
        <v>#DIV/0!</v>
      </c>
      <c r="CA33" s="26">
        <f t="shared" si="19"/>
        <v>0</v>
      </c>
      <c r="CB33" s="26">
        <f t="shared" si="19"/>
        <v>0</v>
      </c>
      <c r="CC33" s="14" t="e">
        <f t="shared" si="20"/>
        <v>#DIV/0!</v>
      </c>
      <c r="CD33" s="28" t="str">
        <f t="shared" si="40"/>
        <v>N/A</v>
      </c>
      <c r="CE33" s="11">
        <v>1</v>
      </c>
      <c r="CF33" s="21"/>
      <c r="CG33" s="26">
        <f t="shared" si="22"/>
        <v>0</v>
      </c>
      <c r="CH33" s="26">
        <f t="shared" si="22"/>
        <v>0</v>
      </c>
      <c r="CI33" s="14" t="e">
        <f t="shared" si="23"/>
        <v>#DIV/0!</v>
      </c>
      <c r="CJ33" s="28" t="str">
        <f>IFERROR((IF(CI33&lt;=CK33,"SOBRESALIENTE",IF(CI33&lt;CK33+(CK33*0.05),"NO CUMPLIDA","ACEPTABLE"))),"N/A")</f>
        <v>N/A</v>
      </c>
      <c r="CK33" s="11">
        <v>1</v>
      </c>
      <c r="CL33" s="26"/>
      <c r="CM33" s="26">
        <f t="shared" si="37"/>
        <v>0</v>
      </c>
      <c r="CN33" s="38">
        <f t="shared" si="32"/>
        <v>0</v>
      </c>
      <c r="CO33" s="14" t="e">
        <f t="shared" si="26"/>
        <v>#DIV/0!</v>
      </c>
      <c r="CP33" s="28" t="str">
        <f>IFERROR((IF(CO33&gt;=CQ33,"SOBRESALIENTE",IF(CO33&lt;CQ33-(CQ33*0.05),"NO CUMPLIDA","ACEPTABLE"))),"N/A")</f>
        <v>N/A</v>
      </c>
      <c r="CQ33" s="11">
        <v>1</v>
      </c>
      <c r="CR33" s="26"/>
      <c r="CS33" s="26">
        <f t="shared" si="36"/>
        <v>0</v>
      </c>
      <c r="CT33" s="29">
        <f t="shared" si="33"/>
        <v>0</v>
      </c>
      <c r="CU33" s="30" t="e">
        <f t="shared" si="27"/>
        <v>#DIV/0!</v>
      </c>
      <c r="CV33" s="28" t="str">
        <f>IFERROR((IF(CU33&gt;=CW33,"SOBRESALIENTE",IF(CU33&lt;CW33-(CW33*0.05),"NO CUMPLIDA","ACEPTABLE"))),"N/A")</f>
        <v>N/A</v>
      </c>
      <c r="CW33" s="11">
        <v>1</v>
      </c>
      <c r="CX33" s="26"/>
      <c r="CY33" s="26">
        <f t="shared" si="34"/>
        <v>0</v>
      </c>
      <c r="CZ33" s="46">
        <f t="shared" si="34"/>
        <v>0</v>
      </c>
      <c r="DA33" s="30" t="e">
        <f t="shared" si="28"/>
        <v>#DIV/0!</v>
      </c>
      <c r="DB33" s="28" t="str">
        <f t="shared" ref="DB33:DB40" si="41">IFERROR((IF(DA33&gt;=DC33,"SOBRESALIENTE",IF(DA33&lt;DC33-(DC33*0.05),"NO CUMPLIDA","ACEPTABLE"))),"N/A")</f>
        <v>N/A</v>
      </c>
      <c r="DC33" s="11">
        <v>1</v>
      </c>
      <c r="DD33" s="26"/>
    </row>
    <row r="34" spans="1:108" ht="67.5">
      <c r="A34" s="8" t="s">
        <v>382</v>
      </c>
      <c r="B34" s="7" t="s">
        <v>102</v>
      </c>
      <c r="C34" s="8" t="s">
        <v>103</v>
      </c>
      <c r="D34" s="9" t="s">
        <v>104</v>
      </c>
      <c r="E34" s="9">
        <v>59666422</v>
      </c>
      <c r="F34" s="8" t="s">
        <v>383</v>
      </c>
      <c r="G34" s="70" t="s">
        <v>384</v>
      </c>
      <c r="H34" s="9">
        <v>59666422</v>
      </c>
      <c r="I34" s="7" t="s">
        <v>107</v>
      </c>
      <c r="J34" s="9" t="s">
        <v>385</v>
      </c>
      <c r="K34" s="9" t="s">
        <v>386</v>
      </c>
      <c r="L34" s="7" t="s">
        <v>125</v>
      </c>
      <c r="M34" s="7" t="s">
        <v>387</v>
      </c>
      <c r="N34" s="7" t="s">
        <v>112</v>
      </c>
      <c r="O34" s="7" t="s">
        <v>2</v>
      </c>
      <c r="P34" s="7" t="s">
        <v>388</v>
      </c>
      <c r="Q34" s="7" t="s">
        <v>389</v>
      </c>
      <c r="R34" s="8" t="s">
        <v>390</v>
      </c>
      <c r="S34" s="7" t="s">
        <v>391</v>
      </c>
      <c r="T34" s="7" t="s">
        <v>392</v>
      </c>
      <c r="U34" s="14">
        <v>0.95</v>
      </c>
      <c r="V34" s="7" t="s">
        <v>160</v>
      </c>
      <c r="W34" s="71">
        <v>144</v>
      </c>
      <c r="X34" s="71">
        <v>144</v>
      </c>
      <c r="Y34" s="14">
        <f t="shared" si="0"/>
        <v>1</v>
      </c>
      <c r="Z34" s="71">
        <v>159</v>
      </c>
      <c r="AA34" s="71">
        <v>159</v>
      </c>
      <c r="AB34" s="14">
        <f t="shared" si="1"/>
        <v>1</v>
      </c>
      <c r="AC34" s="71">
        <v>56</v>
      </c>
      <c r="AD34" s="71">
        <v>56</v>
      </c>
      <c r="AE34" s="14">
        <f t="shared" si="2"/>
        <v>1</v>
      </c>
      <c r="AF34" s="7">
        <f t="shared" si="38"/>
        <v>359</v>
      </c>
      <c r="AG34" s="7">
        <f t="shared" si="38"/>
        <v>359</v>
      </c>
      <c r="AH34" s="14">
        <f t="shared" si="30"/>
        <v>1</v>
      </c>
      <c r="AI34" s="17" t="str">
        <f t="shared" ref="AI34:AI41" si="42">IFERROR((IF(AH34&gt;=AJ34,"SOBRESALIENTE",IF(AH34&lt;AJ34-(AJ34*0.05),"NO CUMPLIDA","ACEPTABLE"))),"N/A")</f>
        <v>SOBRESALIENTE</v>
      </c>
      <c r="AJ34" s="14">
        <v>0.95</v>
      </c>
      <c r="AK34" s="11" t="s">
        <v>119</v>
      </c>
      <c r="AL34" s="7" t="s">
        <v>393</v>
      </c>
      <c r="AM34" s="72" t="s">
        <v>184</v>
      </c>
      <c r="AN34" s="72" t="s">
        <v>184</v>
      </c>
      <c r="AO34" s="14" t="e">
        <f t="shared" si="5"/>
        <v>#VALUE!</v>
      </c>
      <c r="AP34" s="72" t="s">
        <v>184</v>
      </c>
      <c r="AQ34" s="72" t="s">
        <v>184</v>
      </c>
      <c r="AR34" s="14" t="e">
        <f t="shared" si="6"/>
        <v>#VALUE!</v>
      </c>
      <c r="AS34" s="72" t="s">
        <v>184</v>
      </c>
      <c r="AT34" s="72" t="s">
        <v>184</v>
      </c>
      <c r="AU34" s="14" t="e">
        <f t="shared" si="7"/>
        <v>#VALUE!</v>
      </c>
      <c r="AV34" s="7">
        <f t="shared" si="39"/>
        <v>0</v>
      </c>
      <c r="AW34" s="7">
        <f t="shared" si="39"/>
        <v>0</v>
      </c>
      <c r="AX34" s="14" t="e">
        <f t="shared" si="9"/>
        <v>#DIV/0!</v>
      </c>
      <c r="AY34" s="17" t="str">
        <f>IFERROR((IF(AX34&lt;=AZ34,"SOBRESALIENTE",IF(AX34&gt;AZ34+(AZ34*0.05),"NO CUMPLIDA","ACEPTABLE"))),"N/A")</f>
        <v>N/A</v>
      </c>
      <c r="AZ34" s="11">
        <f t="shared" si="31"/>
        <v>0.95</v>
      </c>
      <c r="BA34" s="11" t="s">
        <v>119</v>
      </c>
      <c r="BB34" s="7" t="s">
        <v>394</v>
      </c>
      <c r="BC34" s="21"/>
      <c r="BD34" s="21"/>
      <c r="BE34" s="14" t="e">
        <f t="shared" si="10"/>
        <v>#DIV/0!</v>
      </c>
      <c r="BF34" s="21"/>
      <c r="BG34" s="21"/>
      <c r="BH34" s="14" t="e">
        <f t="shared" si="11"/>
        <v>#DIV/0!</v>
      </c>
      <c r="BI34" s="21"/>
      <c r="BJ34" s="21"/>
      <c r="BK34" s="14" t="e">
        <f t="shared" si="12"/>
        <v>#DIV/0!</v>
      </c>
      <c r="BL34" s="26">
        <f t="shared" ref="BL34:BM65" si="43">SUM(BC34,BF34,BI34)</f>
        <v>0</v>
      </c>
      <c r="BM34" s="26">
        <f t="shared" si="43"/>
        <v>0</v>
      </c>
      <c r="BN34" s="14" t="e">
        <f t="shared" si="14"/>
        <v>#DIV/0!</v>
      </c>
      <c r="BO34" s="28" t="str">
        <f>IFERROR((IF(AX34&gt;=AZ34,"SOBRESALIENTE",IF(AX34&lt;AZ34-(AZ34*0.05),"NO CUMPLIDA","ACEPTABLE"))),"N/A")</f>
        <v>N/A</v>
      </c>
      <c r="BP34" s="14">
        <v>0.95</v>
      </c>
      <c r="BQ34" s="21"/>
      <c r="BR34" s="21"/>
      <c r="BS34" s="21"/>
      <c r="BT34" s="14" t="e">
        <f t="shared" si="16"/>
        <v>#DIV/0!</v>
      </c>
      <c r="BU34" s="21"/>
      <c r="BV34" s="21"/>
      <c r="BW34" s="14" t="e">
        <f t="shared" si="17"/>
        <v>#DIV/0!</v>
      </c>
      <c r="BX34" s="21"/>
      <c r="BY34" s="21"/>
      <c r="BZ34" s="14" t="e">
        <f t="shared" si="18"/>
        <v>#DIV/0!</v>
      </c>
      <c r="CA34" s="26">
        <f t="shared" si="19"/>
        <v>0</v>
      </c>
      <c r="CB34" s="26">
        <f t="shared" si="19"/>
        <v>0</v>
      </c>
      <c r="CC34" s="14" t="e">
        <f t="shared" si="20"/>
        <v>#DIV/0!</v>
      </c>
      <c r="CD34" s="28" t="str">
        <f>IFERROR((IF(AX34&gt;=AZ34,"SOBRESALIENTE",IF(AX34&lt;AZ34-(AZ34*0.05),"NO CUMPLIDA","ACEPTABLE"))),"N/A")</f>
        <v>N/A</v>
      </c>
      <c r="CE34" s="14">
        <v>0.95</v>
      </c>
      <c r="CF34" s="21"/>
      <c r="CG34" s="26">
        <f t="shared" ref="CG34:CH65" si="44">SUBTOTAL(9,W34,Z34,AC34,AM34,AP34,AS34)</f>
        <v>359</v>
      </c>
      <c r="CH34" s="26">
        <f t="shared" si="44"/>
        <v>359</v>
      </c>
      <c r="CI34" s="14">
        <f t="shared" si="23"/>
        <v>1</v>
      </c>
      <c r="CJ34" s="28" t="str">
        <f>IFERROR((IF(AX34&gt;=AZ34,"SOBRESALIENTE",IF(AX34&lt;AZ34-(AZ34*0.05),"NO CUMPLIDA","ACEPTABLE"))),"N/A")</f>
        <v>N/A</v>
      </c>
      <c r="CK34" s="14">
        <v>0.95</v>
      </c>
      <c r="CL34" s="26"/>
      <c r="CM34" s="26">
        <f t="shared" si="37"/>
        <v>359</v>
      </c>
      <c r="CN34" s="38">
        <f t="shared" si="32"/>
        <v>119.66666666666667</v>
      </c>
      <c r="CO34" s="14">
        <f t="shared" si="26"/>
        <v>3</v>
      </c>
      <c r="CP34" s="28" t="str">
        <f>IFERROR((IF(AX34&gt;=AZ34,"SOBRESALIENTE",IF(AX34&lt;AZ34-(AZ34*0.05),"NO CUMPLIDA","ACEPTABLE"))),"N/A")</f>
        <v>N/A</v>
      </c>
      <c r="CQ34" s="14">
        <v>0.95</v>
      </c>
      <c r="CR34" s="26"/>
      <c r="CS34" s="26">
        <f t="shared" si="36"/>
        <v>0</v>
      </c>
      <c r="CT34" s="29">
        <f t="shared" si="33"/>
        <v>119.66666666666667</v>
      </c>
      <c r="CU34" s="30">
        <f t="shared" si="27"/>
        <v>0</v>
      </c>
      <c r="CV34" s="28" t="str">
        <f>IFERROR((IF(CU34&gt;=CW34,"SOBRESALIENTE",IF(CU34&lt;CW34-(CW34*0.05),"NO CUMPLIDA","ACEPTABLE"))),"N/A")</f>
        <v>NO CUMPLIDA</v>
      </c>
      <c r="CW34" s="14">
        <v>0.95</v>
      </c>
      <c r="CX34" s="26"/>
      <c r="CY34" s="26">
        <f t="shared" si="34"/>
        <v>359</v>
      </c>
      <c r="CZ34" s="46">
        <f t="shared" si="34"/>
        <v>359</v>
      </c>
      <c r="DA34" s="30">
        <f t="shared" si="28"/>
        <v>1</v>
      </c>
      <c r="DB34" s="28" t="str">
        <f t="shared" si="41"/>
        <v>SOBRESALIENTE</v>
      </c>
      <c r="DC34" s="14">
        <v>0.95</v>
      </c>
      <c r="DD34" s="26"/>
    </row>
    <row r="35" spans="1:108" ht="90">
      <c r="A35" s="6" t="s">
        <v>395</v>
      </c>
      <c r="B35" s="7" t="s">
        <v>102</v>
      </c>
      <c r="C35" s="8" t="s">
        <v>103</v>
      </c>
      <c r="D35" s="9" t="s">
        <v>104</v>
      </c>
      <c r="E35" s="9">
        <v>59666422</v>
      </c>
      <c r="F35" s="8" t="s">
        <v>383</v>
      </c>
      <c r="G35" s="70" t="s">
        <v>384</v>
      </c>
      <c r="H35" s="9">
        <v>59666422</v>
      </c>
      <c r="I35" s="7" t="s">
        <v>396</v>
      </c>
      <c r="J35" s="9" t="s">
        <v>397</v>
      </c>
      <c r="K35" s="9" t="s">
        <v>386</v>
      </c>
      <c r="L35" s="7" t="s">
        <v>125</v>
      </c>
      <c r="M35" s="7" t="s">
        <v>387</v>
      </c>
      <c r="N35" s="7" t="s">
        <v>112</v>
      </c>
      <c r="O35" s="7" t="s">
        <v>2</v>
      </c>
      <c r="P35" s="7" t="s">
        <v>398</v>
      </c>
      <c r="Q35" s="7" t="s">
        <v>389</v>
      </c>
      <c r="R35" s="8" t="s">
        <v>399</v>
      </c>
      <c r="S35" s="7" t="s">
        <v>400</v>
      </c>
      <c r="T35" s="7" t="s">
        <v>401</v>
      </c>
      <c r="U35" s="14">
        <v>0.9</v>
      </c>
      <c r="V35" s="7" t="s">
        <v>160</v>
      </c>
      <c r="W35" s="57">
        <v>13</v>
      </c>
      <c r="X35" s="57">
        <v>13</v>
      </c>
      <c r="Y35" s="14">
        <f t="shared" si="0"/>
        <v>1</v>
      </c>
      <c r="Z35" s="57">
        <v>19</v>
      </c>
      <c r="AA35" s="57">
        <v>19</v>
      </c>
      <c r="AB35" s="14">
        <f t="shared" si="1"/>
        <v>1</v>
      </c>
      <c r="AC35" s="57">
        <v>36</v>
      </c>
      <c r="AD35" s="57">
        <v>36</v>
      </c>
      <c r="AE35" s="14">
        <f t="shared" si="2"/>
        <v>1</v>
      </c>
      <c r="AF35" s="49">
        <f t="shared" si="38"/>
        <v>68</v>
      </c>
      <c r="AG35" s="7">
        <f t="shared" si="38"/>
        <v>68</v>
      </c>
      <c r="AH35" s="14">
        <f t="shared" si="30"/>
        <v>1</v>
      </c>
      <c r="AI35" s="17" t="str">
        <f t="shared" si="42"/>
        <v>SOBRESALIENTE</v>
      </c>
      <c r="AJ35" s="14">
        <v>0.9</v>
      </c>
      <c r="AK35" s="11" t="s">
        <v>119</v>
      </c>
      <c r="AL35" s="7" t="s">
        <v>402</v>
      </c>
      <c r="AM35" s="73">
        <v>40</v>
      </c>
      <c r="AN35" s="73">
        <v>40</v>
      </c>
      <c r="AO35" s="14">
        <f t="shared" si="5"/>
        <v>1</v>
      </c>
      <c r="AP35" s="73">
        <v>40</v>
      </c>
      <c r="AQ35" s="73">
        <v>40</v>
      </c>
      <c r="AR35" s="14">
        <f t="shared" si="6"/>
        <v>1</v>
      </c>
      <c r="AS35" s="73">
        <v>20</v>
      </c>
      <c r="AT35" s="73">
        <v>20</v>
      </c>
      <c r="AU35" s="14">
        <f t="shared" si="7"/>
        <v>1</v>
      </c>
      <c r="AV35" s="49">
        <f t="shared" si="39"/>
        <v>100</v>
      </c>
      <c r="AW35" s="7">
        <f t="shared" si="39"/>
        <v>100</v>
      </c>
      <c r="AX35" s="14">
        <f t="shared" si="9"/>
        <v>1</v>
      </c>
      <c r="AY35" s="17" t="str">
        <f t="shared" ref="AY35:AY42" si="45">IFERROR((IF(AX35&gt;=AZ35,"SOBRESALIENTE",IF(AX35&lt;AZ35-(AZ35*0.05),"NO CUMPLIDA","ACEPTABLE"))),"N/A")</f>
        <v>SOBRESALIENTE</v>
      </c>
      <c r="AZ35" s="11">
        <f t="shared" si="31"/>
        <v>0.9</v>
      </c>
      <c r="BA35" s="11" t="s">
        <v>119</v>
      </c>
      <c r="BB35" s="7" t="s">
        <v>403</v>
      </c>
      <c r="BC35" s="21"/>
      <c r="BD35" s="21"/>
      <c r="BE35" s="14" t="e">
        <f t="shared" si="10"/>
        <v>#DIV/0!</v>
      </c>
      <c r="BF35" s="21"/>
      <c r="BG35" s="21"/>
      <c r="BH35" s="14" t="e">
        <f t="shared" si="11"/>
        <v>#DIV/0!</v>
      </c>
      <c r="BI35" s="21"/>
      <c r="BJ35" s="21"/>
      <c r="BK35" s="14" t="e">
        <f t="shared" si="12"/>
        <v>#DIV/0!</v>
      </c>
      <c r="BL35" s="27">
        <f t="shared" si="43"/>
        <v>0</v>
      </c>
      <c r="BM35" s="26">
        <f t="shared" si="43"/>
        <v>0</v>
      </c>
      <c r="BN35" s="14" t="e">
        <f t="shared" si="14"/>
        <v>#DIV/0!</v>
      </c>
      <c r="BO35" s="28" t="str">
        <f t="shared" ref="BO35:BO42" si="46">IFERROR((IF(BN35&gt;=BP35,"SOBRESALIENTE",IF(BN35&lt;BP35-(BP35*0.05),"NO CUMPLIDA","ACEPTABLE"))),"N/A")</f>
        <v>N/A</v>
      </c>
      <c r="BP35" s="14">
        <v>0.9</v>
      </c>
      <c r="BQ35" s="21"/>
      <c r="BR35" s="21"/>
      <c r="BS35" s="21"/>
      <c r="BT35" s="14" t="e">
        <f t="shared" si="16"/>
        <v>#DIV/0!</v>
      </c>
      <c r="BU35" s="21"/>
      <c r="BV35" s="21"/>
      <c r="BW35" s="14" t="e">
        <f t="shared" si="17"/>
        <v>#DIV/0!</v>
      </c>
      <c r="BX35" s="21"/>
      <c r="BY35" s="21"/>
      <c r="BZ35" s="14" t="e">
        <f t="shared" si="18"/>
        <v>#DIV/0!</v>
      </c>
      <c r="CA35" s="27">
        <f t="shared" si="19"/>
        <v>0</v>
      </c>
      <c r="CB35" s="26">
        <f t="shared" si="19"/>
        <v>0</v>
      </c>
      <c r="CC35" s="14" t="e">
        <f t="shared" si="20"/>
        <v>#DIV/0!</v>
      </c>
      <c r="CD35" s="28" t="str">
        <f t="shared" si="40"/>
        <v>N/A</v>
      </c>
      <c r="CE35" s="14">
        <v>0.9</v>
      </c>
      <c r="CF35" s="21"/>
      <c r="CG35" s="26">
        <f t="shared" si="44"/>
        <v>168</v>
      </c>
      <c r="CH35" s="26">
        <f t="shared" si="44"/>
        <v>168</v>
      </c>
      <c r="CI35" s="14">
        <f t="shared" si="23"/>
        <v>1</v>
      </c>
      <c r="CJ35" s="28" t="str">
        <f t="shared" ref="CJ35:CJ42" si="47">IFERROR((IF(CI35&gt;=CK35,"SOBRESALIENTE",IF(CI35&lt;CK35-(CK35*0.05),"NO CUMPLIDA","ACEPTABLE"))),"N/A")</f>
        <v>SOBRESALIENTE</v>
      </c>
      <c r="CK35" s="14">
        <v>0.9</v>
      </c>
      <c r="CL35" s="26"/>
      <c r="CM35" s="26">
        <f t="shared" si="37"/>
        <v>168</v>
      </c>
      <c r="CN35" s="38">
        <f t="shared" si="32"/>
        <v>28</v>
      </c>
      <c r="CO35" s="14">
        <f t="shared" si="26"/>
        <v>6</v>
      </c>
      <c r="CP35" s="28" t="str">
        <f>IFERROR((IF(CO35&gt;=CQ35,"SOBRESALIENTE",IF(CO35&lt;CQ35-(CQ35*0.05),"NO CUMPLIDA","ACEPTABLE"))),"N/A")</f>
        <v>SOBRESALIENTE</v>
      </c>
      <c r="CQ35" s="14">
        <v>0.9</v>
      </c>
      <c r="CR35" s="26"/>
      <c r="CS35" s="26">
        <f t="shared" ref="CS35:CS63" si="48">SUBTOTAL(9,AI35,AM35,AP35,AY35,BC35,BF35)</f>
        <v>80</v>
      </c>
      <c r="CT35" s="29">
        <f t="shared" si="33"/>
        <v>28</v>
      </c>
      <c r="CU35" s="30">
        <f t="shared" si="27"/>
        <v>2.8571428571428572</v>
      </c>
      <c r="CV35" s="28" t="str">
        <f t="shared" ref="CV35:CV42" si="49">IFERROR((IF(CU35&gt;=CW35,"SOBRESALIENTE",IF(CU35&lt;CW35-(CW35*0.05),"NO CUMPLIDA","ACEPTABLE"))),"N/A")</f>
        <v>SOBRESALIENTE</v>
      </c>
      <c r="CW35" s="14">
        <v>0.9</v>
      </c>
      <c r="CX35" s="26"/>
      <c r="CY35" s="26">
        <f t="shared" ref="CY35:CZ66" si="50">SUBTOTAL(9,W35,Z35,AC35,AM35,AP35,AS35,BC35,BF35,BI35,BR35,BU35,BX35)</f>
        <v>168</v>
      </c>
      <c r="CZ35" s="46">
        <f t="shared" si="50"/>
        <v>168</v>
      </c>
      <c r="DA35" s="30">
        <f t="shared" si="28"/>
        <v>1</v>
      </c>
      <c r="DB35" s="28" t="str">
        <f t="shared" si="41"/>
        <v>SOBRESALIENTE</v>
      </c>
      <c r="DC35" s="14">
        <v>0.9</v>
      </c>
      <c r="DD35" s="26"/>
    </row>
    <row r="36" spans="1:108" ht="90">
      <c r="A36" s="8" t="s">
        <v>404</v>
      </c>
      <c r="B36" s="7" t="s">
        <v>102</v>
      </c>
      <c r="C36" s="8" t="s">
        <v>103</v>
      </c>
      <c r="D36" s="9" t="s">
        <v>104</v>
      </c>
      <c r="E36" s="9">
        <v>59666422</v>
      </c>
      <c r="F36" s="8" t="s">
        <v>383</v>
      </c>
      <c r="G36" s="70" t="s">
        <v>384</v>
      </c>
      <c r="H36" s="9">
        <v>59666422</v>
      </c>
      <c r="I36" s="7" t="s">
        <v>107</v>
      </c>
      <c r="J36" s="9" t="s">
        <v>405</v>
      </c>
      <c r="K36" s="9" t="s">
        <v>406</v>
      </c>
      <c r="L36" s="7" t="s">
        <v>125</v>
      </c>
      <c r="M36" s="7" t="s">
        <v>111</v>
      </c>
      <c r="N36" s="7" t="s">
        <v>112</v>
      </c>
      <c r="O36" s="7" t="s">
        <v>2</v>
      </c>
      <c r="P36" s="7" t="s">
        <v>407</v>
      </c>
      <c r="Q36" s="7" t="s">
        <v>389</v>
      </c>
      <c r="R36" s="8" t="s">
        <v>408</v>
      </c>
      <c r="S36" s="7" t="s">
        <v>409</v>
      </c>
      <c r="T36" s="7" t="s">
        <v>410</v>
      </c>
      <c r="U36" s="14">
        <v>0.95</v>
      </c>
      <c r="V36" s="7" t="s">
        <v>160</v>
      </c>
      <c r="W36" s="57">
        <v>4</v>
      </c>
      <c r="X36" s="57">
        <v>4</v>
      </c>
      <c r="Y36" s="14">
        <f t="shared" si="0"/>
        <v>1</v>
      </c>
      <c r="Z36" s="57">
        <v>3</v>
      </c>
      <c r="AA36" s="57">
        <v>3</v>
      </c>
      <c r="AB36" s="14">
        <f t="shared" si="1"/>
        <v>1</v>
      </c>
      <c r="AC36" s="57">
        <v>4</v>
      </c>
      <c r="AD36" s="57">
        <v>4</v>
      </c>
      <c r="AE36" s="14">
        <f t="shared" si="2"/>
        <v>1</v>
      </c>
      <c r="AF36" s="49">
        <f t="shared" si="38"/>
        <v>11</v>
      </c>
      <c r="AG36" s="7">
        <f t="shared" si="38"/>
        <v>11</v>
      </c>
      <c r="AH36" s="14">
        <f t="shared" si="30"/>
        <v>1</v>
      </c>
      <c r="AI36" s="17" t="str">
        <f t="shared" si="42"/>
        <v>SOBRESALIENTE</v>
      </c>
      <c r="AJ36" s="14">
        <v>0.95</v>
      </c>
      <c r="AK36" s="11" t="s">
        <v>119</v>
      </c>
      <c r="AL36" s="7" t="s">
        <v>411</v>
      </c>
      <c r="AM36" s="74">
        <v>4</v>
      </c>
      <c r="AN36" s="74">
        <v>4</v>
      </c>
      <c r="AO36" s="14">
        <f t="shared" si="5"/>
        <v>1</v>
      </c>
      <c r="AP36" s="73">
        <v>3</v>
      </c>
      <c r="AQ36" s="73">
        <v>3</v>
      </c>
      <c r="AR36" s="14">
        <f t="shared" si="6"/>
        <v>1</v>
      </c>
      <c r="AS36" s="73">
        <v>5</v>
      </c>
      <c r="AT36" s="73">
        <v>5</v>
      </c>
      <c r="AU36" s="14">
        <f t="shared" si="7"/>
        <v>1</v>
      </c>
      <c r="AV36" s="49">
        <f t="shared" si="39"/>
        <v>12</v>
      </c>
      <c r="AW36" s="7">
        <f t="shared" si="39"/>
        <v>12</v>
      </c>
      <c r="AX36" s="14">
        <f t="shared" si="9"/>
        <v>1</v>
      </c>
      <c r="AY36" s="17" t="str">
        <f t="shared" si="45"/>
        <v>SOBRESALIENTE</v>
      </c>
      <c r="AZ36" s="11">
        <f t="shared" si="31"/>
        <v>0.95</v>
      </c>
      <c r="BA36" s="11" t="s">
        <v>119</v>
      </c>
      <c r="BB36" s="7" t="s">
        <v>411</v>
      </c>
      <c r="BC36" s="21"/>
      <c r="BD36" s="21"/>
      <c r="BE36" s="14" t="e">
        <f t="shared" si="10"/>
        <v>#DIV/0!</v>
      </c>
      <c r="BF36" s="21"/>
      <c r="BG36" s="21"/>
      <c r="BH36" s="14" t="e">
        <f t="shared" si="11"/>
        <v>#DIV/0!</v>
      </c>
      <c r="BI36" s="21"/>
      <c r="BJ36" s="21"/>
      <c r="BK36" s="14" t="e">
        <f t="shared" si="12"/>
        <v>#DIV/0!</v>
      </c>
      <c r="BL36" s="27">
        <f t="shared" si="43"/>
        <v>0</v>
      </c>
      <c r="BM36" s="26">
        <f t="shared" si="43"/>
        <v>0</v>
      </c>
      <c r="BN36" s="14" t="e">
        <f t="shared" si="14"/>
        <v>#DIV/0!</v>
      </c>
      <c r="BO36" s="28" t="str">
        <f t="shared" si="46"/>
        <v>N/A</v>
      </c>
      <c r="BP36" s="14">
        <v>0.95</v>
      </c>
      <c r="BQ36" s="21"/>
      <c r="BR36" s="21"/>
      <c r="BS36" s="21"/>
      <c r="BT36" s="14" t="e">
        <f t="shared" si="16"/>
        <v>#DIV/0!</v>
      </c>
      <c r="BU36" s="21"/>
      <c r="BV36" s="21"/>
      <c r="BW36" s="14" t="e">
        <f t="shared" si="17"/>
        <v>#DIV/0!</v>
      </c>
      <c r="BX36" s="21"/>
      <c r="BY36" s="21"/>
      <c r="BZ36" s="14" t="e">
        <f t="shared" si="18"/>
        <v>#DIV/0!</v>
      </c>
      <c r="CA36" s="27">
        <f t="shared" si="19"/>
        <v>0</v>
      </c>
      <c r="CB36" s="26">
        <f t="shared" si="19"/>
        <v>0</v>
      </c>
      <c r="CC36" s="14" t="e">
        <f t="shared" si="20"/>
        <v>#DIV/0!</v>
      </c>
      <c r="CD36" s="28" t="str">
        <f t="shared" si="40"/>
        <v>N/A</v>
      </c>
      <c r="CE36" s="14">
        <v>0.95</v>
      </c>
      <c r="CF36" s="21"/>
      <c r="CG36" s="26">
        <f t="shared" si="44"/>
        <v>23</v>
      </c>
      <c r="CH36" s="26">
        <f t="shared" si="44"/>
        <v>23</v>
      </c>
      <c r="CI36" s="14">
        <f t="shared" si="23"/>
        <v>1</v>
      </c>
      <c r="CJ36" s="28" t="str">
        <f t="shared" si="47"/>
        <v>SOBRESALIENTE</v>
      </c>
      <c r="CK36" s="14">
        <v>0.95</v>
      </c>
      <c r="CL36" s="26"/>
      <c r="CM36" s="26">
        <f t="shared" si="37"/>
        <v>23</v>
      </c>
      <c r="CN36" s="38">
        <f t="shared" si="32"/>
        <v>3.8333333333333335</v>
      </c>
      <c r="CO36" s="14">
        <f t="shared" si="26"/>
        <v>6</v>
      </c>
      <c r="CP36" s="28" t="str">
        <f>IFERROR((IF(CO36&gt;=CQ36,"SOBRESALIENTE",IF(CO36&lt;CQ36-(CQ36*0.05),"NO CUMPLIDA","ACEPTABLE"))),"N/A")</f>
        <v>SOBRESALIENTE</v>
      </c>
      <c r="CQ36" s="14">
        <v>0.95</v>
      </c>
      <c r="CR36" s="26"/>
      <c r="CS36" s="26">
        <f t="shared" si="48"/>
        <v>7</v>
      </c>
      <c r="CT36" s="29">
        <f t="shared" si="33"/>
        <v>3.8333333333333335</v>
      </c>
      <c r="CU36" s="30">
        <f t="shared" si="27"/>
        <v>1.826086956521739</v>
      </c>
      <c r="CV36" s="28" t="str">
        <f t="shared" si="49"/>
        <v>SOBRESALIENTE</v>
      </c>
      <c r="CW36" s="14">
        <v>0.95</v>
      </c>
      <c r="CX36" s="26"/>
      <c r="CY36" s="26">
        <f t="shared" si="50"/>
        <v>23</v>
      </c>
      <c r="CZ36" s="46">
        <f t="shared" si="50"/>
        <v>23</v>
      </c>
      <c r="DA36" s="30">
        <f t="shared" si="28"/>
        <v>1</v>
      </c>
      <c r="DB36" s="28" t="str">
        <f t="shared" si="41"/>
        <v>SOBRESALIENTE</v>
      </c>
      <c r="DC36" s="14">
        <v>0.95</v>
      </c>
      <c r="DD36" s="26"/>
    </row>
    <row r="37" spans="1:108" ht="101.25">
      <c r="A37" s="8" t="s">
        <v>412</v>
      </c>
      <c r="B37" s="7" t="s">
        <v>102</v>
      </c>
      <c r="C37" s="8" t="s">
        <v>103</v>
      </c>
      <c r="D37" s="9" t="s">
        <v>104</v>
      </c>
      <c r="E37" s="9">
        <v>59666422</v>
      </c>
      <c r="F37" s="8" t="s">
        <v>383</v>
      </c>
      <c r="G37" s="70" t="s">
        <v>384</v>
      </c>
      <c r="H37" s="9">
        <v>59666422</v>
      </c>
      <c r="I37" s="7" t="s">
        <v>396</v>
      </c>
      <c r="J37" s="9" t="s">
        <v>413</v>
      </c>
      <c r="K37" s="9" t="s">
        <v>414</v>
      </c>
      <c r="L37" s="7" t="s">
        <v>125</v>
      </c>
      <c r="M37" s="7" t="s">
        <v>415</v>
      </c>
      <c r="N37" s="7" t="s">
        <v>112</v>
      </c>
      <c r="O37" s="7" t="s">
        <v>2</v>
      </c>
      <c r="P37" s="7" t="s">
        <v>416</v>
      </c>
      <c r="Q37" s="7" t="s">
        <v>389</v>
      </c>
      <c r="R37" s="8" t="s">
        <v>417</v>
      </c>
      <c r="S37" s="7" t="s">
        <v>418</v>
      </c>
      <c r="T37" s="7" t="s">
        <v>419</v>
      </c>
      <c r="U37" s="14">
        <v>0.9</v>
      </c>
      <c r="V37" s="7" t="s">
        <v>160</v>
      </c>
      <c r="W37" s="57">
        <v>4</v>
      </c>
      <c r="X37" s="57">
        <v>4</v>
      </c>
      <c r="Y37" s="14">
        <f t="shared" si="0"/>
        <v>1</v>
      </c>
      <c r="Z37" s="57">
        <v>4</v>
      </c>
      <c r="AA37" s="57">
        <v>4</v>
      </c>
      <c r="AB37" s="14">
        <f t="shared" si="1"/>
        <v>1</v>
      </c>
      <c r="AC37" s="57">
        <v>4</v>
      </c>
      <c r="AD37" s="57">
        <v>4</v>
      </c>
      <c r="AE37" s="14">
        <f t="shared" si="2"/>
        <v>1</v>
      </c>
      <c r="AF37" s="49">
        <f t="shared" si="38"/>
        <v>12</v>
      </c>
      <c r="AG37" s="7">
        <f t="shared" si="38"/>
        <v>12</v>
      </c>
      <c r="AH37" s="14">
        <f t="shared" si="30"/>
        <v>1</v>
      </c>
      <c r="AI37" s="17" t="str">
        <f t="shared" si="42"/>
        <v>SOBRESALIENTE</v>
      </c>
      <c r="AJ37" s="14">
        <v>0.9</v>
      </c>
      <c r="AK37" s="11" t="s">
        <v>119</v>
      </c>
      <c r="AL37" s="7" t="s">
        <v>420</v>
      </c>
      <c r="AM37" s="73">
        <v>4</v>
      </c>
      <c r="AN37" s="73">
        <v>4</v>
      </c>
      <c r="AO37" s="14">
        <f t="shared" si="5"/>
        <v>1</v>
      </c>
      <c r="AP37" s="73">
        <v>4</v>
      </c>
      <c r="AQ37" s="73">
        <v>4</v>
      </c>
      <c r="AR37" s="14">
        <f t="shared" si="6"/>
        <v>1</v>
      </c>
      <c r="AS37" s="73">
        <v>4</v>
      </c>
      <c r="AT37" s="73">
        <v>4</v>
      </c>
      <c r="AU37" s="14">
        <f t="shared" si="7"/>
        <v>1</v>
      </c>
      <c r="AV37" s="49">
        <f t="shared" si="39"/>
        <v>12</v>
      </c>
      <c r="AW37" s="7">
        <f t="shared" si="39"/>
        <v>12</v>
      </c>
      <c r="AX37" s="14">
        <f t="shared" si="9"/>
        <v>1</v>
      </c>
      <c r="AY37" s="17" t="str">
        <f t="shared" si="45"/>
        <v>SOBRESALIENTE</v>
      </c>
      <c r="AZ37" s="11">
        <f t="shared" si="31"/>
        <v>0.9</v>
      </c>
      <c r="BA37" s="11" t="s">
        <v>119</v>
      </c>
      <c r="BB37" s="7" t="s">
        <v>420</v>
      </c>
      <c r="BC37" s="21"/>
      <c r="BD37" s="21"/>
      <c r="BE37" s="14" t="e">
        <f t="shared" si="10"/>
        <v>#DIV/0!</v>
      </c>
      <c r="BF37" s="21"/>
      <c r="BG37" s="21"/>
      <c r="BH37" s="14" t="e">
        <f t="shared" si="11"/>
        <v>#DIV/0!</v>
      </c>
      <c r="BI37" s="21"/>
      <c r="BJ37" s="21"/>
      <c r="BK37" s="14" t="e">
        <f t="shared" si="12"/>
        <v>#DIV/0!</v>
      </c>
      <c r="BL37" s="27">
        <f t="shared" si="43"/>
        <v>0</v>
      </c>
      <c r="BM37" s="26">
        <f t="shared" si="43"/>
        <v>0</v>
      </c>
      <c r="BN37" s="14" t="e">
        <f t="shared" si="14"/>
        <v>#DIV/0!</v>
      </c>
      <c r="BO37" s="28" t="str">
        <f t="shared" si="46"/>
        <v>N/A</v>
      </c>
      <c r="BP37" s="14">
        <v>0.9</v>
      </c>
      <c r="BQ37" s="21"/>
      <c r="BR37" s="21"/>
      <c r="BS37" s="21"/>
      <c r="BT37" s="14" t="e">
        <f t="shared" si="16"/>
        <v>#DIV/0!</v>
      </c>
      <c r="BU37" s="21"/>
      <c r="BV37" s="21"/>
      <c r="BW37" s="14" t="e">
        <f t="shared" si="17"/>
        <v>#DIV/0!</v>
      </c>
      <c r="BX37" s="21"/>
      <c r="BY37" s="21"/>
      <c r="BZ37" s="14" t="e">
        <f t="shared" si="18"/>
        <v>#DIV/0!</v>
      </c>
      <c r="CA37" s="27">
        <f t="shared" si="19"/>
        <v>0</v>
      </c>
      <c r="CB37" s="26">
        <f t="shared" si="19"/>
        <v>0</v>
      </c>
      <c r="CC37" s="14" t="e">
        <f t="shared" si="20"/>
        <v>#DIV/0!</v>
      </c>
      <c r="CD37" s="28" t="str">
        <f t="shared" si="40"/>
        <v>N/A</v>
      </c>
      <c r="CE37" s="14">
        <v>0.9</v>
      </c>
      <c r="CF37" s="21"/>
      <c r="CG37" s="26">
        <f t="shared" si="44"/>
        <v>24</v>
      </c>
      <c r="CH37" s="26">
        <f t="shared" si="44"/>
        <v>24</v>
      </c>
      <c r="CI37" s="14">
        <f t="shared" si="23"/>
        <v>1</v>
      </c>
      <c r="CJ37" s="28" t="str">
        <f t="shared" si="47"/>
        <v>SOBRESALIENTE</v>
      </c>
      <c r="CK37" s="14">
        <v>0.9</v>
      </c>
      <c r="CL37" s="26"/>
      <c r="CM37" s="26">
        <f t="shared" si="37"/>
        <v>24</v>
      </c>
      <c r="CN37" s="38">
        <f t="shared" si="32"/>
        <v>4</v>
      </c>
      <c r="CO37" s="14">
        <f t="shared" si="26"/>
        <v>6</v>
      </c>
      <c r="CP37" s="28" t="str">
        <f>IFERROR((IF(CO37&gt;=CQ37,"SOBRESALIENTE",IF(CO37&lt;CQ37-(CQ37*0.05),"NO CUMPLIDA","ACEPTABLE"))),"N/A")</f>
        <v>SOBRESALIENTE</v>
      </c>
      <c r="CQ37" s="14">
        <v>0.9</v>
      </c>
      <c r="CR37" s="26"/>
      <c r="CS37" s="26">
        <f t="shared" si="48"/>
        <v>8</v>
      </c>
      <c r="CT37" s="29">
        <f t="shared" si="33"/>
        <v>4</v>
      </c>
      <c r="CU37" s="30">
        <f t="shared" si="27"/>
        <v>2</v>
      </c>
      <c r="CV37" s="28" t="str">
        <f t="shared" si="49"/>
        <v>SOBRESALIENTE</v>
      </c>
      <c r="CW37" s="14">
        <v>0.9</v>
      </c>
      <c r="CX37" s="26"/>
      <c r="CY37" s="26">
        <f t="shared" si="50"/>
        <v>24</v>
      </c>
      <c r="CZ37" s="46">
        <f t="shared" si="50"/>
        <v>24</v>
      </c>
      <c r="DA37" s="30">
        <f t="shared" si="28"/>
        <v>1</v>
      </c>
      <c r="DB37" s="28" t="str">
        <f t="shared" si="41"/>
        <v>SOBRESALIENTE</v>
      </c>
      <c r="DC37" s="14">
        <v>0.9</v>
      </c>
      <c r="DD37" s="26"/>
    </row>
    <row r="38" spans="1:108" ht="90">
      <c r="A38" s="6" t="s">
        <v>421</v>
      </c>
      <c r="B38" s="7" t="s">
        <v>102</v>
      </c>
      <c r="C38" s="8" t="s">
        <v>103</v>
      </c>
      <c r="D38" s="9" t="s">
        <v>104</v>
      </c>
      <c r="E38" s="9">
        <v>59666422</v>
      </c>
      <c r="F38" s="8" t="s">
        <v>383</v>
      </c>
      <c r="G38" s="70" t="s">
        <v>384</v>
      </c>
      <c r="H38" s="9">
        <v>59666422</v>
      </c>
      <c r="I38" s="7" t="s">
        <v>107</v>
      </c>
      <c r="J38" s="9" t="s">
        <v>193</v>
      </c>
      <c r="K38" s="9" t="s">
        <v>386</v>
      </c>
      <c r="L38" s="7" t="s">
        <v>125</v>
      </c>
      <c r="M38" s="7" t="s">
        <v>422</v>
      </c>
      <c r="N38" s="7" t="s">
        <v>112</v>
      </c>
      <c r="O38" s="7" t="s">
        <v>2</v>
      </c>
      <c r="P38" s="7" t="s">
        <v>423</v>
      </c>
      <c r="Q38" s="7" t="s">
        <v>389</v>
      </c>
      <c r="R38" s="8" t="s">
        <v>424</v>
      </c>
      <c r="S38" s="7" t="s">
        <v>425</v>
      </c>
      <c r="T38" s="7" t="s">
        <v>426</v>
      </c>
      <c r="U38" s="14">
        <v>0.98</v>
      </c>
      <c r="V38" s="7" t="s">
        <v>160</v>
      </c>
      <c r="W38" s="57">
        <v>23</v>
      </c>
      <c r="X38" s="57">
        <v>23</v>
      </c>
      <c r="Y38" s="14">
        <f t="shared" si="0"/>
        <v>1</v>
      </c>
      <c r="Z38" s="57">
        <v>68</v>
      </c>
      <c r="AA38" s="57">
        <v>68</v>
      </c>
      <c r="AB38" s="14">
        <f t="shared" si="1"/>
        <v>1</v>
      </c>
      <c r="AC38" s="57">
        <v>59</v>
      </c>
      <c r="AD38" s="57">
        <v>59</v>
      </c>
      <c r="AE38" s="14">
        <f t="shared" si="2"/>
        <v>1</v>
      </c>
      <c r="AF38" s="49">
        <f t="shared" si="38"/>
        <v>150</v>
      </c>
      <c r="AG38" s="7">
        <f t="shared" si="38"/>
        <v>150</v>
      </c>
      <c r="AH38" s="14">
        <f t="shared" si="30"/>
        <v>1</v>
      </c>
      <c r="AI38" s="17" t="str">
        <f t="shared" si="42"/>
        <v>SOBRESALIENTE</v>
      </c>
      <c r="AJ38" s="14">
        <v>0.98</v>
      </c>
      <c r="AK38" s="11" t="s">
        <v>119</v>
      </c>
      <c r="AL38" s="7" t="s">
        <v>427</v>
      </c>
      <c r="AM38" s="73">
        <v>93</v>
      </c>
      <c r="AN38" s="73">
        <v>93</v>
      </c>
      <c r="AO38" s="14">
        <f t="shared" si="5"/>
        <v>1</v>
      </c>
      <c r="AP38" s="73">
        <v>16</v>
      </c>
      <c r="AQ38" s="73">
        <v>16</v>
      </c>
      <c r="AR38" s="14">
        <f t="shared" si="6"/>
        <v>1</v>
      </c>
      <c r="AS38" s="73">
        <v>96</v>
      </c>
      <c r="AT38" s="73">
        <v>96</v>
      </c>
      <c r="AU38" s="14">
        <f t="shared" si="7"/>
        <v>1</v>
      </c>
      <c r="AV38" s="49">
        <f t="shared" si="39"/>
        <v>205</v>
      </c>
      <c r="AW38" s="7">
        <f t="shared" si="39"/>
        <v>205</v>
      </c>
      <c r="AX38" s="14">
        <f t="shared" si="9"/>
        <v>1</v>
      </c>
      <c r="AY38" s="17" t="str">
        <f t="shared" si="45"/>
        <v>SOBRESALIENTE</v>
      </c>
      <c r="AZ38" s="11">
        <f t="shared" si="31"/>
        <v>0.98</v>
      </c>
      <c r="BA38" s="11" t="s">
        <v>119</v>
      </c>
      <c r="BB38" s="7" t="s">
        <v>427</v>
      </c>
      <c r="BC38" s="21"/>
      <c r="BD38" s="21"/>
      <c r="BE38" s="14" t="e">
        <f t="shared" si="10"/>
        <v>#DIV/0!</v>
      </c>
      <c r="BF38" s="21"/>
      <c r="BG38" s="21"/>
      <c r="BH38" s="14" t="e">
        <f t="shared" si="11"/>
        <v>#DIV/0!</v>
      </c>
      <c r="BI38" s="21"/>
      <c r="BJ38" s="21"/>
      <c r="BK38" s="14" t="e">
        <f t="shared" si="12"/>
        <v>#DIV/0!</v>
      </c>
      <c r="BL38" s="27">
        <f t="shared" si="43"/>
        <v>0</v>
      </c>
      <c r="BM38" s="26">
        <f t="shared" si="43"/>
        <v>0</v>
      </c>
      <c r="BN38" s="14" t="e">
        <f t="shared" si="14"/>
        <v>#DIV/0!</v>
      </c>
      <c r="BO38" s="28" t="str">
        <f t="shared" si="46"/>
        <v>N/A</v>
      </c>
      <c r="BP38" s="14">
        <v>0.98</v>
      </c>
      <c r="BQ38" s="21"/>
      <c r="BR38" s="21"/>
      <c r="BS38" s="21"/>
      <c r="BT38" s="14" t="e">
        <f t="shared" si="16"/>
        <v>#DIV/0!</v>
      </c>
      <c r="BU38" s="21"/>
      <c r="BV38" s="21"/>
      <c r="BW38" s="14" t="e">
        <f t="shared" si="17"/>
        <v>#DIV/0!</v>
      </c>
      <c r="BX38" s="21"/>
      <c r="BY38" s="21"/>
      <c r="BZ38" s="14" t="e">
        <f t="shared" si="18"/>
        <v>#DIV/0!</v>
      </c>
      <c r="CA38" s="27">
        <f t="shared" si="19"/>
        <v>0</v>
      </c>
      <c r="CB38" s="26">
        <f t="shared" si="19"/>
        <v>0</v>
      </c>
      <c r="CC38" s="14" t="e">
        <f t="shared" si="20"/>
        <v>#DIV/0!</v>
      </c>
      <c r="CD38" s="28" t="str">
        <f t="shared" si="40"/>
        <v>N/A</v>
      </c>
      <c r="CE38" s="14">
        <v>0.98</v>
      </c>
      <c r="CF38" s="21"/>
      <c r="CG38" s="26">
        <f t="shared" si="44"/>
        <v>355</v>
      </c>
      <c r="CH38" s="26">
        <f t="shared" si="44"/>
        <v>355</v>
      </c>
      <c r="CI38" s="14">
        <f t="shared" si="23"/>
        <v>1</v>
      </c>
      <c r="CJ38" s="28" t="str">
        <f t="shared" si="47"/>
        <v>SOBRESALIENTE</v>
      </c>
      <c r="CK38" s="14">
        <v>0.98</v>
      </c>
      <c r="CL38" s="26"/>
      <c r="CM38" s="26">
        <f t="shared" si="37"/>
        <v>355</v>
      </c>
      <c r="CN38" s="38">
        <f t="shared" si="32"/>
        <v>59.166666666666664</v>
      </c>
      <c r="CO38" s="14">
        <f t="shared" si="26"/>
        <v>6</v>
      </c>
      <c r="CP38" s="28" t="str">
        <f>IFERROR((IF(CO38&gt;=CQ38,"SOBRESALIENTE",IF(CO38&lt;CQ38-(CQ38*0.05),"NO CUMPLIDA","ACEPTABLE"))),"N/A")</f>
        <v>SOBRESALIENTE</v>
      </c>
      <c r="CQ38" s="14">
        <v>0.98</v>
      </c>
      <c r="CR38" s="26"/>
      <c r="CS38" s="26">
        <f t="shared" si="48"/>
        <v>109</v>
      </c>
      <c r="CT38" s="29">
        <f t="shared" si="33"/>
        <v>59.166666666666664</v>
      </c>
      <c r="CU38" s="30">
        <f t="shared" si="27"/>
        <v>1.8422535211267606</v>
      </c>
      <c r="CV38" s="28" t="str">
        <f t="shared" si="49"/>
        <v>SOBRESALIENTE</v>
      </c>
      <c r="CW38" s="14">
        <v>0.98</v>
      </c>
      <c r="CX38" s="26"/>
      <c r="CY38" s="26">
        <f t="shared" si="50"/>
        <v>355</v>
      </c>
      <c r="CZ38" s="46">
        <f t="shared" si="50"/>
        <v>355</v>
      </c>
      <c r="DA38" s="30">
        <f t="shared" si="28"/>
        <v>1</v>
      </c>
      <c r="DB38" s="28" t="str">
        <f t="shared" si="41"/>
        <v>SOBRESALIENTE</v>
      </c>
      <c r="DC38" s="14">
        <v>0.98</v>
      </c>
      <c r="DD38" s="26"/>
    </row>
    <row r="39" spans="1:108" ht="78.75">
      <c r="A39" s="8" t="s">
        <v>428</v>
      </c>
      <c r="B39" s="7" t="s">
        <v>102</v>
      </c>
      <c r="C39" s="8" t="s">
        <v>103</v>
      </c>
      <c r="D39" s="9" t="s">
        <v>104</v>
      </c>
      <c r="E39" s="9">
        <v>59666422</v>
      </c>
      <c r="F39" s="8" t="s">
        <v>383</v>
      </c>
      <c r="G39" s="70" t="s">
        <v>384</v>
      </c>
      <c r="H39" s="9">
        <v>59666422</v>
      </c>
      <c r="I39" s="7" t="s">
        <v>107</v>
      </c>
      <c r="J39" s="9" t="s">
        <v>429</v>
      </c>
      <c r="K39" s="9" t="s">
        <v>386</v>
      </c>
      <c r="L39" s="7" t="s">
        <v>125</v>
      </c>
      <c r="M39" s="7" t="s">
        <v>422</v>
      </c>
      <c r="N39" s="7" t="s">
        <v>112</v>
      </c>
      <c r="O39" s="7" t="s">
        <v>2</v>
      </c>
      <c r="P39" s="7" t="s">
        <v>423</v>
      </c>
      <c r="Q39" s="7" t="s">
        <v>389</v>
      </c>
      <c r="R39" s="8" t="s">
        <v>430</v>
      </c>
      <c r="S39" s="7" t="s">
        <v>425</v>
      </c>
      <c r="T39" s="7" t="s">
        <v>426</v>
      </c>
      <c r="U39" s="14">
        <v>0.98</v>
      </c>
      <c r="V39" s="7" t="s">
        <v>160</v>
      </c>
      <c r="W39" s="57">
        <v>100</v>
      </c>
      <c r="X39" s="57">
        <v>100</v>
      </c>
      <c r="Y39" s="14">
        <f t="shared" si="0"/>
        <v>1</v>
      </c>
      <c r="Z39" s="57">
        <v>150</v>
      </c>
      <c r="AA39" s="57">
        <v>150</v>
      </c>
      <c r="AB39" s="14">
        <f t="shared" si="1"/>
        <v>1</v>
      </c>
      <c r="AC39" s="57">
        <v>124</v>
      </c>
      <c r="AD39" s="57">
        <v>124</v>
      </c>
      <c r="AE39" s="14">
        <f t="shared" si="2"/>
        <v>1</v>
      </c>
      <c r="AF39" s="49">
        <f t="shared" si="38"/>
        <v>374</v>
      </c>
      <c r="AG39" s="7">
        <f t="shared" si="38"/>
        <v>374</v>
      </c>
      <c r="AH39" s="14">
        <f t="shared" si="30"/>
        <v>1</v>
      </c>
      <c r="AI39" s="17" t="str">
        <f t="shared" si="42"/>
        <v>SOBRESALIENTE</v>
      </c>
      <c r="AJ39" s="14">
        <v>0.98</v>
      </c>
      <c r="AK39" s="11" t="s">
        <v>119</v>
      </c>
      <c r="AL39" s="7" t="s">
        <v>431</v>
      </c>
      <c r="AM39" s="73">
        <v>122</v>
      </c>
      <c r="AN39" s="73">
        <v>122</v>
      </c>
      <c r="AO39" s="14">
        <f t="shared" si="5"/>
        <v>1</v>
      </c>
      <c r="AP39" s="73">
        <v>37</v>
      </c>
      <c r="AQ39" s="73">
        <v>37</v>
      </c>
      <c r="AR39" s="14">
        <f t="shared" si="6"/>
        <v>1</v>
      </c>
      <c r="AS39" s="73">
        <v>177</v>
      </c>
      <c r="AT39" s="73">
        <v>177</v>
      </c>
      <c r="AU39" s="14">
        <f t="shared" si="7"/>
        <v>1</v>
      </c>
      <c r="AV39" s="49">
        <f t="shared" si="39"/>
        <v>336</v>
      </c>
      <c r="AW39" s="7">
        <f t="shared" si="39"/>
        <v>336</v>
      </c>
      <c r="AX39" s="14">
        <f t="shared" si="9"/>
        <v>1</v>
      </c>
      <c r="AY39" s="17" t="str">
        <f t="shared" si="45"/>
        <v>SOBRESALIENTE</v>
      </c>
      <c r="AZ39" s="11">
        <f t="shared" si="31"/>
        <v>0.98</v>
      </c>
      <c r="BA39" s="11" t="s">
        <v>119</v>
      </c>
      <c r="BB39" s="7" t="s">
        <v>432</v>
      </c>
      <c r="BC39" s="21"/>
      <c r="BD39" s="21"/>
      <c r="BE39" s="14" t="e">
        <f t="shared" si="10"/>
        <v>#DIV/0!</v>
      </c>
      <c r="BF39" s="21"/>
      <c r="BG39" s="21"/>
      <c r="BH39" s="14" t="e">
        <f t="shared" si="11"/>
        <v>#DIV/0!</v>
      </c>
      <c r="BI39" s="21"/>
      <c r="BJ39" s="21"/>
      <c r="BK39" s="14" t="e">
        <f t="shared" si="12"/>
        <v>#DIV/0!</v>
      </c>
      <c r="BL39" s="27">
        <f t="shared" si="43"/>
        <v>0</v>
      </c>
      <c r="BM39" s="26">
        <f t="shared" si="43"/>
        <v>0</v>
      </c>
      <c r="BN39" s="14" t="e">
        <f t="shared" si="14"/>
        <v>#DIV/0!</v>
      </c>
      <c r="BO39" s="28" t="str">
        <f t="shared" si="46"/>
        <v>N/A</v>
      </c>
      <c r="BP39" s="14">
        <v>0.98</v>
      </c>
      <c r="BQ39" s="21"/>
      <c r="BR39" s="21"/>
      <c r="BS39" s="21"/>
      <c r="BT39" s="14" t="e">
        <f t="shared" si="16"/>
        <v>#DIV/0!</v>
      </c>
      <c r="BU39" s="21"/>
      <c r="BV39" s="21"/>
      <c r="BW39" s="14" t="e">
        <f t="shared" si="17"/>
        <v>#DIV/0!</v>
      </c>
      <c r="BX39" s="21"/>
      <c r="BY39" s="21"/>
      <c r="BZ39" s="14" t="e">
        <f t="shared" si="18"/>
        <v>#DIV/0!</v>
      </c>
      <c r="CA39" s="27">
        <f t="shared" si="19"/>
        <v>0</v>
      </c>
      <c r="CB39" s="26">
        <f t="shared" si="19"/>
        <v>0</v>
      </c>
      <c r="CC39" s="14" t="e">
        <f t="shared" si="20"/>
        <v>#DIV/0!</v>
      </c>
      <c r="CD39" s="28" t="str">
        <f t="shared" si="40"/>
        <v>N/A</v>
      </c>
      <c r="CE39" s="14">
        <v>0.98</v>
      </c>
      <c r="CF39" s="21"/>
      <c r="CG39" s="26">
        <f t="shared" si="44"/>
        <v>710</v>
      </c>
      <c r="CH39" s="26">
        <f t="shared" si="44"/>
        <v>710</v>
      </c>
      <c r="CI39" s="14">
        <f t="shared" si="23"/>
        <v>1</v>
      </c>
      <c r="CJ39" s="28" t="str">
        <f t="shared" si="47"/>
        <v>SOBRESALIENTE</v>
      </c>
      <c r="CK39" s="14">
        <v>0.98</v>
      </c>
      <c r="CL39" s="26"/>
      <c r="CM39" s="26">
        <f t="shared" si="37"/>
        <v>710</v>
      </c>
      <c r="CN39" s="38">
        <f t="shared" si="32"/>
        <v>118.33333333333333</v>
      </c>
      <c r="CO39" s="14">
        <f t="shared" si="26"/>
        <v>6</v>
      </c>
      <c r="CP39" s="28" t="str">
        <f>IFERROR((IF(CO39&gt;=CQ39,"SOBRESALIENTE",IF(CO39&lt;CQ39-(CQ39*0.05),"NO CUMPLIDA","ACEPTABLE"))),"N/A")</f>
        <v>SOBRESALIENTE</v>
      </c>
      <c r="CQ39" s="14">
        <v>0.98</v>
      </c>
      <c r="CR39" s="26"/>
      <c r="CS39" s="26">
        <f t="shared" si="48"/>
        <v>159</v>
      </c>
      <c r="CT39" s="29">
        <f t="shared" si="33"/>
        <v>118.33333333333333</v>
      </c>
      <c r="CU39" s="30">
        <f t="shared" si="27"/>
        <v>1.3436619718309859</v>
      </c>
      <c r="CV39" s="28" t="str">
        <f t="shared" si="49"/>
        <v>SOBRESALIENTE</v>
      </c>
      <c r="CW39" s="14">
        <v>0.98</v>
      </c>
      <c r="CX39" s="26"/>
      <c r="CY39" s="26">
        <f t="shared" si="50"/>
        <v>710</v>
      </c>
      <c r="CZ39" s="46">
        <f t="shared" si="50"/>
        <v>710</v>
      </c>
      <c r="DA39" s="30">
        <f t="shared" si="28"/>
        <v>1</v>
      </c>
      <c r="DB39" s="28" t="str">
        <f t="shared" si="41"/>
        <v>SOBRESALIENTE</v>
      </c>
      <c r="DC39" s="14">
        <v>0.98</v>
      </c>
      <c r="DD39" s="26"/>
    </row>
    <row r="40" spans="1:108" ht="90">
      <c r="A40" s="8" t="s">
        <v>433</v>
      </c>
      <c r="B40" s="7" t="s">
        <v>102</v>
      </c>
      <c r="C40" s="8" t="s">
        <v>103</v>
      </c>
      <c r="D40" s="9" t="s">
        <v>104</v>
      </c>
      <c r="E40" s="9">
        <v>59666422</v>
      </c>
      <c r="F40" s="8" t="s">
        <v>383</v>
      </c>
      <c r="G40" s="70" t="s">
        <v>384</v>
      </c>
      <c r="H40" s="9">
        <v>59666422</v>
      </c>
      <c r="I40" s="7" t="s">
        <v>107</v>
      </c>
      <c r="J40" s="9" t="s">
        <v>429</v>
      </c>
      <c r="K40" s="9" t="s">
        <v>386</v>
      </c>
      <c r="L40" s="7" t="s">
        <v>125</v>
      </c>
      <c r="M40" s="7" t="s">
        <v>434</v>
      </c>
      <c r="N40" s="7" t="s">
        <v>112</v>
      </c>
      <c r="O40" s="7" t="s">
        <v>2</v>
      </c>
      <c r="P40" s="7" t="s">
        <v>423</v>
      </c>
      <c r="Q40" s="7" t="s">
        <v>389</v>
      </c>
      <c r="R40" s="8" t="s">
        <v>435</v>
      </c>
      <c r="S40" s="7" t="s">
        <v>425</v>
      </c>
      <c r="T40" s="7" t="s">
        <v>426</v>
      </c>
      <c r="U40" s="14">
        <v>0.98</v>
      </c>
      <c r="V40" s="7" t="s">
        <v>160</v>
      </c>
      <c r="W40" s="57">
        <v>498</v>
      </c>
      <c r="X40" s="57">
        <v>509</v>
      </c>
      <c r="Y40" s="14">
        <f t="shared" si="0"/>
        <v>0.9783889980353635</v>
      </c>
      <c r="Z40" s="57">
        <v>597</v>
      </c>
      <c r="AA40" s="57">
        <v>610</v>
      </c>
      <c r="AB40" s="14">
        <f t="shared" si="1"/>
        <v>0.97868852459016398</v>
      </c>
      <c r="AC40" s="57">
        <v>605</v>
      </c>
      <c r="AD40" s="57">
        <v>611</v>
      </c>
      <c r="AE40" s="14">
        <f t="shared" si="2"/>
        <v>0.99018003273322419</v>
      </c>
      <c r="AF40" s="49">
        <f t="shared" si="38"/>
        <v>1700</v>
      </c>
      <c r="AG40" s="7">
        <f t="shared" si="38"/>
        <v>1730</v>
      </c>
      <c r="AH40" s="14">
        <f t="shared" si="30"/>
        <v>0.98265895953757221</v>
      </c>
      <c r="AI40" s="17" t="str">
        <f t="shared" si="42"/>
        <v>SOBRESALIENTE</v>
      </c>
      <c r="AJ40" s="14">
        <v>0.98</v>
      </c>
      <c r="AK40" s="11" t="s">
        <v>119</v>
      </c>
      <c r="AL40" s="7" t="s">
        <v>436</v>
      </c>
      <c r="AM40" s="73">
        <v>533</v>
      </c>
      <c r="AN40" s="73">
        <v>544</v>
      </c>
      <c r="AO40" s="14">
        <f t="shared" si="5"/>
        <v>0.97977941176470584</v>
      </c>
      <c r="AP40" s="73">
        <v>487</v>
      </c>
      <c r="AQ40" s="73">
        <v>498</v>
      </c>
      <c r="AR40" s="14">
        <f t="shared" si="6"/>
        <v>0.97791164658634533</v>
      </c>
      <c r="AS40" s="73">
        <v>607</v>
      </c>
      <c r="AT40" s="73">
        <v>620</v>
      </c>
      <c r="AU40" s="14">
        <f t="shared" si="7"/>
        <v>0.9790322580645161</v>
      </c>
      <c r="AV40" s="49">
        <f t="shared" si="39"/>
        <v>1627</v>
      </c>
      <c r="AW40" s="7">
        <f t="shared" si="39"/>
        <v>1662</v>
      </c>
      <c r="AX40" s="14">
        <f t="shared" si="9"/>
        <v>0.97894103489771356</v>
      </c>
      <c r="AY40" s="17" t="str">
        <f t="shared" si="45"/>
        <v>ACEPTABLE</v>
      </c>
      <c r="AZ40" s="11">
        <f t="shared" si="31"/>
        <v>0.98</v>
      </c>
      <c r="BA40" s="11" t="s">
        <v>119</v>
      </c>
      <c r="BB40" s="7" t="s">
        <v>436</v>
      </c>
      <c r="BC40" s="21"/>
      <c r="BD40" s="21"/>
      <c r="BE40" s="14" t="e">
        <f t="shared" si="10"/>
        <v>#DIV/0!</v>
      </c>
      <c r="BF40" s="21"/>
      <c r="BG40" s="21"/>
      <c r="BH40" s="14" t="e">
        <f t="shared" si="11"/>
        <v>#DIV/0!</v>
      </c>
      <c r="BI40" s="21"/>
      <c r="BJ40" s="21"/>
      <c r="BK40" s="14" t="e">
        <f t="shared" si="12"/>
        <v>#DIV/0!</v>
      </c>
      <c r="BL40" s="27">
        <f t="shared" si="43"/>
        <v>0</v>
      </c>
      <c r="BM40" s="26">
        <f t="shared" si="43"/>
        <v>0</v>
      </c>
      <c r="BN40" s="14" t="e">
        <f t="shared" si="14"/>
        <v>#DIV/0!</v>
      </c>
      <c r="BO40" s="17" t="str">
        <f t="shared" si="46"/>
        <v>N/A</v>
      </c>
      <c r="BP40" s="14">
        <v>0.98</v>
      </c>
      <c r="BQ40" s="21"/>
      <c r="BR40" s="21"/>
      <c r="BS40" s="21"/>
      <c r="BT40" s="14" t="e">
        <f t="shared" si="16"/>
        <v>#DIV/0!</v>
      </c>
      <c r="BU40" s="21"/>
      <c r="BV40" s="21"/>
      <c r="BW40" s="14" t="e">
        <f t="shared" si="17"/>
        <v>#DIV/0!</v>
      </c>
      <c r="BX40" s="21"/>
      <c r="BY40" s="21"/>
      <c r="BZ40" s="14" t="e">
        <f t="shared" si="18"/>
        <v>#DIV/0!</v>
      </c>
      <c r="CA40" s="27">
        <f t="shared" si="19"/>
        <v>0</v>
      </c>
      <c r="CB40" s="26">
        <f t="shared" si="19"/>
        <v>0</v>
      </c>
      <c r="CC40" s="14" t="e">
        <f t="shared" si="20"/>
        <v>#DIV/0!</v>
      </c>
      <c r="CD40" s="17" t="str">
        <f t="shared" si="40"/>
        <v>N/A</v>
      </c>
      <c r="CE40" s="14">
        <v>0.98</v>
      </c>
      <c r="CF40" s="21"/>
      <c r="CG40" s="26">
        <f t="shared" si="44"/>
        <v>3327</v>
      </c>
      <c r="CH40" s="26">
        <f t="shared" si="44"/>
        <v>3392</v>
      </c>
      <c r="CI40" s="14">
        <f t="shared" si="23"/>
        <v>0.98083726415094341</v>
      </c>
      <c r="CJ40" s="28" t="str">
        <f t="shared" si="47"/>
        <v>SOBRESALIENTE</v>
      </c>
      <c r="CK40" s="14">
        <v>0.98</v>
      </c>
      <c r="CL40" s="26"/>
      <c r="CM40" s="26">
        <f t="shared" si="37"/>
        <v>3327</v>
      </c>
      <c r="CN40" s="38">
        <f t="shared" si="32"/>
        <v>565.33333333333337</v>
      </c>
      <c r="CO40" s="14">
        <f t="shared" si="26"/>
        <v>5.8850235849056602</v>
      </c>
      <c r="CP40" s="28" t="str">
        <f>IFERROR((IF(CO40&lt;=CQ40,"SOBRESALIENTE",IF(CO40&lt;CQ40+(CQ40*0.05),"NO CUMPLIDA","ACEPTABLE"))),"N/A")</f>
        <v>ACEPTABLE</v>
      </c>
      <c r="CQ40" s="14">
        <v>0.98</v>
      </c>
      <c r="CR40" s="26"/>
      <c r="CS40" s="26">
        <f t="shared" si="48"/>
        <v>1020</v>
      </c>
      <c r="CT40" s="29">
        <f t="shared" si="33"/>
        <v>565.33333333333337</v>
      </c>
      <c r="CU40" s="30">
        <f t="shared" si="27"/>
        <v>1.8042452830188678</v>
      </c>
      <c r="CV40" s="17" t="str">
        <f t="shared" si="49"/>
        <v>SOBRESALIENTE</v>
      </c>
      <c r="CW40" s="14">
        <v>0.98</v>
      </c>
      <c r="CX40" s="26"/>
      <c r="CY40" s="26">
        <f t="shared" si="50"/>
        <v>3327</v>
      </c>
      <c r="CZ40" s="46">
        <f t="shared" si="50"/>
        <v>3392</v>
      </c>
      <c r="DA40" s="30">
        <f t="shared" si="28"/>
        <v>0.98083726415094341</v>
      </c>
      <c r="DB40" s="17" t="str">
        <f t="shared" si="41"/>
        <v>SOBRESALIENTE</v>
      </c>
      <c r="DC40" s="14">
        <v>0.98</v>
      </c>
      <c r="DD40" s="26"/>
    </row>
    <row r="41" spans="1:108" ht="90">
      <c r="A41" s="6" t="s">
        <v>437</v>
      </c>
      <c r="B41" s="7" t="s">
        <v>102</v>
      </c>
      <c r="C41" s="8" t="s">
        <v>103</v>
      </c>
      <c r="D41" s="9" t="s">
        <v>104</v>
      </c>
      <c r="E41" s="9">
        <v>59666422</v>
      </c>
      <c r="F41" s="8" t="s">
        <v>383</v>
      </c>
      <c r="G41" s="70" t="s">
        <v>384</v>
      </c>
      <c r="H41" s="9">
        <v>59666422</v>
      </c>
      <c r="I41" s="7" t="s">
        <v>107</v>
      </c>
      <c r="J41" s="9" t="s">
        <v>429</v>
      </c>
      <c r="K41" s="9" t="s">
        <v>386</v>
      </c>
      <c r="L41" s="7" t="s">
        <v>110</v>
      </c>
      <c r="M41" s="7" t="s">
        <v>422</v>
      </c>
      <c r="N41" s="7" t="s">
        <v>112</v>
      </c>
      <c r="O41" s="7" t="s">
        <v>2</v>
      </c>
      <c r="P41" s="7" t="s">
        <v>423</v>
      </c>
      <c r="Q41" s="7" t="s">
        <v>389</v>
      </c>
      <c r="R41" s="8" t="s">
        <v>438</v>
      </c>
      <c r="S41" s="7" t="s">
        <v>425</v>
      </c>
      <c r="T41" s="7" t="s">
        <v>426</v>
      </c>
      <c r="U41" s="14">
        <v>0.98</v>
      </c>
      <c r="V41" s="7" t="s">
        <v>160</v>
      </c>
      <c r="W41" s="57">
        <v>5</v>
      </c>
      <c r="X41" s="57">
        <v>5</v>
      </c>
      <c r="Y41" s="14">
        <f t="shared" si="0"/>
        <v>1</v>
      </c>
      <c r="Z41" s="57">
        <v>10</v>
      </c>
      <c r="AA41" s="57">
        <v>10</v>
      </c>
      <c r="AB41" s="14">
        <f t="shared" si="1"/>
        <v>1</v>
      </c>
      <c r="AC41" s="57">
        <v>12</v>
      </c>
      <c r="AD41" s="57">
        <v>12</v>
      </c>
      <c r="AE41" s="14">
        <f t="shared" si="2"/>
        <v>1</v>
      </c>
      <c r="AF41" s="49">
        <f t="shared" si="38"/>
        <v>27</v>
      </c>
      <c r="AG41" s="7">
        <f t="shared" si="38"/>
        <v>27</v>
      </c>
      <c r="AH41" s="14">
        <f t="shared" si="30"/>
        <v>1</v>
      </c>
      <c r="AI41" s="17" t="str">
        <f t="shared" si="42"/>
        <v>SOBRESALIENTE</v>
      </c>
      <c r="AJ41" s="14">
        <v>0.98</v>
      </c>
      <c r="AK41" s="11" t="s">
        <v>119</v>
      </c>
      <c r="AL41" s="7" t="s">
        <v>439</v>
      </c>
      <c r="AM41" s="73">
        <v>18</v>
      </c>
      <c r="AN41" s="73">
        <v>18</v>
      </c>
      <c r="AO41" s="14">
        <f t="shared" si="5"/>
        <v>1</v>
      </c>
      <c r="AP41" s="73">
        <v>13</v>
      </c>
      <c r="AQ41" s="73">
        <v>13</v>
      </c>
      <c r="AR41" s="14">
        <f t="shared" si="6"/>
        <v>1</v>
      </c>
      <c r="AS41" s="73">
        <v>10</v>
      </c>
      <c r="AT41" s="73">
        <v>10</v>
      </c>
      <c r="AU41" s="14">
        <f t="shared" si="7"/>
        <v>1</v>
      </c>
      <c r="AV41" s="49">
        <f t="shared" si="39"/>
        <v>41</v>
      </c>
      <c r="AW41" s="7">
        <f t="shared" si="39"/>
        <v>41</v>
      </c>
      <c r="AX41" s="14">
        <f t="shared" si="9"/>
        <v>1</v>
      </c>
      <c r="AY41" s="17" t="str">
        <f t="shared" si="45"/>
        <v>SOBRESALIENTE</v>
      </c>
      <c r="AZ41" s="11">
        <f t="shared" si="31"/>
        <v>0.98</v>
      </c>
      <c r="BA41" s="11" t="s">
        <v>119</v>
      </c>
      <c r="BB41" s="7" t="s">
        <v>439</v>
      </c>
      <c r="BC41" s="21"/>
      <c r="BD41" s="21"/>
      <c r="BE41" s="14" t="e">
        <f t="shared" si="10"/>
        <v>#DIV/0!</v>
      </c>
      <c r="BF41" s="21"/>
      <c r="BG41" s="21"/>
      <c r="BH41" s="14" t="e">
        <f t="shared" si="11"/>
        <v>#DIV/0!</v>
      </c>
      <c r="BI41" s="21"/>
      <c r="BJ41" s="21"/>
      <c r="BK41" s="14" t="e">
        <f t="shared" si="12"/>
        <v>#DIV/0!</v>
      </c>
      <c r="BL41" s="27">
        <f t="shared" si="43"/>
        <v>0</v>
      </c>
      <c r="BM41" s="26">
        <f t="shared" si="43"/>
        <v>0</v>
      </c>
      <c r="BN41" s="14" t="e">
        <f t="shared" si="14"/>
        <v>#DIV/0!</v>
      </c>
      <c r="BO41" s="17" t="str">
        <f t="shared" si="46"/>
        <v>N/A</v>
      </c>
      <c r="BP41" s="14">
        <v>0.98</v>
      </c>
      <c r="BQ41" s="21"/>
      <c r="BR41" s="21"/>
      <c r="BS41" s="21"/>
      <c r="BT41" s="14" t="e">
        <f t="shared" si="16"/>
        <v>#DIV/0!</v>
      </c>
      <c r="BU41" s="21"/>
      <c r="BV41" s="21"/>
      <c r="BW41" s="14" t="e">
        <f t="shared" si="17"/>
        <v>#DIV/0!</v>
      </c>
      <c r="BX41" s="21"/>
      <c r="BY41" s="21"/>
      <c r="BZ41" s="14" t="e">
        <f t="shared" si="18"/>
        <v>#DIV/0!</v>
      </c>
      <c r="CA41" s="27">
        <f t="shared" si="19"/>
        <v>0</v>
      </c>
      <c r="CB41" s="26">
        <f t="shared" si="19"/>
        <v>0</v>
      </c>
      <c r="CC41" s="14" t="e">
        <f t="shared" si="20"/>
        <v>#DIV/0!</v>
      </c>
      <c r="CD41" s="17" t="str">
        <f t="shared" si="40"/>
        <v>N/A</v>
      </c>
      <c r="CE41" s="14">
        <v>0.98</v>
      </c>
      <c r="CF41" s="21"/>
      <c r="CG41" s="26">
        <f t="shared" si="44"/>
        <v>68</v>
      </c>
      <c r="CH41" s="26">
        <f t="shared" si="44"/>
        <v>68</v>
      </c>
      <c r="CI41" s="14">
        <f t="shared" si="23"/>
        <v>1</v>
      </c>
      <c r="CJ41" s="17" t="str">
        <f t="shared" si="47"/>
        <v>SOBRESALIENTE</v>
      </c>
      <c r="CK41" s="14">
        <v>0.98</v>
      </c>
      <c r="CL41" s="26"/>
      <c r="CM41" s="26">
        <f t="shared" si="37"/>
        <v>68</v>
      </c>
      <c r="CN41" s="38">
        <f t="shared" si="32"/>
        <v>11.333333333333334</v>
      </c>
      <c r="CO41" s="14">
        <f t="shared" si="26"/>
        <v>6</v>
      </c>
      <c r="CP41" s="28" t="str">
        <f>IFERROR((IF(CO41&gt;=CQ41,"SOBRESALIENTE",IF(CO41&lt;CQ41-(CQ41*0.05),"NO CUMPLIDA","ACEPTABLE"))),"N/A")</f>
        <v>SOBRESALIENTE</v>
      </c>
      <c r="CQ41" s="14">
        <v>0.98</v>
      </c>
      <c r="CR41" s="26"/>
      <c r="CS41" s="26">
        <f t="shared" si="48"/>
        <v>31</v>
      </c>
      <c r="CT41" s="29">
        <f t="shared" si="33"/>
        <v>11.333333333333334</v>
      </c>
      <c r="CU41" s="30">
        <f t="shared" si="27"/>
        <v>2.7352941176470589</v>
      </c>
      <c r="CV41" s="28" t="str">
        <f>IFERROR((IF(CU41&gt;=CW41,"SOBRESALIENTE",IF(CU41&lt;CW41-(CW41*0.05),"NO CUMPLIDA","ACEPTABLE"))),"N/A")</f>
        <v>SOBRESALIENTE</v>
      </c>
      <c r="CW41" s="14">
        <v>0.98</v>
      </c>
      <c r="CX41" s="26"/>
      <c r="CY41" s="26">
        <f t="shared" si="50"/>
        <v>68</v>
      </c>
      <c r="CZ41" s="46">
        <f t="shared" si="50"/>
        <v>68</v>
      </c>
      <c r="DA41" s="30">
        <f t="shared" si="28"/>
        <v>1</v>
      </c>
      <c r="DB41" s="28" t="str">
        <f>IFERROR((IF(DA41&gt;=DC41,"SOBRESALIENTE",IF(DA41&lt;DC41-(DC41*0.05),"NO CUMPLIDA","ACEPTABLE"))),"N/A")</f>
        <v>SOBRESALIENTE</v>
      </c>
      <c r="DC41" s="14">
        <v>0.98</v>
      </c>
      <c r="DD41" s="26"/>
    </row>
    <row r="42" spans="1:108" ht="90">
      <c r="A42" s="8" t="s">
        <v>440</v>
      </c>
      <c r="B42" s="7" t="s">
        <v>102</v>
      </c>
      <c r="C42" s="8" t="s">
        <v>103</v>
      </c>
      <c r="D42" s="9" t="s">
        <v>104</v>
      </c>
      <c r="E42" s="9">
        <v>59666422</v>
      </c>
      <c r="F42" s="8" t="s">
        <v>383</v>
      </c>
      <c r="G42" s="70" t="s">
        <v>384</v>
      </c>
      <c r="H42" s="9">
        <v>59666422</v>
      </c>
      <c r="I42" s="7" t="s">
        <v>396</v>
      </c>
      <c r="J42" s="9" t="s">
        <v>441</v>
      </c>
      <c r="K42" s="9" t="s">
        <v>414</v>
      </c>
      <c r="L42" s="7" t="s">
        <v>125</v>
      </c>
      <c r="M42" s="7" t="s">
        <v>442</v>
      </c>
      <c r="N42" s="7" t="s">
        <v>112</v>
      </c>
      <c r="O42" s="7" t="s">
        <v>2</v>
      </c>
      <c r="P42" s="7" t="s">
        <v>443</v>
      </c>
      <c r="Q42" s="7" t="s">
        <v>389</v>
      </c>
      <c r="R42" s="8" t="s">
        <v>444</v>
      </c>
      <c r="S42" s="7" t="s">
        <v>445</v>
      </c>
      <c r="T42" s="7" t="s">
        <v>446</v>
      </c>
      <c r="U42" s="49">
        <v>4.8</v>
      </c>
      <c r="V42" s="7" t="s">
        <v>372</v>
      </c>
      <c r="W42" s="57">
        <v>5</v>
      </c>
      <c r="X42" s="57">
        <v>5</v>
      </c>
      <c r="Y42" s="68">
        <f t="shared" si="0"/>
        <v>1</v>
      </c>
      <c r="Z42" s="57">
        <v>5</v>
      </c>
      <c r="AA42" s="57">
        <v>5</v>
      </c>
      <c r="AB42" s="68">
        <f t="shared" si="1"/>
        <v>1</v>
      </c>
      <c r="AC42" s="57">
        <v>5</v>
      </c>
      <c r="AD42" s="57">
        <v>5</v>
      </c>
      <c r="AE42" s="68">
        <f t="shared" si="2"/>
        <v>1</v>
      </c>
      <c r="AF42" s="49">
        <f t="shared" si="38"/>
        <v>15</v>
      </c>
      <c r="AG42" s="7">
        <f t="shared" si="38"/>
        <v>15</v>
      </c>
      <c r="AH42" s="68">
        <f t="shared" si="30"/>
        <v>1</v>
      </c>
      <c r="AI42" s="17" t="str">
        <f>IFERROR((IF(AH42&lt;=AJ42,"SOBRESALIENTE",IF(AH42&lt;AJ42+(AJ42*0.05),"NO CUMPLIDA","ACEPTABLE"))),"N/A")</f>
        <v>SOBRESALIENTE</v>
      </c>
      <c r="AJ42" s="49">
        <v>4.8</v>
      </c>
      <c r="AK42" s="49" t="s">
        <v>119</v>
      </c>
      <c r="AL42" s="7" t="s">
        <v>447</v>
      </c>
      <c r="AM42" s="74">
        <v>200</v>
      </c>
      <c r="AN42" s="74">
        <v>40</v>
      </c>
      <c r="AO42" s="68">
        <f t="shared" si="5"/>
        <v>5</v>
      </c>
      <c r="AP42" s="73">
        <v>200</v>
      </c>
      <c r="AQ42" s="73">
        <v>40</v>
      </c>
      <c r="AR42" s="68">
        <f t="shared" si="6"/>
        <v>5</v>
      </c>
      <c r="AS42" s="74">
        <v>100</v>
      </c>
      <c r="AT42" s="74">
        <v>20</v>
      </c>
      <c r="AU42" s="68">
        <f t="shared" si="7"/>
        <v>5</v>
      </c>
      <c r="AV42" s="49">
        <f t="shared" si="39"/>
        <v>500</v>
      </c>
      <c r="AW42" s="7">
        <f t="shared" si="39"/>
        <v>100</v>
      </c>
      <c r="AX42" s="68">
        <f t="shared" si="9"/>
        <v>5</v>
      </c>
      <c r="AY42" s="17" t="str">
        <f t="shared" si="45"/>
        <v>SOBRESALIENTE</v>
      </c>
      <c r="AZ42" s="11">
        <f t="shared" si="31"/>
        <v>4.8</v>
      </c>
      <c r="BA42" s="7" t="s">
        <v>119</v>
      </c>
      <c r="BB42" s="7" t="s">
        <v>447</v>
      </c>
      <c r="BC42" s="21"/>
      <c r="BD42" s="21"/>
      <c r="BE42" s="68" t="e">
        <f t="shared" si="10"/>
        <v>#DIV/0!</v>
      </c>
      <c r="BF42" s="21"/>
      <c r="BG42" s="21"/>
      <c r="BH42" s="68" t="e">
        <f t="shared" si="11"/>
        <v>#DIV/0!</v>
      </c>
      <c r="BI42" s="21"/>
      <c r="BJ42" s="21"/>
      <c r="BK42" s="68" t="e">
        <f t="shared" si="12"/>
        <v>#DIV/0!</v>
      </c>
      <c r="BL42" s="27">
        <f t="shared" si="43"/>
        <v>0</v>
      </c>
      <c r="BM42" s="26">
        <f t="shared" si="43"/>
        <v>0</v>
      </c>
      <c r="BN42" s="68" t="e">
        <f t="shared" si="14"/>
        <v>#DIV/0!</v>
      </c>
      <c r="BO42" s="28" t="str">
        <f t="shared" si="46"/>
        <v>N/A</v>
      </c>
      <c r="BP42" s="49">
        <v>4.8</v>
      </c>
      <c r="BQ42" s="21"/>
      <c r="BR42" s="21"/>
      <c r="BS42" s="21"/>
      <c r="BT42" s="68" t="e">
        <f t="shared" si="16"/>
        <v>#DIV/0!</v>
      </c>
      <c r="BU42" s="21"/>
      <c r="BV42" s="21"/>
      <c r="BW42" s="68" t="e">
        <f t="shared" si="17"/>
        <v>#DIV/0!</v>
      </c>
      <c r="BX42" s="21"/>
      <c r="BY42" s="21"/>
      <c r="BZ42" s="68" t="e">
        <f t="shared" si="18"/>
        <v>#DIV/0!</v>
      </c>
      <c r="CA42" s="27">
        <f t="shared" si="19"/>
        <v>0</v>
      </c>
      <c r="CB42" s="26">
        <f t="shared" si="19"/>
        <v>0</v>
      </c>
      <c r="CC42" s="68" t="e">
        <f t="shared" si="20"/>
        <v>#DIV/0!</v>
      </c>
      <c r="CD42" s="28" t="str">
        <f t="shared" si="40"/>
        <v>N/A</v>
      </c>
      <c r="CE42" s="49">
        <v>4.8</v>
      </c>
      <c r="CF42" s="21"/>
      <c r="CG42" s="26">
        <f t="shared" si="44"/>
        <v>515</v>
      </c>
      <c r="CH42" s="26">
        <f t="shared" si="44"/>
        <v>115</v>
      </c>
      <c r="CI42" s="68">
        <f t="shared" si="23"/>
        <v>4.4782608695652177</v>
      </c>
      <c r="CJ42" s="28" t="str">
        <f t="shared" si="47"/>
        <v>NO CUMPLIDA</v>
      </c>
      <c r="CK42" s="49">
        <v>4.8</v>
      </c>
      <c r="CL42" s="26"/>
      <c r="CM42" s="26">
        <f t="shared" si="37"/>
        <v>515</v>
      </c>
      <c r="CN42" s="38">
        <f t="shared" si="32"/>
        <v>19.166666666666668</v>
      </c>
      <c r="CO42" s="68">
        <f t="shared" si="26"/>
        <v>26.869565217391301</v>
      </c>
      <c r="CP42" s="28" t="str">
        <f>IFERROR((IF(CO42&gt;=CQ42,"SOBRESALIENTE",IF(CO42&lt;CQ42-(CQ42*0.05),"NO CUMPLIDA","ACEPTABLE"))),"N/A")</f>
        <v>SOBRESALIENTE</v>
      </c>
      <c r="CQ42" s="49">
        <v>4.8</v>
      </c>
      <c r="CR42" s="26"/>
      <c r="CS42" s="26">
        <f t="shared" si="48"/>
        <v>400</v>
      </c>
      <c r="CT42" s="29">
        <f t="shared" si="33"/>
        <v>19.166666666666668</v>
      </c>
      <c r="CU42" s="69">
        <f t="shared" si="27"/>
        <v>20.869565217391305</v>
      </c>
      <c r="CV42" s="28" t="str">
        <f t="shared" si="49"/>
        <v>SOBRESALIENTE</v>
      </c>
      <c r="CW42" s="49">
        <v>4.8</v>
      </c>
      <c r="CX42" s="26"/>
      <c r="CY42" s="26">
        <f t="shared" si="50"/>
        <v>515</v>
      </c>
      <c r="CZ42" s="46">
        <f t="shared" si="50"/>
        <v>115</v>
      </c>
      <c r="DA42" s="69">
        <f t="shared" si="28"/>
        <v>4.4782608695652177</v>
      </c>
      <c r="DB42" s="28" t="str">
        <f>IFERROR((IF(DA42&gt;=DC42,"SOBRESALIENTE",IF(DA42&lt;DC42-(DC42*0.05),"NO CUMPLIDA","ACEPTABLE"))),"N/A")</f>
        <v>NO CUMPLIDA</v>
      </c>
      <c r="DC42" s="49">
        <v>4.8</v>
      </c>
      <c r="DD42" s="26"/>
    </row>
    <row r="43" spans="1:108" ht="78.75">
      <c r="A43" s="8" t="s">
        <v>448</v>
      </c>
      <c r="B43" s="7" t="s">
        <v>102</v>
      </c>
      <c r="C43" s="8" t="s">
        <v>103</v>
      </c>
      <c r="D43" s="9" t="s">
        <v>104</v>
      </c>
      <c r="E43" s="9">
        <v>59666422</v>
      </c>
      <c r="F43" s="8" t="s">
        <v>383</v>
      </c>
      <c r="G43" s="70" t="s">
        <v>384</v>
      </c>
      <c r="H43" s="9">
        <v>59666422</v>
      </c>
      <c r="I43" s="7" t="s">
        <v>107</v>
      </c>
      <c r="J43" s="9" t="s">
        <v>449</v>
      </c>
      <c r="K43" s="9" t="s">
        <v>386</v>
      </c>
      <c r="L43" s="7" t="s">
        <v>125</v>
      </c>
      <c r="M43" s="7" t="s">
        <v>442</v>
      </c>
      <c r="N43" s="7" t="s">
        <v>112</v>
      </c>
      <c r="O43" s="7" t="s">
        <v>2</v>
      </c>
      <c r="P43" s="7" t="s">
        <v>450</v>
      </c>
      <c r="Q43" s="7" t="s">
        <v>451</v>
      </c>
      <c r="R43" s="8" t="s">
        <v>452</v>
      </c>
      <c r="S43" s="7" t="s">
        <v>453</v>
      </c>
      <c r="T43" s="7" t="s">
        <v>454</v>
      </c>
      <c r="U43" s="7">
        <v>3</v>
      </c>
      <c r="V43" s="7" t="s">
        <v>455</v>
      </c>
      <c r="W43" s="57" t="s">
        <v>184</v>
      </c>
      <c r="X43" s="57" t="s">
        <v>184</v>
      </c>
      <c r="Y43" s="68" t="e">
        <f t="shared" si="0"/>
        <v>#VALUE!</v>
      </c>
      <c r="Z43" s="57" t="s">
        <v>184</v>
      </c>
      <c r="AA43" s="57" t="s">
        <v>184</v>
      </c>
      <c r="AB43" s="68" t="e">
        <f t="shared" si="1"/>
        <v>#VALUE!</v>
      </c>
      <c r="AC43" s="57" t="s">
        <v>184</v>
      </c>
      <c r="AD43" s="57" t="s">
        <v>184</v>
      </c>
      <c r="AE43" s="68" t="e">
        <f t="shared" si="2"/>
        <v>#VALUE!</v>
      </c>
      <c r="AF43" s="49">
        <f t="shared" si="38"/>
        <v>0</v>
      </c>
      <c r="AG43" s="7">
        <f t="shared" si="38"/>
        <v>0</v>
      </c>
      <c r="AH43" s="68" t="e">
        <f t="shared" si="30"/>
        <v>#DIV/0!</v>
      </c>
      <c r="AI43" s="17" t="str">
        <f>IFERROR((IF(AH43&lt;=AJ43,"SOBRESALIENTE",IF(AH43&gt;AJ43+(AJ43*0.05),"NO CUMPLIDA","ACEPTABLE"))),"N/A")</f>
        <v>N/A</v>
      </c>
      <c r="AJ43" s="7">
        <f>U43</f>
        <v>3</v>
      </c>
      <c r="AK43" s="7" t="s">
        <v>119</v>
      </c>
      <c r="AL43" s="7" t="s">
        <v>456</v>
      </c>
      <c r="AM43" s="57">
        <v>0</v>
      </c>
      <c r="AN43" s="57" t="s">
        <v>184</v>
      </c>
      <c r="AO43" s="68" t="e">
        <f t="shared" si="5"/>
        <v>#VALUE!</v>
      </c>
      <c r="AP43" s="57">
        <v>0</v>
      </c>
      <c r="AQ43" s="57" t="s">
        <v>184</v>
      </c>
      <c r="AR43" s="68" t="e">
        <f t="shared" si="6"/>
        <v>#VALUE!</v>
      </c>
      <c r="AS43" s="57">
        <v>0</v>
      </c>
      <c r="AT43" s="57" t="s">
        <v>184</v>
      </c>
      <c r="AU43" s="68" t="e">
        <f t="shared" si="7"/>
        <v>#VALUE!</v>
      </c>
      <c r="AV43" s="49">
        <f t="shared" si="39"/>
        <v>0</v>
      </c>
      <c r="AW43" s="7">
        <f t="shared" si="39"/>
        <v>0</v>
      </c>
      <c r="AX43" s="68" t="e">
        <f t="shared" si="9"/>
        <v>#DIV/0!</v>
      </c>
      <c r="AY43" s="17" t="str">
        <f>IFERROR((IF(AX43&lt;=AZ43,"SOBRESALIENTE",IF(AX43&gt;AZ43+(AZ43*0.05),"NO CUMPLIDA","ACEPTABLE"))),"N/A")</f>
        <v>N/A</v>
      </c>
      <c r="AZ43" s="11">
        <f t="shared" si="31"/>
        <v>3</v>
      </c>
      <c r="BA43" s="7" t="s">
        <v>119</v>
      </c>
      <c r="BB43" s="7" t="s">
        <v>457</v>
      </c>
      <c r="BC43" s="21"/>
      <c r="BD43" s="21"/>
      <c r="BE43" s="68" t="e">
        <f t="shared" si="10"/>
        <v>#DIV/0!</v>
      </c>
      <c r="BF43" s="21"/>
      <c r="BG43" s="21"/>
      <c r="BH43" s="68" t="e">
        <f t="shared" si="11"/>
        <v>#DIV/0!</v>
      </c>
      <c r="BI43" s="21"/>
      <c r="BJ43" s="21"/>
      <c r="BK43" s="68" t="e">
        <f t="shared" si="12"/>
        <v>#DIV/0!</v>
      </c>
      <c r="BL43" s="27">
        <f t="shared" si="43"/>
        <v>0</v>
      </c>
      <c r="BM43" s="26">
        <f t="shared" si="43"/>
        <v>0</v>
      </c>
      <c r="BN43" s="68" t="e">
        <f t="shared" si="14"/>
        <v>#DIV/0!</v>
      </c>
      <c r="BO43" s="28" t="str">
        <f>IFERROR((IF(BN43&lt;=BP43,"SOBRESALIENTE",IF(BN43&gt;BP43+(BP43*0.05),"NO CUMPLIDA","ACEPTABLE"))),"N/A")</f>
        <v>N/A</v>
      </c>
      <c r="BP43" s="7">
        <f>U43</f>
        <v>3</v>
      </c>
      <c r="BQ43" s="21"/>
      <c r="BR43" s="21"/>
      <c r="BS43" s="21"/>
      <c r="BT43" s="68" t="e">
        <f t="shared" si="16"/>
        <v>#DIV/0!</v>
      </c>
      <c r="BU43" s="21"/>
      <c r="BV43" s="21"/>
      <c r="BW43" s="68" t="e">
        <f t="shared" si="17"/>
        <v>#DIV/0!</v>
      </c>
      <c r="BX43" s="21"/>
      <c r="BY43" s="21"/>
      <c r="BZ43" s="68" t="e">
        <f t="shared" si="18"/>
        <v>#DIV/0!</v>
      </c>
      <c r="CA43" s="27">
        <f t="shared" si="19"/>
        <v>0</v>
      </c>
      <c r="CB43" s="26">
        <f t="shared" si="19"/>
        <v>0</v>
      </c>
      <c r="CC43" s="68" t="e">
        <f t="shared" si="20"/>
        <v>#DIV/0!</v>
      </c>
      <c r="CD43" s="28" t="str">
        <f>IFERROR((IF(CC43&lt;=CE43,"SOBRESALIENTE",IF(CC43&gt;CE43+(CE43*0.05),"NO CUMPLIDA","ACEPTABLE"))),"N/A")</f>
        <v>N/A</v>
      </c>
      <c r="CE43" s="7">
        <v>3</v>
      </c>
      <c r="CF43" s="21"/>
      <c r="CG43" s="26">
        <f t="shared" si="44"/>
        <v>0</v>
      </c>
      <c r="CH43" s="26">
        <f t="shared" si="44"/>
        <v>0</v>
      </c>
      <c r="CI43" s="68" t="e">
        <f t="shared" si="23"/>
        <v>#DIV/0!</v>
      </c>
      <c r="CJ43" s="28" t="str">
        <f>IFERROR((IF(CI43&lt;=CK43,"SOBRESALIENTE",IF(CI43&gt;CK43+(CK43*0.05),"NO CUMPLIDA","ACEPTABLE"))),"N/A")</f>
        <v>N/A</v>
      </c>
      <c r="CK43" s="7">
        <v>3</v>
      </c>
      <c r="CL43" s="26"/>
      <c r="CM43" s="26">
        <f t="shared" si="37"/>
        <v>0</v>
      </c>
      <c r="CN43" s="38" t="e">
        <f t="shared" si="32"/>
        <v>#DIV/0!</v>
      </c>
      <c r="CO43" s="68" t="e">
        <f t="shared" si="26"/>
        <v>#DIV/0!</v>
      </c>
      <c r="CP43" s="28" t="str">
        <f>IFERROR((IF(CO43&lt;=CQ43,"SOBRESALIENTE",IF(CO43&gt;CQ43+(CQ43*0.05),"NO CUMPLIDA","ACEPTABLE"))),"N/A")</f>
        <v>N/A</v>
      </c>
      <c r="CQ43" s="7">
        <v>3</v>
      </c>
      <c r="CR43" s="26"/>
      <c r="CS43" s="26">
        <f t="shared" si="48"/>
        <v>0</v>
      </c>
      <c r="CT43" s="29" t="e">
        <f t="shared" si="33"/>
        <v>#DIV/0!</v>
      </c>
      <c r="CU43" s="69" t="e">
        <f t="shared" si="27"/>
        <v>#DIV/0!</v>
      </c>
      <c r="CV43" s="28" t="str">
        <f>IFERROR((IF(CU43&lt;=CW43,"SOBRESALIENTE",IF(CU43&gt;CW43+(CW43*0.05),"NO CUMPLIDA","ACEPTABLE"))),"N/A")</f>
        <v>N/A</v>
      </c>
      <c r="CW43" s="7">
        <v>3</v>
      </c>
      <c r="CX43" s="26"/>
      <c r="CY43" s="26">
        <f t="shared" si="50"/>
        <v>0</v>
      </c>
      <c r="CZ43" s="46">
        <f t="shared" si="50"/>
        <v>0</v>
      </c>
      <c r="DA43" s="69" t="e">
        <f t="shared" si="28"/>
        <v>#DIV/0!</v>
      </c>
      <c r="DB43" s="28" t="str">
        <f>IFERROR((IF(DA43&lt;=DC43,"SOBRESALIENTE",IF(DA43&gt;DC43+(DC43*0.05),"NO CUMPLIDA","ACEPTABLE"))),"N/A")</f>
        <v>N/A</v>
      </c>
      <c r="DC43" s="7">
        <v>3</v>
      </c>
      <c r="DD43" s="26"/>
    </row>
    <row r="44" spans="1:108" ht="67.5">
      <c r="A44" s="6" t="s">
        <v>458</v>
      </c>
      <c r="B44" s="7" t="s">
        <v>102</v>
      </c>
      <c r="C44" s="8" t="s">
        <v>103</v>
      </c>
      <c r="D44" s="9" t="s">
        <v>104</v>
      </c>
      <c r="E44" s="9">
        <v>59666422</v>
      </c>
      <c r="F44" s="8" t="s">
        <v>383</v>
      </c>
      <c r="G44" s="70" t="s">
        <v>384</v>
      </c>
      <c r="H44" s="9">
        <v>59666422</v>
      </c>
      <c r="I44" s="7" t="s">
        <v>107</v>
      </c>
      <c r="J44" s="9" t="s">
        <v>459</v>
      </c>
      <c r="K44" s="9" t="s">
        <v>386</v>
      </c>
      <c r="L44" s="7" t="s">
        <v>125</v>
      </c>
      <c r="M44" s="7" t="s">
        <v>442</v>
      </c>
      <c r="N44" s="7" t="s">
        <v>112</v>
      </c>
      <c r="O44" s="7" t="s">
        <v>2</v>
      </c>
      <c r="P44" s="7" t="s">
        <v>460</v>
      </c>
      <c r="Q44" s="7" t="s">
        <v>451</v>
      </c>
      <c r="R44" s="8" t="s">
        <v>461</v>
      </c>
      <c r="S44" s="7" t="s">
        <v>462</v>
      </c>
      <c r="T44" s="7" t="s">
        <v>463</v>
      </c>
      <c r="U44" s="14">
        <v>0</v>
      </c>
      <c r="V44" s="7" t="s">
        <v>160</v>
      </c>
      <c r="W44" s="57">
        <v>0</v>
      </c>
      <c r="X44" s="57">
        <v>0</v>
      </c>
      <c r="Y44" s="14" t="e">
        <f t="shared" si="0"/>
        <v>#DIV/0!</v>
      </c>
      <c r="Z44" s="57">
        <v>0</v>
      </c>
      <c r="AA44" s="57">
        <v>0</v>
      </c>
      <c r="AB44" s="14" t="e">
        <f t="shared" si="1"/>
        <v>#DIV/0!</v>
      </c>
      <c r="AC44" s="57">
        <v>0</v>
      </c>
      <c r="AD44" s="57">
        <v>0</v>
      </c>
      <c r="AE44" s="14" t="e">
        <f t="shared" si="2"/>
        <v>#DIV/0!</v>
      </c>
      <c r="AF44" s="68">
        <f t="shared" si="38"/>
        <v>0</v>
      </c>
      <c r="AG44" s="7">
        <f t="shared" si="38"/>
        <v>0</v>
      </c>
      <c r="AH44" s="14" t="e">
        <f t="shared" si="30"/>
        <v>#DIV/0!</v>
      </c>
      <c r="AI44" s="17" t="str">
        <f>IFERROR((IF(AH44&lt;=AJ44,"SOBRESALIENTE",IF(AH44&lt;AJ44+(AJ44*0.05),"NO CUMPLIDA","ACEPTABLE"))),"N/A")</f>
        <v>N/A</v>
      </c>
      <c r="AJ44" s="14">
        <v>0</v>
      </c>
      <c r="AK44" s="11" t="s">
        <v>119</v>
      </c>
      <c r="AL44" s="7" t="s">
        <v>464</v>
      </c>
      <c r="AM44" s="57">
        <v>0</v>
      </c>
      <c r="AN44" s="57">
        <v>33</v>
      </c>
      <c r="AO44" s="14">
        <f t="shared" si="5"/>
        <v>0</v>
      </c>
      <c r="AP44" s="57">
        <v>0</v>
      </c>
      <c r="AQ44" s="57">
        <v>24</v>
      </c>
      <c r="AR44" s="14">
        <f t="shared" si="6"/>
        <v>0</v>
      </c>
      <c r="AS44" s="57">
        <v>0</v>
      </c>
      <c r="AT44" s="57">
        <v>46</v>
      </c>
      <c r="AU44" s="14">
        <f t="shared" si="7"/>
        <v>0</v>
      </c>
      <c r="AV44" s="68">
        <f t="shared" si="39"/>
        <v>0</v>
      </c>
      <c r="AW44" s="7">
        <f t="shared" si="39"/>
        <v>103</v>
      </c>
      <c r="AX44" s="14">
        <f t="shared" si="9"/>
        <v>0</v>
      </c>
      <c r="AY44" s="17" t="str">
        <f t="shared" ref="AY44:AY45" si="51">IFERROR((IF(AX44&lt;=AZ44,"SOBRESALIENTE",IF(AX44&lt;AZ44+(AZ44*0.05),"NO CUMPLIDA","ACEPTABLE"))),"N/A")</f>
        <v>SOBRESALIENTE</v>
      </c>
      <c r="AZ44" s="11">
        <f t="shared" si="31"/>
        <v>0</v>
      </c>
      <c r="BA44" s="11" t="s">
        <v>119</v>
      </c>
      <c r="BB44" s="7" t="s">
        <v>465</v>
      </c>
      <c r="BC44" s="21"/>
      <c r="BD44" s="21"/>
      <c r="BE44" s="14" t="e">
        <f t="shared" si="10"/>
        <v>#DIV/0!</v>
      </c>
      <c r="BF44" s="21"/>
      <c r="BG44" s="21"/>
      <c r="BH44" s="14" t="e">
        <f t="shared" si="11"/>
        <v>#DIV/0!</v>
      </c>
      <c r="BI44" s="21"/>
      <c r="BJ44" s="21"/>
      <c r="BK44" s="14" t="e">
        <f t="shared" si="12"/>
        <v>#DIV/0!</v>
      </c>
      <c r="BL44" s="69">
        <f t="shared" si="43"/>
        <v>0</v>
      </c>
      <c r="BM44" s="26">
        <f t="shared" si="43"/>
        <v>0</v>
      </c>
      <c r="BN44" s="14" t="e">
        <f t="shared" si="14"/>
        <v>#DIV/0!</v>
      </c>
      <c r="BO44" s="28" t="str">
        <f>IFERROR((IF(BN44&lt;=BP44,"SOBRESALIENTE",IF(BN44&lt;BP44+(BP44*0.05),"NO CUMPLIDA","ACEPTABLE"))),"N/A")</f>
        <v>N/A</v>
      </c>
      <c r="BP44" s="14">
        <v>0</v>
      </c>
      <c r="BQ44" s="21"/>
      <c r="BR44" s="21"/>
      <c r="BS44" s="21"/>
      <c r="BT44" s="14" t="e">
        <f t="shared" si="16"/>
        <v>#DIV/0!</v>
      </c>
      <c r="BU44" s="21"/>
      <c r="BV44" s="21"/>
      <c r="BW44" s="14" t="e">
        <f t="shared" si="17"/>
        <v>#DIV/0!</v>
      </c>
      <c r="BX44" s="21"/>
      <c r="BY44" s="21"/>
      <c r="BZ44" s="14" t="e">
        <f t="shared" si="18"/>
        <v>#DIV/0!</v>
      </c>
      <c r="CA44" s="69">
        <f t="shared" si="19"/>
        <v>0</v>
      </c>
      <c r="CB44" s="26">
        <f t="shared" si="19"/>
        <v>0</v>
      </c>
      <c r="CC44" s="14" t="e">
        <f t="shared" si="20"/>
        <v>#DIV/0!</v>
      </c>
      <c r="CD44" s="28" t="str">
        <f>IFERROR((IF(CC44&lt;=CE44,"SOBRESALIENTE",IF(CC44&lt;CE44+(CE44*0.05),"NO CUMPLIDA","ACEPTABLE"))),"N/A")</f>
        <v>N/A</v>
      </c>
      <c r="CE44" s="14">
        <v>0</v>
      </c>
      <c r="CF44" s="21"/>
      <c r="CG44" s="26">
        <f t="shared" si="44"/>
        <v>0</v>
      </c>
      <c r="CH44" s="26">
        <f t="shared" si="44"/>
        <v>103</v>
      </c>
      <c r="CI44" s="14">
        <f t="shared" si="23"/>
        <v>0</v>
      </c>
      <c r="CJ44" s="28" t="str">
        <f>IFERROR((IF(CI44&lt;=CK44,"SOBRESALIENTE",IF(CI44&lt;CK44+(CK44*0.05),"NO CUMPLIDA","ACEPTABLE"))),"N/A")</f>
        <v>SOBRESALIENTE</v>
      </c>
      <c r="CK44" s="14">
        <v>0</v>
      </c>
      <c r="CL44" s="26"/>
      <c r="CM44" s="26">
        <f t="shared" si="37"/>
        <v>0</v>
      </c>
      <c r="CN44" s="38">
        <f t="shared" si="32"/>
        <v>17.166666666666668</v>
      </c>
      <c r="CO44" s="14">
        <f t="shared" si="26"/>
        <v>0</v>
      </c>
      <c r="CP44" s="28" t="str">
        <f>IFERROR((IF(CO44&lt;=CQ44,"SOBRESALIENTE",IF(CO44&lt;CQ44+(CQ44*0.05),"NO CUMPLIDA","ACEPTABLE"))),"N/A")</f>
        <v>SOBRESALIENTE</v>
      </c>
      <c r="CQ44" s="14">
        <v>0</v>
      </c>
      <c r="CR44" s="26"/>
      <c r="CS44" s="26">
        <f t="shared" si="48"/>
        <v>0</v>
      </c>
      <c r="CT44" s="29">
        <f t="shared" si="33"/>
        <v>17.166666666666668</v>
      </c>
      <c r="CU44" s="30">
        <f t="shared" si="27"/>
        <v>0</v>
      </c>
      <c r="CV44" s="28" t="str">
        <f>IFERROR((IF(CU44&lt;=CW44,"SOBRESALIENTE",IF(CU44&lt;CW44+(CW44*0.05),"NO CUMPLIDA","ACEPTABLE"))),"N/A")</f>
        <v>SOBRESALIENTE</v>
      </c>
      <c r="CW44" s="14">
        <v>0</v>
      </c>
      <c r="CX44" s="26"/>
      <c r="CY44" s="26">
        <f t="shared" si="50"/>
        <v>0</v>
      </c>
      <c r="CZ44" s="46">
        <f t="shared" si="50"/>
        <v>103</v>
      </c>
      <c r="DA44" s="30">
        <f t="shared" si="28"/>
        <v>0</v>
      </c>
      <c r="DB44" s="28" t="str">
        <f>IFERROR((IF(DA44&lt;=DC44,"SOBRESALIENTE",IF(DA44&lt;DC44+(DC44*0.05),"NO CUMPLIDA","ACEPTABLE"))),"N/A")</f>
        <v>SOBRESALIENTE</v>
      </c>
      <c r="DC44" s="14">
        <v>0</v>
      </c>
      <c r="DD44" s="26"/>
    </row>
    <row r="45" spans="1:108" ht="90">
      <c r="A45" s="8" t="s">
        <v>466</v>
      </c>
      <c r="B45" s="7" t="s">
        <v>102</v>
      </c>
      <c r="C45" s="8" t="s">
        <v>103</v>
      </c>
      <c r="D45" s="9" t="s">
        <v>104</v>
      </c>
      <c r="E45" s="9">
        <v>59666422</v>
      </c>
      <c r="F45" s="8" t="s">
        <v>383</v>
      </c>
      <c r="G45" s="70" t="s">
        <v>384</v>
      </c>
      <c r="H45" s="9">
        <v>59666422</v>
      </c>
      <c r="I45" s="7" t="s">
        <v>107</v>
      </c>
      <c r="J45" s="9" t="s">
        <v>459</v>
      </c>
      <c r="K45" s="9" t="s">
        <v>386</v>
      </c>
      <c r="L45" s="7" t="s">
        <v>125</v>
      </c>
      <c r="M45" s="7" t="s">
        <v>442</v>
      </c>
      <c r="N45" s="7" t="s">
        <v>112</v>
      </c>
      <c r="O45" s="7" t="s">
        <v>2</v>
      </c>
      <c r="P45" s="7" t="s">
        <v>460</v>
      </c>
      <c r="Q45" s="7" t="s">
        <v>451</v>
      </c>
      <c r="R45" s="8" t="s">
        <v>467</v>
      </c>
      <c r="S45" s="7" t="s">
        <v>462</v>
      </c>
      <c r="T45" s="7" t="s">
        <v>463</v>
      </c>
      <c r="U45" s="14">
        <v>0</v>
      </c>
      <c r="V45" s="7" t="s">
        <v>160</v>
      </c>
      <c r="W45" s="57">
        <v>0</v>
      </c>
      <c r="X45" s="57">
        <v>0</v>
      </c>
      <c r="Y45" s="14" t="e">
        <f t="shared" si="0"/>
        <v>#DIV/0!</v>
      </c>
      <c r="Z45" s="57">
        <v>0</v>
      </c>
      <c r="AA45" s="57">
        <v>0</v>
      </c>
      <c r="AB45" s="14" t="e">
        <f t="shared" si="1"/>
        <v>#DIV/0!</v>
      </c>
      <c r="AC45" s="57">
        <v>0</v>
      </c>
      <c r="AD45" s="57">
        <v>0</v>
      </c>
      <c r="AE45" s="14" t="e">
        <f t="shared" si="2"/>
        <v>#DIV/0!</v>
      </c>
      <c r="AF45" s="68">
        <f t="shared" si="38"/>
        <v>0</v>
      </c>
      <c r="AG45" s="7">
        <f t="shared" si="38"/>
        <v>0</v>
      </c>
      <c r="AH45" s="14" t="e">
        <f t="shared" si="30"/>
        <v>#DIV/0!</v>
      </c>
      <c r="AI45" s="17" t="str">
        <f>IFERROR((IF(AH45&lt;=AJ45,"SOBRESALIENTE",IF(AH45&lt;AJ45+(AJ45*0.05),"NO CUMPLIDA","ACEPTABLE"))),"N/A")</f>
        <v>N/A</v>
      </c>
      <c r="AJ45" s="14">
        <v>0</v>
      </c>
      <c r="AK45" s="11" t="s">
        <v>119</v>
      </c>
      <c r="AL45" s="7" t="s">
        <v>468</v>
      </c>
      <c r="AM45" s="57">
        <v>0</v>
      </c>
      <c r="AN45" s="57">
        <v>33</v>
      </c>
      <c r="AO45" s="14">
        <f t="shared" si="5"/>
        <v>0</v>
      </c>
      <c r="AP45" s="57">
        <v>0</v>
      </c>
      <c r="AQ45" s="57">
        <v>24</v>
      </c>
      <c r="AR45" s="14">
        <f t="shared" si="6"/>
        <v>0</v>
      </c>
      <c r="AS45" s="57">
        <v>0</v>
      </c>
      <c r="AT45" s="57">
        <v>46</v>
      </c>
      <c r="AU45" s="14">
        <f t="shared" si="7"/>
        <v>0</v>
      </c>
      <c r="AV45" s="68">
        <f t="shared" si="39"/>
        <v>0</v>
      </c>
      <c r="AW45" s="7">
        <f t="shared" si="39"/>
        <v>103</v>
      </c>
      <c r="AX45" s="14">
        <f t="shared" si="9"/>
        <v>0</v>
      </c>
      <c r="AY45" s="17" t="str">
        <f t="shared" si="51"/>
        <v>SOBRESALIENTE</v>
      </c>
      <c r="AZ45" s="11">
        <f t="shared" si="31"/>
        <v>0</v>
      </c>
      <c r="BA45" s="11" t="s">
        <v>119</v>
      </c>
      <c r="BB45" s="7" t="s">
        <v>468</v>
      </c>
      <c r="BC45" s="21"/>
      <c r="BD45" s="21"/>
      <c r="BE45" s="14" t="e">
        <f t="shared" si="10"/>
        <v>#DIV/0!</v>
      </c>
      <c r="BF45" s="21"/>
      <c r="BG45" s="21"/>
      <c r="BH45" s="14" t="e">
        <f t="shared" si="11"/>
        <v>#DIV/0!</v>
      </c>
      <c r="BI45" s="21"/>
      <c r="BJ45" s="21"/>
      <c r="BK45" s="14" t="e">
        <f t="shared" si="12"/>
        <v>#DIV/0!</v>
      </c>
      <c r="BL45" s="69">
        <f t="shared" si="43"/>
        <v>0</v>
      </c>
      <c r="BM45" s="26">
        <f t="shared" si="43"/>
        <v>0</v>
      </c>
      <c r="BN45" s="14" t="e">
        <f t="shared" si="14"/>
        <v>#DIV/0!</v>
      </c>
      <c r="BO45" s="28" t="str">
        <f>IFERROR((IF(BN45&lt;=BP45,"SOBRESALIENTE",IF(BN45&lt;BP45-(BP45*0.05),"NO CUMPLIDA","ACEPTABLE"))),"N/A")</f>
        <v>N/A</v>
      </c>
      <c r="BP45" s="14">
        <v>0</v>
      </c>
      <c r="BQ45" s="21"/>
      <c r="BR45" s="21"/>
      <c r="BS45" s="21"/>
      <c r="BT45" s="14" t="e">
        <f t="shared" si="16"/>
        <v>#DIV/0!</v>
      </c>
      <c r="BU45" s="21"/>
      <c r="BV45" s="21"/>
      <c r="BW45" s="14" t="e">
        <f t="shared" si="17"/>
        <v>#DIV/0!</v>
      </c>
      <c r="BX45" s="21"/>
      <c r="BY45" s="21"/>
      <c r="BZ45" s="14" t="e">
        <f t="shared" si="18"/>
        <v>#DIV/0!</v>
      </c>
      <c r="CA45" s="69">
        <f t="shared" si="19"/>
        <v>0</v>
      </c>
      <c r="CB45" s="26">
        <f t="shared" si="19"/>
        <v>0</v>
      </c>
      <c r="CC45" s="14" t="e">
        <f t="shared" si="20"/>
        <v>#DIV/0!</v>
      </c>
      <c r="CD45" s="28" t="str">
        <f>IFERROR((IF(CC45&lt;=CE45,"SOBRESALIENTE",IF(CC45&lt;CE45+(CE45*0.05),"NO CUMPLIDA","ACEPTABLE"))),"N/A")</f>
        <v>N/A</v>
      </c>
      <c r="CE45" s="14">
        <v>0</v>
      </c>
      <c r="CF45" s="21"/>
      <c r="CG45" s="26">
        <f t="shared" si="44"/>
        <v>0</v>
      </c>
      <c r="CH45" s="26">
        <f t="shared" si="44"/>
        <v>103</v>
      </c>
      <c r="CI45" s="14">
        <f t="shared" si="23"/>
        <v>0</v>
      </c>
      <c r="CJ45" s="28" t="str">
        <f>IFERROR((IF(CI45&lt;=CK45,"SOBRESALIENTE",IF(CI45&lt;CK45+(CK45*0.05),"NO CUMPLIDA","ACEPTABLE"))),"N/A")</f>
        <v>SOBRESALIENTE</v>
      </c>
      <c r="CK45" s="14">
        <v>0</v>
      </c>
      <c r="CL45" s="26"/>
      <c r="CM45" s="26">
        <f t="shared" si="37"/>
        <v>0</v>
      </c>
      <c r="CN45" s="38">
        <f t="shared" si="32"/>
        <v>17.166666666666668</v>
      </c>
      <c r="CO45" s="14">
        <f t="shared" si="26"/>
        <v>0</v>
      </c>
      <c r="CP45" s="28" t="str">
        <f>IFERROR((IF(CO45&lt;=CQ45,"SOBRESALIENTE",IF(CO45&lt;CQ45+(CQ45*0.05),"NO CUMPLIDA","ACEPTABLE"))),"N/A")</f>
        <v>SOBRESALIENTE</v>
      </c>
      <c r="CQ45" s="14">
        <v>0</v>
      </c>
      <c r="CR45" s="26"/>
      <c r="CS45" s="26">
        <f t="shared" si="48"/>
        <v>0</v>
      </c>
      <c r="CT45" s="29">
        <f t="shared" si="33"/>
        <v>17.166666666666668</v>
      </c>
      <c r="CU45" s="30">
        <f t="shared" si="27"/>
        <v>0</v>
      </c>
      <c r="CV45" s="28" t="str">
        <f>IFERROR((IF(CU45&lt;=CW45,"SOBRESALIENTE",IF(CU45&lt;CW45+(CW45*0.05),"NO CUMPLIDA","ACEPTABLE"))),"N/A")</f>
        <v>SOBRESALIENTE</v>
      </c>
      <c r="CW45" s="14">
        <v>0</v>
      </c>
      <c r="CX45" s="26"/>
      <c r="CY45" s="26">
        <f t="shared" si="50"/>
        <v>0</v>
      </c>
      <c r="CZ45" s="46">
        <f t="shared" si="50"/>
        <v>103</v>
      </c>
      <c r="DA45" s="30">
        <f t="shared" si="28"/>
        <v>0</v>
      </c>
      <c r="DB45" s="28" t="str">
        <f>IFERROR((IF(DA45&lt;=DC45,"SOBRESALIENTE",IF(DA45&lt;DC45+(DC45*0.05),"NO CUMPLIDA","ACEPTABLE"))),"N/A")</f>
        <v>SOBRESALIENTE</v>
      </c>
      <c r="DC45" s="14">
        <v>0</v>
      </c>
      <c r="DD45" s="26"/>
    </row>
    <row r="46" spans="1:108" ht="78.75">
      <c r="A46" s="8" t="s">
        <v>469</v>
      </c>
      <c r="B46" s="7" t="s">
        <v>102</v>
      </c>
      <c r="C46" s="8" t="s">
        <v>103</v>
      </c>
      <c r="D46" s="9" t="s">
        <v>104</v>
      </c>
      <c r="E46" s="9">
        <v>59666422</v>
      </c>
      <c r="F46" s="8" t="s">
        <v>383</v>
      </c>
      <c r="G46" s="70" t="s">
        <v>384</v>
      </c>
      <c r="H46" s="9">
        <v>59666422</v>
      </c>
      <c r="I46" s="7" t="s">
        <v>107</v>
      </c>
      <c r="J46" s="9" t="s">
        <v>405</v>
      </c>
      <c r="K46" s="9" t="s">
        <v>470</v>
      </c>
      <c r="L46" s="7" t="s">
        <v>125</v>
      </c>
      <c r="M46" s="7" t="s">
        <v>471</v>
      </c>
      <c r="N46" s="7" t="s">
        <v>112</v>
      </c>
      <c r="O46" s="7" t="s">
        <v>2</v>
      </c>
      <c r="P46" s="7" t="s">
        <v>472</v>
      </c>
      <c r="Q46" s="7" t="s">
        <v>389</v>
      </c>
      <c r="R46" s="8" t="s">
        <v>473</v>
      </c>
      <c r="S46" s="7" t="s">
        <v>474</v>
      </c>
      <c r="T46" s="7" t="s">
        <v>475</v>
      </c>
      <c r="U46" s="14">
        <v>0.95</v>
      </c>
      <c r="V46" s="7" t="s">
        <v>160</v>
      </c>
      <c r="W46" s="57" t="s">
        <v>184</v>
      </c>
      <c r="X46" s="57" t="s">
        <v>184</v>
      </c>
      <c r="Y46" s="14" t="e">
        <f t="shared" si="0"/>
        <v>#VALUE!</v>
      </c>
      <c r="Z46" s="57" t="s">
        <v>184</v>
      </c>
      <c r="AA46" s="57" t="s">
        <v>184</v>
      </c>
      <c r="AB46" s="14" t="e">
        <f t="shared" si="1"/>
        <v>#VALUE!</v>
      </c>
      <c r="AC46" s="57" t="s">
        <v>184</v>
      </c>
      <c r="AD46" s="57" t="s">
        <v>184</v>
      </c>
      <c r="AE46" s="14" t="e">
        <f t="shared" si="2"/>
        <v>#VALUE!</v>
      </c>
      <c r="AF46" s="68">
        <f t="shared" si="38"/>
        <v>0</v>
      </c>
      <c r="AG46" s="7">
        <f t="shared" si="38"/>
        <v>0</v>
      </c>
      <c r="AH46" s="14" t="e">
        <f t="shared" si="30"/>
        <v>#DIV/0!</v>
      </c>
      <c r="AI46" s="17" t="str">
        <f>IFERROR((IF(AH46&gt;=AJ46,"SOBRESALIENTE",IF(AH46&lt;AJ46-(AJ46*0.05),"NO CUMPLIDA","ACEPTABLE"))),"N/A")</f>
        <v>N/A</v>
      </c>
      <c r="AJ46" s="14">
        <v>0.95</v>
      </c>
      <c r="AK46" s="11" t="s">
        <v>119</v>
      </c>
      <c r="AL46" s="7" t="s">
        <v>476</v>
      </c>
      <c r="AM46" s="57">
        <v>0</v>
      </c>
      <c r="AN46" s="57">
        <v>0</v>
      </c>
      <c r="AO46" s="14" t="e">
        <f t="shared" si="5"/>
        <v>#DIV/0!</v>
      </c>
      <c r="AP46" s="57">
        <v>0</v>
      </c>
      <c r="AQ46" s="57">
        <v>0</v>
      </c>
      <c r="AR46" s="14" t="e">
        <f t="shared" si="6"/>
        <v>#DIV/0!</v>
      </c>
      <c r="AS46" s="57">
        <v>0</v>
      </c>
      <c r="AT46" s="57">
        <v>0</v>
      </c>
      <c r="AU46" s="14" t="e">
        <f t="shared" si="7"/>
        <v>#DIV/0!</v>
      </c>
      <c r="AV46" s="68">
        <f t="shared" si="39"/>
        <v>0</v>
      </c>
      <c r="AW46" s="7">
        <f t="shared" si="39"/>
        <v>0</v>
      </c>
      <c r="AX46" s="14" t="e">
        <f t="shared" si="9"/>
        <v>#DIV/0!</v>
      </c>
      <c r="AY46" s="17" t="str">
        <f>IFERROR((IF(AX46&lt;=AZ46,"SOBRESALIENTE",IF(AX46&gt;AZ46+(AZ46*0.05),"NO CUMPLIDA","ACEPTABLE"))),"N/A")</f>
        <v>N/A</v>
      </c>
      <c r="AZ46" s="11">
        <f t="shared" si="31"/>
        <v>0.95</v>
      </c>
      <c r="BA46" s="11" t="s">
        <v>119</v>
      </c>
      <c r="BB46" s="7" t="s">
        <v>476</v>
      </c>
      <c r="BC46" s="21"/>
      <c r="BD46" s="21"/>
      <c r="BE46" s="14" t="e">
        <f t="shared" si="10"/>
        <v>#DIV/0!</v>
      </c>
      <c r="BF46" s="21"/>
      <c r="BG46" s="21"/>
      <c r="BH46" s="14" t="e">
        <f t="shared" si="11"/>
        <v>#DIV/0!</v>
      </c>
      <c r="BI46" s="21"/>
      <c r="BJ46" s="21"/>
      <c r="BK46" s="14" t="e">
        <f t="shared" si="12"/>
        <v>#DIV/0!</v>
      </c>
      <c r="BL46" s="69">
        <f t="shared" si="43"/>
        <v>0</v>
      </c>
      <c r="BM46" s="26">
        <f t="shared" si="43"/>
        <v>0</v>
      </c>
      <c r="BN46" s="14" t="e">
        <f t="shared" si="14"/>
        <v>#DIV/0!</v>
      </c>
      <c r="BO46" s="28" t="str">
        <f>IFERROR((IF(BN46&lt;=BP46,"SOBRESALIENTE",IF(BN46&lt;BP46+(BP46*0.05),"NO CUMPLIDA","ACEPTABLE"))),"N/A")</f>
        <v>N/A</v>
      </c>
      <c r="BP46" s="14">
        <v>0.95</v>
      </c>
      <c r="BQ46" s="21"/>
      <c r="BR46" s="21"/>
      <c r="BS46" s="21"/>
      <c r="BT46" s="14" t="e">
        <f t="shared" si="16"/>
        <v>#DIV/0!</v>
      </c>
      <c r="BU46" s="21"/>
      <c r="BV46" s="21"/>
      <c r="BW46" s="14" t="e">
        <f t="shared" si="17"/>
        <v>#DIV/0!</v>
      </c>
      <c r="BX46" s="21"/>
      <c r="BY46" s="21"/>
      <c r="BZ46" s="14" t="e">
        <f t="shared" si="18"/>
        <v>#DIV/0!</v>
      </c>
      <c r="CA46" s="69">
        <f t="shared" si="19"/>
        <v>0</v>
      </c>
      <c r="CB46" s="26">
        <f t="shared" si="19"/>
        <v>0</v>
      </c>
      <c r="CC46" s="14" t="e">
        <f t="shared" si="20"/>
        <v>#DIV/0!</v>
      </c>
      <c r="CD46" s="28" t="str">
        <f>IFERROR((IF(CC46&gt;=CE46,"SOBRESALIENTE",IF(CC46&lt;CE46-(CE46*0.05),"NO CUMPLIDA","ACEPTABLE"))),"N/A")</f>
        <v>N/A</v>
      </c>
      <c r="CE46" s="14">
        <v>0.95</v>
      </c>
      <c r="CF46" s="21"/>
      <c r="CG46" s="26">
        <f t="shared" si="44"/>
        <v>0</v>
      </c>
      <c r="CH46" s="26">
        <f t="shared" si="44"/>
        <v>0</v>
      </c>
      <c r="CI46" s="14" t="e">
        <f t="shared" si="23"/>
        <v>#DIV/0!</v>
      </c>
      <c r="CJ46" s="28" t="str">
        <f>IFERROR((IF(CI46&gt;=CK46,"SOBRESALIENTE",IF(CI46&lt;CK46-(CK46*0.05),"NO CUMPLIDA","ACEPTABLE"))),"N/A")</f>
        <v>N/A</v>
      </c>
      <c r="CK46" s="14">
        <v>0.95</v>
      </c>
      <c r="CL46" s="26"/>
      <c r="CM46" s="26">
        <f t="shared" si="37"/>
        <v>0</v>
      </c>
      <c r="CN46" s="38">
        <f t="shared" si="32"/>
        <v>0</v>
      </c>
      <c r="CO46" s="14" t="e">
        <f t="shared" si="26"/>
        <v>#DIV/0!</v>
      </c>
      <c r="CP46" s="28" t="str">
        <f>IFERROR((IF(CO46&gt;=CQ46,"SOBRESALIENTE",IF(CO46&lt;CQ46-(CQ46*0.05),"NO CUMPLIDA","ACEPTABLE"))),"N/A")</f>
        <v>N/A</v>
      </c>
      <c r="CQ46" s="14">
        <v>0.95</v>
      </c>
      <c r="CR46" s="26"/>
      <c r="CS46" s="26">
        <f t="shared" si="48"/>
        <v>0</v>
      </c>
      <c r="CT46" s="29">
        <f t="shared" si="33"/>
        <v>0</v>
      </c>
      <c r="CU46" s="30" t="e">
        <f t="shared" si="27"/>
        <v>#DIV/0!</v>
      </c>
      <c r="CV46" s="28" t="str">
        <f>IFERROR((IF(CU46&gt;=CW46,"SOBRESALIENTE",IF(CU46&lt;CW46-(CW46*0.05),"NO CUMPLIDA","ACEPTABLE"))),"N/A")</f>
        <v>N/A</v>
      </c>
      <c r="CW46" s="14">
        <v>0.95</v>
      </c>
      <c r="CX46" s="26"/>
      <c r="CY46" s="26">
        <f t="shared" si="50"/>
        <v>0</v>
      </c>
      <c r="CZ46" s="46">
        <f t="shared" si="50"/>
        <v>0</v>
      </c>
      <c r="DA46" s="30" t="e">
        <f t="shared" si="28"/>
        <v>#DIV/0!</v>
      </c>
      <c r="DB46" s="28" t="str">
        <f>IFERROR((IF(DA46&gt;=DC46,"SOBRESALIENTE",IF(DA46&lt;DC46-(DC46*0.05),"NO CUMPLIDA","ACEPTABLE"))),"N/A")</f>
        <v>N/A</v>
      </c>
      <c r="DC46" s="14">
        <v>0.95</v>
      </c>
      <c r="DD46" s="26"/>
    </row>
    <row r="47" spans="1:108" ht="56.25">
      <c r="A47" s="6" t="s">
        <v>477</v>
      </c>
      <c r="B47" s="7" t="s">
        <v>102</v>
      </c>
      <c r="C47" s="8" t="s">
        <v>103</v>
      </c>
      <c r="D47" s="9" t="s">
        <v>104</v>
      </c>
      <c r="E47" s="9">
        <v>59666422</v>
      </c>
      <c r="F47" s="8" t="s">
        <v>383</v>
      </c>
      <c r="G47" s="70" t="s">
        <v>384</v>
      </c>
      <c r="H47" s="9">
        <v>59666422</v>
      </c>
      <c r="I47" s="7" t="s">
        <v>107</v>
      </c>
      <c r="J47" s="9" t="s">
        <v>193</v>
      </c>
      <c r="K47" s="9" t="s">
        <v>478</v>
      </c>
      <c r="L47" s="7" t="s">
        <v>125</v>
      </c>
      <c r="M47" s="7" t="s">
        <v>387</v>
      </c>
      <c r="N47" s="7" t="s">
        <v>112</v>
      </c>
      <c r="O47" s="7" t="s">
        <v>2</v>
      </c>
      <c r="P47" s="7" t="s">
        <v>193</v>
      </c>
      <c r="Q47" s="7" t="s">
        <v>193</v>
      </c>
      <c r="R47" s="8" t="s">
        <v>479</v>
      </c>
      <c r="S47" s="7" t="s">
        <v>480</v>
      </c>
      <c r="T47" s="7" t="s">
        <v>481</v>
      </c>
      <c r="U47" s="14">
        <v>0.98</v>
      </c>
      <c r="V47" s="7" t="s">
        <v>160</v>
      </c>
      <c r="W47" s="57">
        <v>195</v>
      </c>
      <c r="X47" s="57">
        <v>195</v>
      </c>
      <c r="Y47" s="14">
        <f t="shared" si="0"/>
        <v>1</v>
      </c>
      <c r="Z47" s="57">
        <v>235</v>
      </c>
      <c r="AA47" s="57">
        <v>235</v>
      </c>
      <c r="AB47" s="14">
        <f t="shared" si="1"/>
        <v>1</v>
      </c>
      <c r="AC47" s="57">
        <v>222</v>
      </c>
      <c r="AD47" s="57">
        <v>222</v>
      </c>
      <c r="AE47" s="14">
        <f t="shared" si="2"/>
        <v>1</v>
      </c>
      <c r="AF47" s="68">
        <f t="shared" si="38"/>
        <v>652</v>
      </c>
      <c r="AG47" s="7">
        <f t="shared" si="38"/>
        <v>652</v>
      </c>
      <c r="AH47" s="14">
        <f t="shared" si="30"/>
        <v>1</v>
      </c>
      <c r="AI47" s="17" t="str">
        <f>IFERROR((IF(AH47&gt;=AJ47,"SOBRESALIENTE",IF(AH47&lt;AJ47-(AJ47*0.05),"NO CUMPLIDA","ACEPTABLE"))),"N/A")</f>
        <v>SOBRESALIENTE</v>
      </c>
      <c r="AJ47" s="14">
        <v>0.98</v>
      </c>
      <c r="AK47" s="11" t="s">
        <v>119</v>
      </c>
      <c r="AL47" s="7" t="s">
        <v>482</v>
      </c>
      <c r="AM47" s="73">
        <v>180</v>
      </c>
      <c r="AN47" s="73">
        <v>180</v>
      </c>
      <c r="AO47" s="14">
        <f t="shared" si="5"/>
        <v>1</v>
      </c>
      <c r="AP47" s="73">
        <v>239</v>
      </c>
      <c r="AQ47" s="73">
        <v>239</v>
      </c>
      <c r="AR47" s="14">
        <f t="shared" si="6"/>
        <v>1</v>
      </c>
      <c r="AS47" s="73">
        <v>258</v>
      </c>
      <c r="AT47" s="73">
        <v>258</v>
      </c>
      <c r="AU47" s="14">
        <f t="shared" si="7"/>
        <v>1</v>
      </c>
      <c r="AV47" s="68">
        <f t="shared" si="39"/>
        <v>677</v>
      </c>
      <c r="AW47" s="7">
        <f t="shared" si="39"/>
        <v>677</v>
      </c>
      <c r="AX47" s="14">
        <f t="shared" si="9"/>
        <v>1</v>
      </c>
      <c r="AY47" s="17" t="str">
        <f t="shared" ref="AY47:AY48" si="52">IFERROR((IF(AX47&gt;=AZ47,"SOBRESALIENTE",IF(AX47&lt;AZ47+(AZ47*0.05),"NO CUMPLIDA","ACEPTABLE"))),"N/A")</f>
        <v>SOBRESALIENTE</v>
      </c>
      <c r="AZ47" s="11">
        <f>U47</f>
        <v>0.98</v>
      </c>
      <c r="BA47" s="11" t="s">
        <v>119</v>
      </c>
      <c r="BB47" s="7" t="s">
        <v>483</v>
      </c>
      <c r="BC47" s="21"/>
      <c r="BD47" s="21"/>
      <c r="BE47" s="14" t="e">
        <f t="shared" si="10"/>
        <v>#DIV/0!</v>
      </c>
      <c r="BF47" s="21"/>
      <c r="BG47" s="21"/>
      <c r="BH47" s="14" t="e">
        <f t="shared" si="11"/>
        <v>#DIV/0!</v>
      </c>
      <c r="BI47" s="21"/>
      <c r="BJ47" s="21"/>
      <c r="BK47" s="14" t="e">
        <f t="shared" si="12"/>
        <v>#DIV/0!</v>
      </c>
      <c r="BL47" s="69">
        <f t="shared" si="43"/>
        <v>0</v>
      </c>
      <c r="BM47" s="26">
        <f t="shared" si="43"/>
        <v>0</v>
      </c>
      <c r="BN47" s="14" t="e">
        <f t="shared" si="14"/>
        <v>#DIV/0!</v>
      </c>
      <c r="BO47" s="28" t="str">
        <f>IFERROR((IF(BN47&lt;=BP47,"SOBRESALIENTE",IF(BN47&lt;BP47+(BP47*0.05),"NO CUMPLIDA","ACEPTABLE"))),"N/A")</f>
        <v>N/A</v>
      </c>
      <c r="BP47" s="14">
        <v>0.98</v>
      </c>
      <c r="BQ47" s="21"/>
      <c r="BR47" s="21"/>
      <c r="BS47" s="21"/>
      <c r="BT47" s="14" t="e">
        <f t="shared" si="16"/>
        <v>#DIV/0!</v>
      </c>
      <c r="BU47" s="21"/>
      <c r="BV47" s="21"/>
      <c r="BW47" s="14" t="e">
        <f t="shared" si="17"/>
        <v>#DIV/0!</v>
      </c>
      <c r="BX47" s="21"/>
      <c r="BY47" s="21"/>
      <c r="BZ47" s="14" t="e">
        <f t="shared" si="18"/>
        <v>#DIV/0!</v>
      </c>
      <c r="CA47" s="69">
        <f t="shared" si="19"/>
        <v>0</v>
      </c>
      <c r="CB47" s="26">
        <f t="shared" si="19"/>
        <v>0</v>
      </c>
      <c r="CC47" s="14" t="e">
        <f t="shared" si="20"/>
        <v>#DIV/0!</v>
      </c>
      <c r="CD47" s="28" t="str">
        <f>IFERROR((IF(CC47&gt;=CE47,"SOBRESALIENTE",IF(CC47&lt;CE47-(CE47*0.05),"NO CUMPLIDA","ACEPTABLE"))),"N/A")</f>
        <v>N/A</v>
      </c>
      <c r="CE47" s="14">
        <v>0.98</v>
      </c>
      <c r="CF47" s="21"/>
      <c r="CG47" s="26">
        <f t="shared" si="44"/>
        <v>1329</v>
      </c>
      <c r="CH47" s="26">
        <f t="shared" si="44"/>
        <v>1329</v>
      </c>
      <c r="CI47" s="14">
        <f t="shared" si="23"/>
        <v>1</v>
      </c>
      <c r="CJ47" s="28" t="str">
        <f>IFERROR((IF(CI47&gt;=CK47,"SOBRESALIENTE",IF(CI47&lt;CK47-(CK47*0.05),"NO CUMPLIDA","ACEPTABLE"))),"N/A")</f>
        <v>SOBRESALIENTE</v>
      </c>
      <c r="CK47" s="14">
        <v>0.98</v>
      </c>
      <c r="CL47" s="26"/>
      <c r="CM47" s="26">
        <f t="shared" si="37"/>
        <v>1329</v>
      </c>
      <c r="CN47" s="38">
        <f t="shared" si="32"/>
        <v>221.5</v>
      </c>
      <c r="CO47" s="14">
        <f t="shared" si="26"/>
        <v>6</v>
      </c>
      <c r="CP47" s="28" t="str">
        <f>IFERROR((IF(CO47&gt;=CQ47,"SOBRESALIENTE",IF(CO47&lt;CQ47-(CQ47*0.05),"NO CUMPLIDA","ACEPTABLE"))),"N/A")</f>
        <v>SOBRESALIENTE</v>
      </c>
      <c r="CQ47" s="14">
        <v>0.98</v>
      </c>
      <c r="CR47" s="26"/>
      <c r="CS47" s="26">
        <f t="shared" si="48"/>
        <v>419</v>
      </c>
      <c r="CT47" s="29">
        <f t="shared" si="33"/>
        <v>221.5</v>
      </c>
      <c r="CU47" s="30">
        <f t="shared" si="27"/>
        <v>1.8916478555304741</v>
      </c>
      <c r="CV47" s="28" t="str">
        <f>IFERROR((IF(CU47&gt;=CW47,"SOBRESALIENTE",IF(CU47&lt;CW47-(CW47*0.05),"NO CUMPLIDA","ACEPTABLE"))),"N/A")</f>
        <v>SOBRESALIENTE</v>
      </c>
      <c r="CW47" s="14">
        <v>0.98</v>
      </c>
      <c r="CX47" s="26"/>
      <c r="CY47" s="26">
        <f t="shared" si="50"/>
        <v>1329</v>
      </c>
      <c r="CZ47" s="46">
        <f t="shared" si="50"/>
        <v>1329</v>
      </c>
      <c r="DA47" s="30">
        <f t="shared" si="28"/>
        <v>1</v>
      </c>
      <c r="DB47" s="28" t="str">
        <f>IFERROR((IF(DA47&gt;=DC47,"SOBRESALIENTE",IF(DA47&lt;DC47-(DC47*0.05),"NO CUMPLIDA","ACEPTABLE"))),"N/A")</f>
        <v>SOBRESALIENTE</v>
      </c>
      <c r="DC47" s="14">
        <v>0.98</v>
      </c>
      <c r="DD47" s="26"/>
    </row>
    <row r="48" spans="1:108" ht="90">
      <c r="A48" s="8" t="s">
        <v>484</v>
      </c>
      <c r="B48" s="7" t="s">
        <v>102</v>
      </c>
      <c r="C48" s="8" t="s">
        <v>103</v>
      </c>
      <c r="D48" s="9" t="s">
        <v>104</v>
      </c>
      <c r="E48" s="9">
        <v>59666422</v>
      </c>
      <c r="F48" s="8" t="s">
        <v>383</v>
      </c>
      <c r="G48" s="70" t="s">
        <v>384</v>
      </c>
      <c r="H48" s="9">
        <v>59666422</v>
      </c>
      <c r="I48" s="7" t="s">
        <v>107</v>
      </c>
      <c r="J48" s="9" t="s">
        <v>193</v>
      </c>
      <c r="K48" s="9" t="s">
        <v>478</v>
      </c>
      <c r="L48" s="7" t="s">
        <v>125</v>
      </c>
      <c r="M48" s="7" t="s">
        <v>387</v>
      </c>
      <c r="N48" s="7" t="s">
        <v>112</v>
      </c>
      <c r="O48" s="7" t="s">
        <v>2</v>
      </c>
      <c r="P48" s="7" t="s">
        <v>193</v>
      </c>
      <c r="Q48" s="7" t="s">
        <v>193</v>
      </c>
      <c r="R48" s="8" t="s">
        <v>485</v>
      </c>
      <c r="S48" s="7" t="s">
        <v>486</v>
      </c>
      <c r="T48" s="7" t="s">
        <v>487</v>
      </c>
      <c r="U48" s="14">
        <v>0.98</v>
      </c>
      <c r="V48" s="7" t="s">
        <v>160</v>
      </c>
      <c r="W48" s="57">
        <v>195</v>
      </c>
      <c r="X48" s="57">
        <v>195</v>
      </c>
      <c r="Y48" s="14">
        <f t="shared" si="0"/>
        <v>1</v>
      </c>
      <c r="Z48" s="57">
        <v>235</v>
      </c>
      <c r="AA48" s="57">
        <v>235</v>
      </c>
      <c r="AB48" s="14">
        <f t="shared" si="1"/>
        <v>1</v>
      </c>
      <c r="AC48" s="57">
        <v>222</v>
      </c>
      <c r="AD48" s="57">
        <v>222</v>
      </c>
      <c r="AE48" s="14">
        <f t="shared" si="2"/>
        <v>1</v>
      </c>
      <c r="AF48" s="68">
        <f t="shared" si="38"/>
        <v>652</v>
      </c>
      <c r="AG48" s="7">
        <f t="shared" si="38"/>
        <v>652</v>
      </c>
      <c r="AH48" s="14">
        <f t="shared" si="30"/>
        <v>1</v>
      </c>
      <c r="AI48" s="17" t="str">
        <f>IFERROR((IF(AH48&gt;=AJ48,"SOBRESALIENTE",IF(AH48&lt;AJ48-(AJ48*0.05),"NO CUMPLIDA","ACEPTABLE"))),"N/A")</f>
        <v>SOBRESALIENTE</v>
      </c>
      <c r="AJ48" s="14">
        <v>0.98</v>
      </c>
      <c r="AK48" s="11" t="s">
        <v>119</v>
      </c>
      <c r="AL48" s="7" t="s">
        <v>488</v>
      </c>
      <c r="AM48" s="73">
        <v>180</v>
      </c>
      <c r="AN48" s="73">
        <v>180</v>
      </c>
      <c r="AO48" s="14">
        <f t="shared" si="5"/>
        <v>1</v>
      </c>
      <c r="AP48" s="73">
        <v>239</v>
      </c>
      <c r="AQ48" s="73">
        <v>239</v>
      </c>
      <c r="AR48" s="14">
        <f t="shared" si="6"/>
        <v>1</v>
      </c>
      <c r="AS48" s="73">
        <v>258</v>
      </c>
      <c r="AT48" s="73">
        <v>258</v>
      </c>
      <c r="AU48" s="14">
        <f t="shared" si="7"/>
        <v>1</v>
      </c>
      <c r="AV48" s="68">
        <f t="shared" si="39"/>
        <v>677</v>
      </c>
      <c r="AW48" s="7">
        <f t="shared" si="39"/>
        <v>677</v>
      </c>
      <c r="AX48" s="14">
        <f t="shared" si="9"/>
        <v>1</v>
      </c>
      <c r="AY48" s="17" t="str">
        <f t="shared" si="52"/>
        <v>SOBRESALIENTE</v>
      </c>
      <c r="AZ48" s="11">
        <f t="shared" si="31"/>
        <v>0.98</v>
      </c>
      <c r="BA48" s="11" t="s">
        <v>119</v>
      </c>
      <c r="BB48" s="7" t="s">
        <v>489</v>
      </c>
      <c r="BC48" s="21"/>
      <c r="BD48" s="21"/>
      <c r="BE48" s="14" t="e">
        <f t="shared" si="10"/>
        <v>#DIV/0!</v>
      </c>
      <c r="BF48" s="21"/>
      <c r="BG48" s="21"/>
      <c r="BH48" s="14" t="e">
        <f t="shared" si="11"/>
        <v>#DIV/0!</v>
      </c>
      <c r="BI48" s="21"/>
      <c r="BJ48" s="21"/>
      <c r="BK48" s="14" t="e">
        <f t="shared" si="12"/>
        <v>#DIV/0!</v>
      </c>
      <c r="BL48" s="69">
        <f t="shared" si="43"/>
        <v>0</v>
      </c>
      <c r="BM48" s="26">
        <f t="shared" si="43"/>
        <v>0</v>
      </c>
      <c r="BN48" s="14" t="e">
        <f t="shared" si="14"/>
        <v>#DIV/0!</v>
      </c>
      <c r="BO48" s="28" t="str">
        <f>IFERROR((IF(BN48&lt;=BP48,"SOBRESALIENTE",IF(BN48&lt;BP48+(BP48*0.05),"NO CUMPLIDA","ACEPTABLE"))),"N/A")</f>
        <v>N/A</v>
      </c>
      <c r="BP48" s="14">
        <v>0.98</v>
      </c>
      <c r="BQ48" s="21"/>
      <c r="BR48" s="21"/>
      <c r="BS48" s="21"/>
      <c r="BT48" s="14" t="e">
        <f t="shared" si="16"/>
        <v>#DIV/0!</v>
      </c>
      <c r="BU48" s="21"/>
      <c r="BV48" s="21"/>
      <c r="BW48" s="14" t="e">
        <f t="shared" si="17"/>
        <v>#DIV/0!</v>
      </c>
      <c r="BX48" s="21"/>
      <c r="BY48" s="21"/>
      <c r="BZ48" s="14" t="e">
        <f t="shared" si="18"/>
        <v>#DIV/0!</v>
      </c>
      <c r="CA48" s="69">
        <f t="shared" si="19"/>
        <v>0</v>
      </c>
      <c r="CB48" s="26">
        <f t="shared" si="19"/>
        <v>0</v>
      </c>
      <c r="CC48" s="14" t="e">
        <f t="shared" si="20"/>
        <v>#DIV/0!</v>
      </c>
      <c r="CD48" s="28" t="str">
        <f>IFERROR((IF(CC48&gt;=CE48,"SOBRESALIENTE",IF(CC48&lt;CE48-(CE48*0.05),"NO CUMPLIDA","ACEPTABLE"))),"N/A")</f>
        <v>N/A</v>
      </c>
      <c r="CE48" s="14">
        <v>0.98</v>
      </c>
      <c r="CF48" s="21"/>
      <c r="CG48" s="26">
        <f t="shared" si="44"/>
        <v>1329</v>
      </c>
      <c r="CH48" s="26">
        <f t="shared" si="44"/>
        <v>1329</v>
      </c>
      <c r="CI48" s="14">
        <f t="shared" si="23"/>
        <v>1</v>
      </c>
      <c r="CJ48" s="28" t="str">
        <f>IFERROR((IF(CI48&gt;=CK48,"SOBRESALIENTE",IF(CI48&lt;CK48-(CK48*0.05),"NO CUMPLIDA","ACEPTABLE"))),"N/A")</f>
        <v>SOBRESALIENTE</v>
      </c>
      <c r="CK48" s="14">
        <v>0.98</v>
      </c>
      <c r="CL48" s="26"/>
      <c r="CM48" s="26">
        <f t="shared" si="37"/>
        <v>1329</v>
      </c>
      <c r="CN48" s="38">
        <f t="shared" si="32"/>
        <v>221.5</v>
      </c>
      <c r="CO48" s="14">
        <f t="shared" si="26"/>
        <v>6</v>
      </c>
      <c r="CP48" s="28" t="str">
        <f>IFERROR((IF(CO48&gt;=CQ48,"SOBRESALIENTE",IF(CO48&lt;CQ48-(CQ48*0.05),"NO CUMPLIDA","ACEPTABLE"))),"N/A")</f>
        <v>SOBRESALIENTE</v>
      </c>
      <c r="CQ48" s="14">
        <v>0.98</v>
      </c>
      <c r="CR48" s="26"/>
      <c r="CS48" s="26">
        <f t="shared" si="48"/>
        <v>419</v>
      </c>
      <c r="CT48" s="29">
        <f t="shared" si="33"/>
        <v>221.5</v>
      </c>
      <c r="CU48" s="30">
        <f t="shared" si="27"/>
        <v>1.8916478555304741</v>
      </c>
      <c r="CV48" s="28" t="str">
        <f>IFERROR((IF(CU48&lt;=CW48,"SOBRESALIENTE",IF(CU48&lt;CW48+(CW48*0.05),"NO CUMPLIDA","ACEPTABLE"))),"N/A")</f>
        <v>ACEPTABLE</v>
      </c>
      <c r="CW48" s="14">
        <v>0.98</v>
      </c>
      <c r="CX48" s="26"/>
      <c r="CY48" s="26">
        <f t="shared" si="50"/>
        <v>1329</v>
      </c>
      <c r="CZ48" s="46">
        <f t="shared" si="50"/>
        <v>1329</v>
      </c>
      <c r="DA48" s="30">
        <f t="shared" si="28"/>
        <v>1</v>
      </c>
      <c r="DB48" s="28" t="str">
        <f>IFERROR((IF(DA48&gt;=DC48,"SOBRESALIENTE",IF(DA48&lt;DC48-(DC48*0.05),"NO CUMPLIDA","ACEPTABLE"))),"N/A")</f>
        <v>SOBRESALIENTE</v>
      </c>
      <c r="DC48" s="14">
        <v>0.98</v>
      </c>
      <c r="DD48" s="26"/>
    </row>
    <row r="49" spans="1:108" ht="78.75">
      <c r="A49" s="8" t="s">
        <v>490</v>
      </c>
      <c r="B49" s="7" t="s">
        <v>102</v>
      </c>
      <c r="C49" s="8" t="s">
        <v>103</v>
      </c>
      <c r="D49" s="9" t="s">
        <v>104</v>
      </c>
      <c r="E49" s="9">
        <v>59666422</v>
      </c>
      <c r="F49" s="8" t="s">
        <v>383</v>
      </c>
      <c r="G49" s="70" t="s">
        <v>384</v>
      </c>
      <c r="H49" s="9">
        <v>59666422</v>
      </c>
      <c r="I49" s="7" t="s">
        <v>107</v>
      </c>
      <c r="J49" s="9" t="s">
        <v>491</v>
      </c>
      <c r="K49" s="9" t="s">
        <v>492</v>
      </c>
      <c r="L49" s="7" t="s">
        <v>125</v>
      </c>
      <c r="M49" s="7" t="s">
        <v>493</v>
      </c>
      <c r="N49" s="7" t="s">
        <v>112</v>
      </c>
      <c r="O49" s="7" t="s">
        <v>2</v>
      </c>
      <c r="P49" s="7" t="s">
        <v>494</v>
      </c>
      <c r="Q49" s="7" t="s">
        <v>389</v>
      </c>
      <c r="R49" s="8" t="s">
        <v>495</v>
      </c>
      <c r="S49" s="7" t="s">
        <v>496</v>
      </c>
      <c r="T49" s="7" t="s">
        <v>496</v>
      </c>
      <c r="U49" s="14">
        <v>1</v>
      </c>
      <c r="V49" s="7" t="s">
        <v>160</v>
      </c>
      <c r="W49" s="57" t="s">
        <v>184</v>
      </c>
      <c r="X49" s="57" t="s">
        <v>184</v>
      </c>
      <c r="Y49" s="14" t="e">
        <f t="shared" si="0"/>
        <v>#VALUE!</v>
      </c>
      <c r="Z49" s="57" t="s">
        <v>184</v>
      </c>
      <c r="AA49" s="57" t="s">
        <v>184</v>
      </c>
      <c r="AB49" s="14" t="e">
        <f t="shared" si="1"/>
        <v>#VALUE!</v>
      </c>
      <c r="AC49" s="57" t="s">
        <v>184</v>
      </c>
      <c r="AD49" s="57" t="s">
        <v>184</v>
      </c>
      <c r="AE49" s="14" t="e">
        <f t="shared" si="2"/>
        <v>#VALUE!</v>
      </c>
      <c r="AF49" s="49">
        <f t="shared" si="38"/>
        <v>0</v>
      </c>
      <c r="AG49" s="7">
        <f t="shared" si="38"/>
        <v>0</v>
      </c>
      <c r="AH49" s="14" t="e">
        <f t="shared" si="30"/>
        <v>#DIV/0!</v>
      </c>
      <c r="AI49" s="28" t="str">
        <f>IFERROR((IF(AH49&lt;=AJ49,"SOBRESALIENTE",IF(AH49&gt;AJ49+(AJ49*0.05),"NO CUMPLIDA","ACEPTABLE"))),"N/A")</f>
        <v>N/A</v>
      </c>
      <c r="AJ49" s="14">
        <v>1</v>
      </c>
      <c r="AK49" s="11" t="s">
        <v>119</v>
      </c>
      <c r="AL49" s="7" t="s">
        <v>497</v>
      </c>
      <c r="AM49" s="73" t="s">
        <v>184</v>
      </c>
      <c r="AN49" s="73" t="s">
        <v>184</v>
      </c>
      <c r="AO49" s="14" t="e">
        <f t="shared" si="5"/>
        <v>#VALUE!</v>
      </c>
      <c r="AP49" s="73" t="s">
        <v>184</v>
      </c>
      <c r="AQ49" s="73" t="s">
        <v>184</v>
      </c>
      <c r="AR49" s="14" t="e">
        <f t="shared" si="6"/>
        <v>#VALUE!</v>
      </c>
      <c r="AS49" s="73" t="s">
        <v>184</v>
      </c>
      <c r="AT49" s="73" t="s">
        <v>184</v>
      </c>
      <c r="AU49" s="14" t="e">
        <f t="shared" si="7"/>
        <v>#VALUE!</v>
      </c>
      <c r="AV49" s="49">
        <f t="shared" si="39"/>
        <v>0</v>
      </c>
      <c r="AW49" s="7">
        <f t="shared" si="39"/>
        <v>0</v>
      </c>
      <c r="AX49" s="14" t="e">
        <f t="shared" si="9"/>
        <v>#DIV/0!</v>
      </c>
      <c r="AY49" s="17" t="str">
        <f>IFERROR((IF(AX49&lt;=AZ49,"SOBRESALIENTE",IF(AX49&gt;AZ49+(AZ49*0.05),"NO CUMPLIDA","ACEPTABLE"))),"N/A")</f>
        <v>N/A</v>
      </c>
      <c r="AZ49" s="11">
        <f t="shared" si="31"/>
        <v>1</v>
      </c>
      <c r="BA49" s="11" t="s">
        <v>119</v>
      </c>
      <c r="BB49" s="7" t="s">
        <v>498</v>
      </c>
      <c r="BC49" s="21"/>
      <c r="BD49" s="21"/>
      <c r="BE49" s="14" t="e">
        <f t="shared" si="10"/>
        <v>#DIV/0!</v>
      </c>
      <c r="BF49" s="21"/>
      <c r="BG49" s="21"/>
      <c r="BH49" s="14" t="e">
        <f t="shared" si="11"/>
        <v>#DIV/0!</v>
      </c>
      <c r="BI49" s="21"/>
      <c r="BJ49" s="21"/>
      <c r="BK49" s="14" t="e">
        <f t="shared" si="12"/>
        <v>#DIV/0!</v>
      </c>
      <c r="BL49" s="27">
        <f t="shared" si="43"/>
        <v>0</v>
      </c>
      <c r="BM49" s="26">
        <f t="shared" si="43"/>
        <v>0</v>
      </c>
      <c r="BN49" s="14" t="e">
        <f t="shared" si="14"/>
        <v>#DIV/0!</v>
      </c>
      <c r="BO49" s="28" t="str">
        <f>IFERROR((IF(BN49&lt;=BP49,"SOBRESALIENTE",IF(BN49&gt;BP49+(BP49*0.05),"NO CUMPLIDA","ACEPTABLE"))),"N/A")</f>
        <v>N/A</v>
      </c>
      <c r="BP49" s="14">
        <v>1</v>
      </c>
      <c r="BQ49" s="21"/>
      <c r="BR49" s="21"/>
      <c r="BS49" s="21"/>
      <c r="BT49" s="14" t="e">
        <f t="shared" si="16"/>
        <v>#DIV/0!</v>
      </c>
      <c r="BU49" s="21"/>
      <c r="BV49" s="21"/>
      <c r="BW49" s="14" t="e">
        <f t="shared" si="17"/>
        <v>#DIV/0!</v>
      </c>
      <c r="BX49" s="21"/>
      <c r="BY49" s="21"/>
      <c r="BZ49" s="14" t="e">
        <f t="shared" si="18"/>
        <v>#DIV/0!</v>
      </c>
      <c r="CA49" s="27">
        <f t="shared" si="19"/>
        <v>0</v>
      </c>
      <c r="CB49" s="26">
        <f t="shared" si="19"/>
        <v>0</v>
      </c>
      <c r="CC49" s="14" t="e">
        <f t="shared" si="20"/>
        <v>#DIV/0!</v>
      </c>
      <c r="CD49" s="28" t="str">
        <f>IFERROR((IF(CC49&gt;=CE49,"SOBRESALIENTE",IF(CC49&lt;CE49-(CE49*0.05),"NO CUMPLIDA","ACEPTABLE"))),"N/A")</f>
        <v>N/A</v>
      </c>
      <c r="CE49" s="14">
        <v>1</v>
      </c>
      <c r="CF49" s="21"/>
      <c r="CG49" s="26">
        <f t="shared" si="44"/>
        <v>0</v>
      </c>
      <c r="CH49" s="26">
        <f t="shared" si="44"/>
        <v>0</v>
      </c>
      <c r="CI49" s="14" t="e">
        <f t="shared" si="23"/>
        <v>#DIV/0!</v>
      </c>
      <c r="CJ49" s="28" t="str">
        <f>IFERROR((IF(CI49&gt;=CK49,"SOBRESALIENTE",IF(CI49&lt;CK49-(CK49*0.05),"NO CUMPLIDA","ACEPTABLE"))),"N/A")</f>
        <v>N/A</v>
      </c>
      <c r="CK49" s="14">
        <v>1</v>
      </c>
      <c r="CL49" s="26"/>
      <c r="CM49" s="26">
        <f t="shared" si="37"/>
        <v>0</v>
      </c>
      <c r="CN49" s="38" t="e">
        <f t="shared" si="32"/>
        <v>#DIV/0!</v>
      </c>
      <c r="CO49" s="14" t="e">
        <f t="shared" si="26"/>
        <v>#DIV/0!</v>
      </c>
      <c r="CP49" s="28" t="str">
        <f>IFERROR((IF(CO49&gt;=CQ49,"SOBRESALIENTE",IF(CO49&lt;CQ49-(CQ49*0.05),"NO CUMPLIDA","ACEPTABLE"))),"N/A")</f>
        <v>N/A</v>
      </c>
      <c r="CQ49" s="14">
        <v>1</v>
      </c>
      <c r="CR49" s="26"/>
      <c r="CS49" s="26">
        <f t="shared" si="48"/>
        <v>0</v>
      </c>
      <c r="CT49" s="29" t="e">
        <f t="shared" si="33"/>
        <v>#DIV/0!</v>
      </c>
      <c r="CU49" s="30" t="e">
        <f t="shared" si="27"/>
        <v>#DIV/0!</v>
      </c>
      <c r="CV49" s="28" t="str">
        <f>IFERROR((IF(CU49&gt;=CW49,"SOBRESALIENTE",IF(CU49&lt;CW49-(CW49*0.05),"NO CUMPLIDA","ACEPTABLE"))),"N/A")</f>
        <v>N/A</v>
      </c>
      <c r="CW49" s="14">
        <v>1</v>
      </c>
      <c r="CX49" s="26"/>
      <c r="CY49" s="26">
        <f t="shared" si="50"/>
        <v>0</v>
      </c>
      <c r="CZ49" s="46">
        <f t="shared" si="50"/>
        <v>0</v>
      </c>
      <c r="DA49" s="30" t="e">
        <f t="shared" si="28"/>
        <v>#DIV/0!</v>
      </c>
      <c r="DB49" s="28" t="str">
        <f>IFERROR((IF(DA49&gt;=DC49,"SOBRESALIENTE",IF(DA49&lt;DC49-(DC49*0.05),"NO CUMPLIDA","ACEPTABLE"))),"N/A")</f>
        <v>N/A</v>
      </c>
      <c r="DC49" s="14">
        <v>1</v>
      </c>
      <c r="DD49" s="26"/>
    </row>
    <row r="50" spans="1:108" ht="78.75">
      <c r="A50" s="6" t="s">
        <v>499</v>
      </c>
      <c r="B50" s="7" t="s">
        <v>102</v>
      </c>
      <c r="C50" s="8" t="s">
        <v>103</v>
      </c>
      <c r="D50" s="9" t="s">
        <v>104</v>
      </c>
      <c r="E50" s="9">
        <v>59666422</v>
      </c>
      <c r="F50" s="8" t="s">
        <v>383</v>
      </c>
      <c r="G50" s="70" t="s">
        <v>384</v>
      </c>
      <c r="H50" s="9">
        <v>59666422</v>
      </c>
      <c r="I50" s="7" t="s">
        <v>107</v>
      </c>
      <c r="J50" s="9" t="s">
        <v>500</v>
      </c>
      <c r="K50" s="9" t="s">
        <v>501</v>
      </c>
      <c r="L50" s="7" t="s">
        <v>125</v>
      </c>
      <c r="M50" s="7" t="s">
        <v>422</v>
      </c>
      <c r="N50" s="7" t="s">
        <v>112</v>
      </c>
      <c r="O50" s="7" t="s">
        <v>2</v>
      </c>
      <c r="P50" s="7" t="s">
        <v>502</v>
      </c>
      <c r="Q50" s="7" t="s">
        <v>503</v>
      </c>
      <c r="R50" s="8" t="s">
        <v>504</v>
      </c>
      <c r="S50" s="7" t="s">
        <v>505</v>
      </c>
      <c r="T50" s="7" t="s">
        <v>463</v>
      </c>
      <c r="U50" s="7">
        <v>25</v>
      </c>
      <c r="V50" s="7" t="s">
        <v>506</v>
      </c>
      <c r="W50" s="57">
        <v>92</v>
      </c>
      <c r="X50" s="57">
        <v>9</v>
      </c>
      <c r="Y50" s="68">
        <f t="shared" si="0"/>
        <v>10.222222222222221</v>
      </c>
      <c r="Z50" s="57">
        <v>120</v>
      </c>
      <c r="AA50" s="57">
        <v>12</v>
      </c>
      <c r="AB50" s="68">
        <f t="shared" si="1"/>
        <v>10</v>
      </c>
      <c r="AC50" s="57">
        <v>256</v>
      </c>
      <c r="AD50" s="57">
        <v>16</v>
      </c>
      <c r="AE50" s="68">
        <f t="shared" si="2"/>
        <v>16</v>
      </c>
      <c r="AF50" s="49">
        <f t="shared" si="38"/>
        <v>468</v>
      </c>
      <c r="AG50" s="7">
        <f t="shared" si="38"/>
        <v>37</v>
      </c>
      <c r="AH50" s="68">
        <f t="shared" si="30"/>
        <v>12.648648648648649</v>
      </c>
      <c r="AI50" s="17" t="str">
        <f t="shared" ref="AI50:AI58" si="53">IFERROR((IF(AH50&lt;=AJ50,"SOBRESALIENTE",IF(AH50&gt;AJ50+(AJ50*0.05),"NO CUMPLIDA","ACEPTABLE"))),"N/A")</f>
        <v>SOBRESALIENTE</v>
      </c>
      <c r="AJ50" s="7">
        <v>25</v>
      </c>
      <c r="AK50" s="7" t="s">
        <v>119</v>
      </c>
      <c r="AL50" s="7" t="s">
        <v>507</v>
      </c>
      <c r="AM50" s="73">
        <v>62</v>
      </c>
      <c r="AN50" s="73">
        <v>6</v>
      </c>
      <c r="AO50" s="68">
        <f t="shared" si="5"/>
        <v>10.333333333333334</v>
      </c>
      <c r="AP50" s="59">
        <v>194</v>
      </c>
      <c r="AQ50" s="73">
        <v>24</v>
      </c>
      <c r="AR50" s="68">
        <f t="shared" si="6"/>
        <v>8.0833333333333339</v>
      </c>
      <c r="AS50" s="73">
        <v>142</v>
      </c>
      <c r="AT50" s="73">
        <v>14</v>
      </c>
      <c r="AU50" s="68">
        <f t="shared" si="7"/>
        <v>10.142857142857142</v>
      </c>
      <c r="AV50" s="49">
        <f t="shared" si="39"/>
        <v>398</v>
      </c>
      <c r="AW50" s="7">
        <f t="shared" si="39"/>
        <v>44</v>
      </c>
      <c r="AX50" s="68">
        <f t="shared" si="9"/>
        <v>9.045454545454545</v>
      </c>
      <c r="AY50" s="17" t="str">
        <f>IFERROR((IF(AX50&gt;=AZ50,"SOBRESALIENTE",IF(AX50&gt;AZ50+(AZ50*0.05),"NO CUMPLIDA","ACEPTABLE"))),"N/A")</f>
        <v>ACEPTABLE</v>
      </c>
      <c r="AZ50" s="11">
        <f t="shared" si="31"/>
        <v>25</v>
      </c>
      <c r="BA50" s="7" t="s">
        <v>119</v>
      </c>
      <c r="BB50" s="7" t="s">
        <v>507</v>
      </c>
      <c r="BC50" s="21"/>
      <c r="BD50" s="21"/>
      <c r="BE50" s="68" t="e">
        <f t="shared" si="10"/>
        <v>#DIV/0!</v>
      </c>
      <c r="BF50" s="21"/>
      <c r="BG50" s="21"/>
      <c r="BH50" s="68" t="e">
        <f t="shared" si="11"/>
        <v>#DIV/0!</v>
      </c>
      <c r="BI50" s="21"/>
      <c r="BJ50" s="21"/>
      <c r="BK50" s="68" t="e">
        <f t="shared" si="12"/>
        <v>#DIV/0!</v>
      </c>
      <c r="BL50" s="27">
        <f t="shared" si="43"/>
        <v>0</v>
      </c>
      <c r="BM50" s="26">
        <f t="shared" si="43"/>
        <v>0</v>
      </c>
      <c r="BN50" s="68" t="e">
        <f t="shared" si="14"/>
        <v>#DIV/0!</v>
      </c>
      <c r="BO50" s="28" t="str">
        <f t="shared" ref="BO50:BO58" si="54">IFERROR((IF(BN50&lt;=BP50,"SOBRESALIENTE",IF(BN50&gt;BP50+(BP50*0.05),"NO CUMPLIDA","ACEPTABLE"))),"N/A")</f>
        <v>N/A</v>
      </c>
      <c r="BP50" s="7">
        <v>25</v>
      </c>
      <c r="BQ50" s="21"/>
      <c r="BR50" s="21"/>
      <c r="BS50" s="21"/>
      <c r="BT50" s="68" t="e">
        <f t="shared" si="16"/>
        <v>#DIV/0!</v>
      </c>
      <c r="BU50" s="21"/>
      <c r="BV50" s="21"/>
      <c r="BW50" s="68" t="e">
        <f t="shared" si="17"/>
        <v>#DIV/0!</v>
      </c>
      <c r="BX50" s="21"/>
      <c r="BY50" s="21"/>
      <c r="BZ50" s="68" t="e">
        <f t="shared" si="18"/>
        <v>#DIV/0!</v>
      </c>
      <c r="CA50" s="27">
        <f t="shared" si="19"/>
        <v>0</v>
      </c>
      <c r="CB50" s="26">
        <f t="shared" si="19"/>
        <v>0</v>
      </c>
      <c r="CC50" s="68" t="e">
        <f t="shared" si="20"/>
        <v>#DIV/0!</v>
      </c>
      <c r="CD50" s="28" t="str">
        <f t="shared" ref="CD50:CD58" si="55">IFERROR((IF(CC50&lt;=CE50,"SOBRESALIENTE",IF(CC50&gt;CE50+(CE50*0.05),"NO CUMPLIDA","ACEPTABLE"))),"N/A")</f>
        <v>N/A</v>
      </c>
      <c r="CE50" s="7">
        <v>25</v>
      </c>
      <c r="CF50" s="21"/>
      <c r="CG50" s="26">
        <f t="shared" si="44"/>
        <v>866</v>
      </c>
      <c r="CH50" s="26">
        <f t="shared" si="44"/>
        <v>81</v>
      </c>
      <c r="CI50" s="68">
        <f t="shared" si="23"/>
        <v>10.691358024691358</v>
      </c>
      <c r="CJ50" s="28" t="str">
        <f>IFERROR((IF(CI50&gt;=CK50,"SOBRESALIENTE",IF(CI50&gt;CK50-(CK50*0.05),"NO CUMPLIDA","ACEPTABLE"))),"N/A")</f>
        <v>ACEPTABLE</v>
      </c>
      <c r="CK50" s="7">
        <v>25</v>
      </c>
      <c r="CL50" s="26"/>
      <c r="CM50" s="26">
        <f t="shared" si="37"/>
        <v>866</v>
      </c>
      <c r="CN50" s="38">
        <f t="shared" si="32"/>
        <v>13.5</v>
      </c>
      <c r="CO50" s="68">
        <f t="shared" si="26"/>
        <v>64.148148148148152</v>
      </c>
      <c r="CP50" s="28" t="str">
        <f>IFERROR((IF(CO50&gt;=CQ50,"SOBRESALIENTE",IF(CO50&gt;CQ50-(CQ50*0.05),"NO CUMPLIDA","ACEPTABLE"))),"N/A")</f>
        <v>SOBRESALIENTE</v>
      </c>
      <c r="CQ50" s="7">
        <v>25</v>
      </c>
      <c r="CR50" s="26"/>
      <c r="CS50" s="26">
        <f t="shared" si="48"/>
        <v>256</v>
      </c>
      <c r="CT50" s="29">
        <f t="shared" si="33"/>
        <v>13.5</v>
      </c>
      <c r="CU50" s="69">
        <f t="shared" si="27"/>
        <v>18.962962962962962</v>
      </c>
      <c r="CV50" s="28" t="str">
        <f>IFERROR((IF(CU50&gt;=CW50,"SOBRESALIENTE",IF(CU50&gt;CW50-(CW50*0.05),"NO CUMPLIDA","ACEPTABLE"))),"N/A")</f>
        <v>ACEPTABLE</v>
      </c>
      <c r="CW50" s="7">
        <v>25</v>
      </c>
      <c r="CX50" s="26"/>
      <c r="CY50" s="26">
        <f t="shared" si="50"/>
        <v>866</v>
      </c>
      <c r="CZ50" s="46">
        <f t="shared" si="50"/>
        <v>81</v>
      </c>
      <c r="DA50" s="69">
        <f t="shared" si="28"/>
        <v>10.691358024691358</v>
      </c>
      <c r="DB50" s="28" t="str">
        <f>IFERROR((IF(DA50&gt;=DC50,"SOBRESALIENTE",IF(DA50&gt;DC50-(DC50*0.05),"NO CUMPLIDA","ACEPTABLE"))),"N/A")</f>
        <v>ACEPTABLE</v>
      </c>
      <c r="DC50" s="7">
        <v>25</v>
      </c>
      <c r="DD50" s="26"/>
    </row>
    <row r="51" spans="1:108" ht="90">
      <c r="A51" s="8" t="s">
        <v>508</v>
      </c>
      <c r="B51" s="7" t="s">
        <v>102</v>
      </c>
      <c r="C51" s="8" t="s">
        <v>103</v>
      </c>
      <c r="D51" s="9" t="s">
        <v>104</v>
      </c>
      <c r="E51" s="9">
        <v>59666422</v>
      </c>
      <c r="F51" s="8" t="s">
        <v>383</v>
      </c>
      <c r="G51" s="70" t="s">
        <v>384</v>
      </c>
      <c r="H51" s="9">
        <v>59666422</v>
      </c>
      <c r="I51" s="7" t="s">
        <v>107</v>
      </c>
      <c r="J51" s="9" t="s">
        <v>500</v>
      </c>
      <c r="K51" s="9" t="s">
        <v>501</v>
      </c>
      <c r="L51" s="7" t="s">
        <v>125</v>
      </c>
      <c r="M51" s="7" t="s">
        <v>415</v>
      </c>
      <c r="N51" s="7" t="s">
        <v>112</v>
      </c>
      <c r="O51" s="7" t="s">
        <v>2</v>
      </c>
      <c r="P51" s="7" t="s">
        <v>502</v>
      </c>
      <c r="Q51" s="7" t="s">
        <v>503</v>
      </c>
      <c r="R51" s="8" t="s">
        <v>509</v>
      </c>
      <c r="S51" s="7" t="s">
        <v>505</v>
      </c>
      <c r="T51" s="7" t="s">
        <v>463</v>
      </c>
      <c r="U51" s="7">
        <v>15</v>
      </c>
      <c r="V51" s="7" t="s">
        <v>506</v>
      </c>
      <c r="W51" s="57">
        <v>168</v>
      </c>
      <c r="X51" s="57">
        <v>18</v>
      </c>
      <c r="Y51" s="68">
        <f t="shared" si="0"/>
        <v>9.3333333333333339</v>
      </c>
      <c r="Z51" s="57">
        <v>166</v>
      </c>
      <c r="AA51" s="57">
        <v>26</v>
      </c>
      <c r="AB51" s="68">
        <f t="shared" si="1"/>
        <v>6.384615384615385</v>
      </c>
      <c r="AC51" s="57">
        <v>231</v>
      </c>
      <c r="AD51" s="57">
        <v>33</v>
      </c>
      <c r="AE51" s="68">
        <f t="shared" si="2"/>
        <v>7</v>
      </c>
      <c r="AF51" s="49">
        <f t="shared" si="38"/>
        <v>565</v>
      </c>
      <c r="AG51" s="7">
        <f t="shared" si="38"/>
        <v>77</v>
      </c>
      <c r="AH51" s="68">
        <f t="shared" si="30"/>
        <v>7.337662337662338</v>
      </c>
      <c r="AI51" s="17" t="str">
        <f t="shared" si="53"/>
        <v>SOBRESALIENTE</v>
      </c>
      <c r="AJ51" s="7">
        <v>15</v>
      </c>
      <c r="AK51" s="7" t="s">
        <v>119</v>
      </c>
      <c r="AL51" s="7" t="s">
        <v>510</v>
      </c>
      <c r="AM51" s="73">
        <v>233</v>
      </c>
      <c r="AN51" s="73">
        <v>33</v>
      </c>
      <c r="AO51" s="68">
        <f t="shared" si="5"/>
        <v>7.0606060606060606</v>
      </c>
      <c r="AP51" s="75">
        <v>227</v>
      </c>
      <c r="AQ51" s="74">
        <v>38</v>
      </c>
      <c r="AR51" s="68">
        <f t="shared" si="6"/>
        <v>5.9736842105263159</v>
      </c>
      <c r="AS51" s="73">
        <v>345</v>
      </c>
      <c r="AT51" s="73">
        <v>46</v>
      </c>
      <c r="AU51" s="68">
        <f t="shared" si="7"/>
        <v>7.5</v>
      </c>
      <c r="AV51" s="49">
        <f t="shared" si="39"/>
        <v>805</v>
      </c>
      <c r="AW51" s="7">
        <f t="shared" si="39"/>
        <v>117</v>
      </c>
      <c r="AX51" s="68">
        <f t="shared" si="9"/>
        <v>6.8803418803418808</v>
      </c>
      <c r="AY51" s="17" t="str">
        <f t="shared" ref="AY51:AY58" si="56">IFERROR((IF(AX51&lt;=AZ51,"SOBRESALIENTE",IF(AX51&gt;AZ51+(AZ51*0.05),"NO CUMPLIDA","ACEPTABLE"))),"N/A")</f>
        <v>SOBRESALIENTE</v>
      </c>
      <c r="AZ51" s="11">
        <f t="shared" si="31"/>
        <v>15</v>
      </c>
      <c r="BA51" s="7" t="s">
        <v>119</v>
      </c>
      <c r="BB51" s="7" t="s">
        <v>510</v>
      </c>
      <c r="BC51" s="21"/>
      <c r="BD51" s="21"/>
      <c r="BE51" s="68" t="e">
        <f t="shared" si="10"/>
        <v>#DIV/0!</v>
      </c>
      <c r="BF51" s="21"/>
      <c r="BG51" s="21"/>
      <c r="BH51" s="68" t="e">
        <f t="shared" si="11"/>
        <v>#DIV/0!</v>
      </c>
      <c r="BI51" s="21"/>
      <c r="BJ51" s="21"/>
      <c r="BK51" s="68" t="e">
        <f t="shared" si="12"/>
        <v>#DIV/0!</v>
      </c>
      <c r="BL51" s="27">
        <f t="shared" si="43"/>
        <v>0</v>
      </c>
      <c r="BM51" s="26">
        <f t="shared" si="43"/>
        <v>0</v>
      </c>
      <c r="BN51" s="68" t="e">
        <f t="shared" si="14"/>
        <v>#DIV/0!</v>
      </c>
      <c r="BO51" s="28" t="str">
        <f t="shared" si="54"/>
        <v>N/A</v>
      </c>
      <c r="BP51" s="7">
        <v>15</v>
      </c>
      <c r="BQ51" s="21"/>
      <c r="BR51" s="21"/>
      <c r="BS51" s="21"/>
      <c r="BT51" s="68" t="e">
        <f t="shared" si="16"/>
        <v>#DIV/0!</v>
      </c>
      <c r="BU51" s="21"/>
      <c r="BV51" s="21"/>
      <c r="BW51" s="68" t="e">
        <f t="shared" si="17"/>
        <v>#DIV/0!</v>
      </c>
      <c r="BX51" s="21"/>
      <c r="BY51" s="21"/>
      <c r="BZ51" s="68" t="e">
        <f t="shared" si="18"/>
        <v>#DIV/0!</v>
      </c>
      <c r="CA51" s="27">
        <f t="shared" si="19"/>
        <v>0</v>
      </c>
      <c r="CB51" s="26">
        <f t="shared" si="19"/>
        <v>0</v>
      </c>
      <c r="CC51" s="68" t="e">
        <f t="shared" si="20"/>
        <v>#DIV/0!</v>
      </c>
      <c r="CD51" s="28" t="str">
        <f t="shared" si="55"/>
        <v>N/A</v>
      </c>
      <c r="CE51" s="7">
        <v>15</v>
      </c>
      <c r="CF51" s="21"/>
      <c r="CG51" s="26">
        <f t="shared" si="44"/>
        <v>1370</v>
      </c>
      <c r="CH51" s="26">
        <f t="shared" si="44"/>
        <v>194</v>
      </c>
      <c r="CI51" s="68">
        <f t="shared" si="23"/>
        <v>7.0618556701030926</v>
      </c>
      <c r="CJ51" s="28" t="str">
        <f t="shared" ref="CJ51:CJ58" si="57">IFERROR((IF(CI51&lt;=CK51,"SOBRESALIENTE",IF(CI51&gt;CK51+(CK51*0.05),"NO CUMPLIDA","ACEPTABLE"))),"N/A")</f>
        <v>SOBRESALIENTE</v>
      </c>
      <c r="CK51" s="7">
        <v>15</v>
      </c>
      <c r="CL51" s="26"/>
      <c r="CM51" s="26">
        <f t="shared" si="37"/>
        <v>1370</v>
      </c>
      <c r="CN51" s="38">
        <f t="shared" si="32"/>
        <v>32.333333333333336</v>
      </c>
      <c r="CO51" s="68">
        <f t="shared" si="26"/>
        <v>42.371134020618555</v>
      </c>
      <c r="CP51" s="28" t="str">
        <f t="shared" ref="CP51:CP58" si="58">IFERROR((IF(CO51&lt;=CQ51,"SOBRESALIENTE",IF(CO51&gt;CQ51+(CQ51*0.05),"NO CUMPLIDA","ACEPTABLE"))),"N/A")</f>
        <v>NO CUMPLIDA</v>
      </c>
      <c r="CQ51" s="7">
        <v>15</v>
      </c>
      <c r="CR51" s="26"/>
      <c r="CS51" s="26">
        <f t="shared" si="48"/>
        <v>460</v>
      </c>
      <c r="CT51" s="29">
        <f t="shared" si="33"/>
        <v>32.333333333333336</v>
      </c>
      <c r="CU51" s="69">
        <f t="shared" si="27"/>
        <v>14.226804123711339</v>
      </c>
      <c r="CV51" s="28" t="str">
        <f>IFERROR((IF(CU51&lt;=CW51,"SOBRESALIENTE",IF(CU51&gt;CW51+(CW51*0.05),"NO CUMPLIDA","ACEPTABLE"))),"N/A")</f>
        <v>SOBRESALIENTE</v>
      </c>
      <c r="CW51" s="7">
        <v>15</v>
      </c>
      <c r="CX51" s="26"/>
      <c r="CY51" s="26">
        <f t="shared" si="50"/>
        <v>1370</v>
      </c>
      <c r="CZ51" s="46">
        <f t="shared" si="50"/>
        <v>194</v>
      </c>
      <c r="DA51" s="69">
        <f t="shared" si="28"/>
        <v>7.0618556701030926</v>
      </c>
      <c r="DB51" s="28" t="str">
        <f t="shared" ref="DB51:DB58" si="59">IFERROR((IF(DA51&lt;=DC51,"SOBRESALIENTE",IF(DA51&gt;DC51+(DC51*0.05),"NO CUMPLIDA","ACEPTABLE"))),"N/A")</f>
        <v>SOBRESALIENTE</v>
      </c>
      <c r="DC51" s="7">
        <v>15</v>
      </c>
      <c r="DD51" s="26"/>
    </row>
    <row r="52" spans="1:108" ht="101.25">
      <c r="A52" s="8" t="s">
        <v>511</v>
      </c>
      <c r="B52" s="7" t="s">
        <v>102</v>
      </c>
      <c r="C52" s="8" t="s">
        <v>103</v>
      </c>
      <c r="D52" s="9" t="s">
        <v>104</v>
      </c>
      <c r="E52" s="9">
        <v>59666422</v>
      </c>
      <c r="F52" s="8" t="s">
        <v>383</v>
      </c>
      <c r="G52" s="70" t="s">
        <v>384</v>
      </c>
      <c r="H52" s="9">
        <v>59666422</v>
      </c>
      <c r="I52" s="7" t="s">
        <v>107</v>
      </c>
      <c r="J52" s="9" t="s">
        <v>512</v>
      </c>
      <c r="K52" s="9" t="s">
        <v>501</v>
      </c>
      <c r="L52" s="7" t="s">
        <v>125</v>
      </c>
      <c r="M52" s="7" t="s">
        <v>422</v>
      </c>
      <c r="N52" s="7" t="s">
        <v>112</v>
      </c>
      <c r="O52" s="7" t="s">
        <v>2</v>
      </c>
      <c r="P52" s="7" t="s">
        <v>502</v>
      </c>
      <c r="Q52" s="7" t="s">
        <v>503</v>
      </c>
      <c r="R52" s="8" t="s">
        <v>513</v>
      </c>
      <c r="S52" s="7" t="s">
        <v>505</v>
      </c>
      <c r="T52" s="7" t="s">
        <v>514</v>
      </c>
      <c r="U52" s="7">
        <v>60</v>
      </c>
      <c r="V52" s="7" t="s">
        <v>506</v>
      </c>
      <c r="W52" s="57">
        <v>1650</v>
      </c>
      <c r="X52" s="57">
        <v>163</v>
      </c>
      <c r="Y52" s="68">
        <f t="shared" si="0"/>
        <v>10.122699386503067</v>
      </c>
      <c r="Z52" s="57">
        <v>1857</v>
      </c>
      <c r="AA52" s="57">
        <v>163</v>
      </c>
      <c r="AB52" s="68">
        <f t="shared" si="1"/>
        <v>11.392638036809815</v>
      </c>
      <c r="AC52" s="57">
        <v>1745</v>
      </c>
      <c r="AD52" s="57">
        <v>172</v>
      </c>
      <c r="AE52" s="68">
        <f t="shared" si="2"/>
        <v>10.145348837209303</v>
      </c>
      <c r="AF52" s="49">
        <f t="shared" si="38"/>
        <v>5252</v>
      </c>
      <c r="AG52" s="7">
        <f t="shared" si="38"/>
        <v>498</v>
      </c>
      <c r="AH52" s="68">
        <f t="shared" si="30"/>
        <v>10.546184738955823</v>
      </c>
      <c r="AI52" s="17" t="str">
        <f t="shared" si="53"/>
        <v>SOBRESALIENTE</v>
      </c>
      <c r="AJ52" s="7">
        <v>60</v>
      </c>
      <c r="AK52" s="7" t="s">
        <v>119</v>
      </c>
      <c r="AL52" s="7" t="s">
        <v>515</v>
      </c>
      <c r="AM52" s="73">
        <v>1372</v>
      </c>
      <c r="AN52" s="73">
        <v>136</v>
      </c>
      <c r="AO52" s="68">
        <f t="shared" si="5"/>
        <v>10.088235294117647</v>
      </c>
      <c r="AP52" s="74">
        <v>3179</v>
      </c>
      <c r="AQ52" s="74">
        <v>187</v>
      </c>
      <c r="AR52" s="68">
        <f t="shared" si="6"/>
        <v>17</v>
      </c>
      <c r="AS52" s="74">
        <v>1938</v>
      </c>
      <c r="AT52" s="74">
        <v>176</v>
      </c>
      <c r="AU52" s="68">
        <f t="shared" si="7"/>
        <v>11.011363636363637</v>
      </c>
      <c r="AV52" s="49">
        <f t="shared" si="39"/>
        <v>6489</v>
      </c>
      <c r="AW52" s="7">
        <f t="shared" si="39"/>
        <v>499</v>
      </c>
      <c r="AX52" s="68">
        <f t="shared" si="9"/>
        <v>13.004008016032063</v>
      </c>
      <c r="AY52" s="17" t="str">
        <f t="shared" si="56"/>
        <v>SOBRESALIENTE</v>
      </c>
      <c r="AZ52" s="11">
        <f t="shared" si="31"/>
        <v>60</v>
      </c>
      <c r="BA52" s="7" t="s">
        <v>119</v>
      </c>
      <c r="BB52" s="7" t="s">
        <v>515</v>
      </c>
      <c r="BC52" s="21"/>
      <c r="BD52" s="21"/>
      <c r="BE52" s="68" t="e">
        <f t="shared" si="10"/>
        <v>#DIV/0!</v>
      </c>
      <c r="BF52" s="21"/>
      <c r="BG52" s="21"/>
      <c r="BH52" s="68" t="e">
        <f t="shared" si="11"/>
        <v>#DIV/0!</v>
      </c>
      <c r="BI52" s="21"/>
      <c r="BJ52" s="21"/>
      <c r="BK52" s="68" t="e">
        <f t="shared" si="12"/>
        <v>#DIV/0!</v>
      </c>
      <c r="BL52" s="27">
        <f t="shared" si="43"/>
        <v>0</v>
      </c>
      <c r="BM52" s="26">
        <f t="shared" si="43"/>
        <v>0</v>
      </c>
      <c r="BN52" s="68" t="e">
        <f t="shared" si="14"/>
        <v>#DIV/0!</v>
      </c>
      <c r="BO52" s="28" t="str">
        <f t="shared" si="54"/>
        <v>N/A</v>
      </c>
      <c r="BP52" s="7">
        <v>60</v>
      </c>
      <c r="BQ52" s="21"/>
      <c r="BR52" s="21"/>
      <c r="BS52" s="21"/>
      <c r="BT52" s="68" t="e">
        <f t="shared" si="16"/>
        <v>#DIV/0!</v>
      </c>
      <c r="BU52" s="21"/>
      <c r="BV52" s="21"/>
      <c r="BW52" s="68" t="e">
        <f t="shared" si="17"/>
        <v>#DIV/0!</v>
      </c>
      <c r="BX52" s="21"/>
      <c r="BY52" s="21"/>
      <c r="BZ52" s="68" t="e">
        <f t="shared" si="18"/>
        <v>#DIV/0!</v>
      </c>
      <c r="CA52" s="27">
        <f t="shared" si="19"/>
        <v>0</v>
      </c>
      <c r="CB52" s="26">
        <f t="shared" si="19"/>
        <v>0</v>
      </c>
      <c r="CC52" s="68" t="e">
        <f t="shared" si="20"/>
        <v>#DIV/0!</v>
      </c>
      <c r="CD52" s="28" t="str">
        <f t="shared" si="55"/>
        <v>N/A</v>
      </c>
      <c r="CE52" s="7">
        <v>60</v>
      </c>
      <c r="CF52" s="21"/>
      <c r="CG52" s="26">
        <f t="shared" si="44"/>
        <v>11741</v>
      </c>
      <c r="CH52" s="26">
        <f t="shared" si="44"/>
        <v>997</v>
      </c>
      <c r="CI52" s="68">
        <f t="shared" si="23"/>
        <v>11.776328986960882</v>
      </c>
      <c r="CJ52" s="28" t="str">
        <f t="shared" si="57"/>
        <v>SOBRESALIENTE</v>
      </c>
      <c r="CK52" s="7">
        <v>60</v>
      </c>
      <c r="CL52" s="26"/>
      <c r="CM52" s="26">
        <f t="shared" si="37"/>
        <v>11741</v>
      </c>
      <c r="CN52" s="38">
        <f t="shared" si="32"/>
        <v>166.16666666666666</v>
      </c>
      <c r="CO52" s="68">
        <f t="shared" si="26"/>
        <v>70.657973921765304</v>
      </c>
      <c r="CP52" s="28" t="str">
        <f t="shared" si="58"/>
        <v>NO CUMPLIDA</v>
      </c>
      <c r="CQ52" s="7">
        <v>60</v>
      </c>
      <c r="CR52" s="26"/>
      <c r="CS52" s="26">
        <f t="shared" si="48"/>
        <v>4551</v>
      </c>
      <c r="CT52" s="29">
        <f t="shared" si="33"/>
        <v>166.16666666666666</v>
      </c>
      <c r="CU52" s="69">
        <f t="shared" si="27"/>
        <v>27.388164493480442</v>
      </c>
      <c r="CV52" s="28" t="str">
        <f t="shared" ref="CV52:CV58" si="60">IFERROR((IF(CU52&lt;=CW52,"SOBRESALIENTE",IF(CU52&gt;CW52+(CW52*0.05),"NO CUMPLIDA","ACEPTABLE"))),"N/A")</f>
        <v>SOBRESALIENTE</v>
      </c>
      <c r="CW52" s="7">
        <v>60</v>
      </c>
      <c r="CX52" s="26"/>
      <c r="CY52" s="26">
        <f t="shared" si="50"/>
        <v>11741</v>
      </c>
      <c r="CZ52" s="46">
        <f t="shared" si="50"/>
        <v>997</v>
      </c>
      <c r="DA52" s="69">
        <f t="shared" si="28"/>
        <v>11.776328986960882</v>
      </c>
      <c r="DB52" s="28" t="str">
        <f t="shared" si="59"/>
        <v>SOBRESALIENTE</v>
      </c>
      <c r="DC52" s="7">
        <v>60</v>
      </c>
      <c r="DD52" s="26"/>
    </row>
    <row r="53" spans="1:108" ht="90">
      <c r="A53" s="6" t="s">
        <v>516</v>
      </c>
      <c r="B53" s="7" t="s">
        <v>102</v>
      </c>
      <c r="C53" s="8" t="s">
        <v>103</v>
      </c>
      <c r="D53" s="9" t="s">
        <v>104</v>
      </c>
      <c r="E53" s="9">
        <v>59666422</v>
      </c>
      <c r="F53" s="8" t="s">
        <v>383</v>
      </c>
      <c r="G53" s="70" t="s">
        <v>384</v>
      </c>
      <c r="H53" s="9">
        <v>59666422</v>
      </c>
      <c r="I53" s="7" t="s">
        <v>107</v>
      </c>
      <c r="J53" s="9" t="s">
        <v>500</v>
      </c>
      <c r="K53" s="9" t="s">
        <v>501</v>
      </c>
      <c r="L53" s="7" t="s">
        <v>125</v>
      </c>
      <c r="M53" s="7" t="s">
        <v>422</v>
      </c>
      <c r="N53" s="7" t="s">
        <v>112</v>
      </c>
      <c r="O53" s="7" t="s">
        <v>2</v>
      </c>
      <c r="P53" s="7" t="s">
        <v>502</v>
      </c>
      <c r="Q53" s="7" t="s">
        <v>503</v>
      </c>
      <c r="R53" s="8" t="s">
        <v>517</v>
      </c>
      <c r="S53" s="7" t="s">
        <v>518</v>
      </c>
      <c r="T53" s="7" t="s">
        <v>519</v>
      </c>
      <c r="U53" s="7">
        <v>8</v>
      </c>
      <c r="V53" s="7" t="s">
        <v>520</v>
      </c>
      <c r="W53" s="57">
        <v>41</v>
      </c>
      <c r="X53" s="57">
        <v>9</v>
      </c>
      <c r="Y53" s="68">
        <f t="shared" si="0"/>
        <v>4.5555555555555554</v>
      </c>
      <c r="Z53" s="57">
        <v>43</v>
      </c>
      <c r="AA53" s="57">
        <v>12</v>
      </c>
      <c r="AB53" s="68">
        <f t="shared" si="1"/>
        <v>3.5833333333333335</v>
      </c>
      <c r="AC53" s="57">
        <v>32</v>
      </c>
      <c r="AD53" s="57">
        <v>16</v>
      </c>
      <c r="AE53" s="68">
        <f t="shared" si="2"/>
        <v>2</v>
      </c>
      <c r="AF53" s="49">
        <f t="shared" si="38"/>
        <v>116</v>
      </c>
      <c r="AG53" s="7">
        <f t="shared" si="38"/>
        <v>37</v>
      </c>
      <c r="AH53" s="68">
        <f t="shared" si="30"/>
        <v>3.1351351351351351</v>
      </c>
      <c r="AI53" s="17" t="str">
        <f t="shared" si="53"/>
        <v>SOBRESALIENTE</v>
      </c>
      <c r="AJ53" s="7">
        <v>8</v>
      </c>
      <c r="AK53" s="7" t="s">
        <v>119</v>
      </c>
      <c r="AL53" s="7" t="s">
        <v>521</v>
      </c>
      <c r="AM53" s="57">
        <v>10</v>
      </c>
      <c r="AN53" s="57">
        <v>6</v>
      </c>
      <c r="AO53" s="68">
        <f t="shared" si="5"/>
        <v>1.6666666666666667</v>
      </c>
      <c r="AP53" s="76">
        <v>26</v>
      </c>
      <c r="AQ53" s="73">
        <v>24</v>
      </c>
      <c r="AR53" s="68">
        <f t="shared" si="6"/>
        <v>1.0833333333333333</v>
      </c>
      <c r="AS53" s="76">
        <v>55</v>
      </c>
      <c r="AT53" s="76">
        <v>14</v>
      </c>
      <c r="AU53" s="68">
        <f t="shared" si="7"/>
        <v>3.9285714285714284</v>
      </c>
      <c r="AV53" s="49">
        <f t="shared" si="39"/>
        <v>91</v>
      </c>
      <c r="AW53" s="7">
        <f t="shared" si="39"/>
        <v>44</v>
      </c>
      <c r="AX53" s="68">
        <f t="shared" si="9"/>
        <v>2.0681818181818183</v>
      </c>
      <c r="AY53" s="17" t="str">
        <f t="shared" si="56"/>
        <v>SOBRESALIENTE</v>
      </c>
      <c r="AZ53" s="11">
        <f t="shared" si="31"/>
        <v>8</v>
      </c>
      <c r="BA53" s="7" t="s">
        <v>119</v>
      </c>
      <c r="BB53" s="7" t="s">
        <v>521</v>
      </c>
      <c r="BC53" s="21"/>
      <c r="BD53" s="21"/>
      <c r="BE53" s="68" t="e">
        <f t="shared" si="10"/>
        <v>#DIV/0!</v>
      </c>
      <c r="BF53" s="21"/>
      <c r="BG53" s="21"/>
      <c r="BH53" s="68" t="e">
        <f t="shared" si="11"/>
        <v>#DIV/0!</v>
      </c>
      <c r="BI53" s="21"/>
      <c r="BJ53" s="21"/>
      <c r="BK53" s="68" t="e">
        <f t="shared" si="12"/>
        <v>#DIV/0!</v>
      </c>
      <c r="BL53" s="27">
        <f t="shared" si="43"/>
        <v>0</v>
      </c>
      <c r="BM53" s="26">
        <f t="shared" si="43"/>
        <v>0</v>
      </c>
      <c r="BN53" s="68" t="e">
        <f t="shared" si="14"/>
        <v>#DIV/0!</v>
      </c>
      <c r="BO53" s="28" t="str">
        <f t="shared" si="54"/>
        <v>N/A</v>
      </c>
      <c r="BP53" s="7">
        <v>8</v>
      </c>
      <c r="BQ53" s="21"/>
      <c r="BR53" s="21"/>
      <c r="BS53" s="21"/>
      <c r="BT53" s="68" t="e">
        <f t="shared" si="16"/>
        <v>#DIV/0!</v>
      </c>
      <c r="BU53" s="21"/>
      <c r="BV53" s="21"/>
      <c r="BW53" s="68" t="e">
        <f t="shared" si="17"/>
        <v>#DIV/0!</v>
      </c>
      <c r="BX53" s="21"/>
      <c r="BY53" s="21"/>
      <c r="BZ53" s="68" t="e">
        <f t="shared" si="18"/>
        <v>#DIV/0!</v>
      </c>
      <c r="CA53" s="27">
        <f t="shared" si="19"/>
        <v>0</v>
      </c>
      <c r="CB53" s="26">
        <f t="shared" si="19"/>
        <v>0</v>
      </c>
      <c r="CC53" s="68" t="e">
        <f t="shared" si="20"/>
        <v>#DIV/0!</v>
      </c>
      <c r="CD53" s="28" t="str">
        <f t="shared" si="55"/>
        <v>N/A</v>
      </c>
      <c r="CE53" s="7">
        <v>8</v>
      </c>
      <c r="CF53" s="21"/>
      <c r="CG53" s="26">
        <f t="shared" si="44"/>
        <v>207</v>
      </c>
      <c r="CH53" s="26">
        <f t="shared" si="44"/>
        <v>81</v>
      </c>
      <c r="CI53" s="68">
        <f t="shared" si="23"/>
        <v>2.5555555555555554</v>
      </c>
      <c r="CJ53" s="28" t="str">
        <f t="shared" si="57"/>
        <v>SOBRESALIENTE</v>
      </c>
      <c r="CK53" s="7">
        <v>8</v>
      </c>
      <c r="CL53" s="26"/>
      <c r="CM53" s="26">
        <f t="shared" si="37"/>
        <v>207</v>
      </c>
      <c r="CN53" s="38">
        <f t="shared" si="32"/>
        <v>13.5</v>
      </c>
      <c r="CO53" s="68">
        <f t="shared" si="26"/>
        <v>15.333333333333334</v>
      </c>
      <c r="CP53" s="28" t="str">
        <f t="shared" si="58"/>
        <v>NO CUMPLIDA</v>
      </c>
      <c r="CQ53" s="7">
        <v>8</v>
      </c>
      <c r="CR53" s="26"/>
      <c r="CS53" s="26">
        <f t="shared" si="48"/>
        <v>36</v>
      </c>
      <c r="CT53" s="29">
        <f t="shared" si="33"/>
        <v>13.5</v>
      </c>
      <c r="CU53" s="69">
        <f t="shared" si="27"/>
        <v>2.6666666666666665</v>
      </c>
      <c r="CV53" s="28" t="str">
        <f t="shared" si="60"/>
        <v>SOBRESALIENTE</v>
      </c>
      <c r="CW53" s="7">
        <v>8</v>
      </c>
      <c r="CX53" s="26"/>
      <c r="CY53" s="26">
        <f t="shared" si="50"/>
        <v>207</v>
      </c>
      <c r="CZ53" s="46">
        <f t="shared" si="50"/>
        <v>81</v>
      </c>
      <c r="DA53" s="69">
        <f t="shared" si="28"/>
        <v>2.5555555555555554</v>
      </c>
      <c r="DB53" s="28" t="str">
        <f t="shared" si="59"/>
        <v>SOBRESALIENTE</v>
      </c>
      <c r="DC53" s="7">
        <v>8</v>
      </c>
      <c r="DD53" s="26"/>
    </row>
    <row r="54" spans="1:108" ht="90">
      <c r="A54" s="8" t="s">
        <v>522</v>
      </c>
      <c r="B54" s="7" t="s">
        <v>102</v>
      </c>
      <c r="C54" s="8" t="s">
        <v>103</v>
      </c>
      <c r="D54" s="9" t="s">
        <v>104</v>
      </c>
      <c r="E54" s="9">
        <v>59666422</v>
      </c>
      <c r="F54" s="8" t="s">
        <v>383</v>
      </c>
      <c r="G54" s="70" t="s">
        <v>384</v>
      </c>
      <c r="H54" s="9">
        <v>59666422</v>
      </c>
      <c r="I54" s="7" t="s">
        <v>107</v>
      </c>
      <c r="J54" s="9" t="s">
        <v>523</v>
      </c>
      <c r="K54" s="9" t="s">
        <v>386</v>
      </c>
      <c r="L54" s="7" t="s">
        <v>125</v>
      </c>
      <c r="M54" s="7" t="s">
        <v>415</v>
      </c>
      <c r="N54" s="7" t="s">
        <v>112</v>
      </c>
      <c r="O54" s="7" t="s">
        <v>2</v>
      </c>
      <c r="P54" s="7" t="s">
        <v>460</v>
      </c>
      <c r="Q54" s="7" t="s">
        <v>451</v>
      </c>
      <c r="R54" s="8" t="s">
        <v>524</v>
      </c>
      <c r="S54" s="7" t="s">
        <v>518</v>
      </c>
      <c r="T54" s="7" t="s">
        <v>519</v>
      </c>
      <c r="U54" s="7">
        <v>5</v>
      </c>
      <c r="V54" s="7" t="s">
        <v>520</v>
      </c>
      <c r="W54" s="57">
        <v>61</v>
      </c>
      <c r="X54" s="57">
        <v>18</v>
      </c>
      <c r="Y54" s="68">
        <f t="shared" si="0"/>
        <v>3.3888888888888888</v>
      </c>
      <c r="Z54" s="57">
        <v>65</v>
      </c>
      <c r="AA54" s="57">
        <v>26</v>
      </c>
      <c r="AB54" s="68">
        <f t="shared" si="1"/>
        <v>2.5</v>
      </c>
      <c r="AC54" s="57">
        <v>34</v>
      </c>
      <c r="AD54" s="57">
        <v>33</v>
      </c>
      <c r="AE54" s="68">
        <f t="shared" si="2"/>
        <v>1.0303030303030303</v>
      </c>
      <c r="AF54" s="49">
        <f t="shared" si="38"/>
        <v>160</v>
      </c>
      <c r="AG54" s="7">
        <f t="shared" si="38"/>
        <v>77</v>
      </c>
      <c r="AH54" s="68">
        <f t="shared" si="30"/>
        <v>2.0779220779220777</v>
      </c>
      <c r="AI54" s="17" t="str">
        <f t="shared" si="53"/>
        <v>SOBRESALIENTE</v>
      </c>
      <c r="AJ54" s="7">
        <v>5</v>
      </c>
      <c r="AK54" s="7" t="s">
        <v>119</v>
      </c>
      <c r="AL54" s="7" t="s">
        <v>525</v>
      </c>
      <c r="AM54" s="57">
        <v>44</v>
      </c>
      <c r="AN54" s="57">
        <v>33</v>
      </c>
      <c r="AO54" s="68">
        <f t="shared" si="5"/>
        <v>1.3333333333333333</v>
      </c>
      <c r="AP54" s="76">
        <v>67</v>
      </c>
      <c r="AQ54" s="74">
        <v>38</v>
      </c>
      <c r="AR54" s="68">
        <f t="shared" si="6"/>
        <v>1.763157894736842</v>
      </c>
      <c r="AS54" s="76">
        <v>94</v>
      </c>
      <c r="AT54" s="76">
        <v>46</v>
      </c>
      <c r="AU54" s="68">
        <f t="shared" si="7"/>
        <v>2.0434782608695654</v>
      </c>
      <c r="AV54" s="49">
        <f t="shared" si="39"/>
        <v>205</v>
      </c>
      <c r="AW54" s="7">
        <f t="shared" si="39"/>
        <v>117</v>
      </c>
      <c r="AX54" s="68">
        <f t="shared" si="9"/>
        <v>1.7521367521367521</v>
      </c>
      <c r="AY54" s="17" t="str">
        <f t="shared" si="56"/>
        <v>SOBRESALIENTE</v>
      </c>
      <c r="AZ54" s="11">
        <f t="shared" si="31"/>
        <v>5</v>
      </c>
      <c r="BA54" s="7" t="s">
        <v>119</v>
      </c>
      <c r="BB54" s="7" t="s">
        <v>525</v>
      </c>
      <c r="BC54" s="21"/>
      <c r="BD54" s="21"/>
      <c r="BE54" s="68" t="e">
        <f t="shared" si="10"/>
        <v>#DIV/0!</v>
      </c>
      <c r="BF54" s="21"/>
      <c r="BG54" s="21"/>
      <c r="BH54" s="68" t="e">
        <f t="shared" si="11"/>
        <v>#DIV/0!</v>
      </c>
      <c r="BI54" s="21"/>
      <c r="BJ54" s="21"/>
      <c r="BK54" s="68" t="e">
        <f t="shared" si="12"/>
        <v>#DIV/0!</v>
      </c>
      <c r="BL54" s="27">
        <f t="shared" si="43"/>
        <v>0</v>
      </c>
      <c r="BM54" s="26">
        <f t="shared" si="43"/>
        <v>0</v>
      </c>
      <c r="BN54" s="68" t="e">
        <f t="shared" si="14"/>
        <v>#DIV/0!</v>
      </c>
      <c r="BO54" s="28" t="str">
        <f t="shared" si="54"/>
        <v>N/A</v>
      </c>
      <c r="BP54" s="7">
        <v>5</v>
      </c>
      <c r="BQ54" s="21"/>
      <c r="BR54" s="21"/>
      <c r="BS54" s="21"/>
      <c r="BT54" s="68" t="e">
        <f t="shared" si="16"/>
        <v>#DIV/0!</v>
      </c>
      <c r="BU54" s="21"/>
      <c r="BV54" s="21"/>
      <c r="BW54" s="68" t="e">
        <f t="shared" si="17"/>
        <v>#DIV/0!</v>
      </c>
      <c r="BX54" s="21"/>
      <c r="BY54" s="21"/>
      <c r="BZ54" s="68" t="e">
        <f t="shared" si="18"/>
        <v>#DIV/0!</v>
      </c>
      <c r="CA54" s="27">
        <f t="shared" si="19"/>
        <v>0</v>
      </c>
      <c r="CB54" s="26">
        <f t="shared" si="19"/>
        <v>0</v>
      </c>
      <c r="CC54" s="68" t="e">
        <f t="shared" si="20"/>
        <v>#DIV/0!</v>
      </c>
      <c r="CD54" s="28" t="str">
        <f t="shared" si="55"/>
        <v>N/A</v>
      </c>
      <c r="CE54" s="7">
        <v>5</v>
      </c>
      <c r="CF54" s="21"/>
      <c r="CG54" s="26">
        <f t="shared" si="44"/>
        <v>365</v>
      </c>
      <c r="CH54" s="26">
        <f t="shared" si="44"/>
        <v>194</v>
      </c>
      <c r="CI54" s="68">
        <f t="shared" si="23"/>
        <v>1.8814432989690721</v>
      </c>
      <c r="CJ54" s="28" t="str">
        <f t="shared" si="57"/>
        <v>SOBRESALIENTE</v>
      </c>
      <c r="CK54" s="7">
        <v>5</v>
      </c>
      <c r="CL54" s="26"/>
      <c r="CM54" s="26">
        <f t="shared" si="37"/>
        <v>365</v>
      </c>
      <c r="CN54" s="38">
        <f t="shared" si="32"/>
        <v>32.333333333333336</v>
      </c>
      <c r="CO54" s="68">
        <f t="shared" si="26"/>
        <v>11.288659793814432</v>
      </c>
      <c r="CP54" s="28" t="str">
        <f t="shared" si="58"/>
        <v>NO CUMPLIDA</v>
      </c>
      <c r="CQ54" s="7">
        <v>5</v>
      </c>
      <c r="CR54" s="26"/>
      <c r="CS54" s="26">
        <f t="shared" si="48"/>
        <v>111</v>
      </c>
      <c r="CT54" s="29">
        <f t="shared" si="33"/>
        <v>32.333333333333336</v>
      </c>
      <c r="CU54" s="69">
        <f t="shared" si="27"/>
        <v>3.4329896907216493</v>
      </c>
      <c r="CV54" s="28" t="str">
        <f t="shared" si="60"/>
        <v>SOBRESALIENTE</v>
      </c>
      <c r="CW54" s="7">
        <v>5</v>
      </c>
      <c r="CX54" s="26"/>
      <c r="CY54" s="26">
        <f t="shared" si="50"/>
        <v>365</v>
      </c>
      <c r="CZ54" s="46">
        <f t="shared" si="50"/>
        <v>194</v>
      </c>
      <c r="DA54" s="69">
        <f t="shared" si="28"/>
        <v>1.8814432989690721</v>
      </c>
      <c r="DB54" s="28" t="str">
        <f t="shared" si="59"/>
        <v>SOBRESALIENTE</v>
      </c>
      <c r="DC54" s="7">
        <v>5</v>
      </c>
      <c r="DD54" s="26"/>
    </row>
    <row r="55" spans="1:108" ht="101.25">
      <c r="A55" s="8" t="s">
        <v>526</v>
      </c>
      <c r="B55" s="7" t="s">
        <v>102</v>
      </c>
      <c r="C55" s="8" t="s">
        <v>103</v>
      </c>
      <c r="D55" s="9" t="s">
        <v>104</v>
      </c>
      <c r="E55" s="9">
        <v>59666422</v>
      </c>
      <c r="F55" s="8" t="s">
        <v>383</v>
      </c>
      <c r="G55" s="70" t="s">
        <v>384</v>
      </c>
      <c r="H55" s="9">
        <v>59666422</v>
      </c>
      <c r="I55" s="7" t="s">
        <v>107</v>
      </c>
      <c r="J55" s="9" t="s">
        <v>527</v>
      </c>
      <c r="K55" s="9" t="s">
        <v>501</v>
      </c>
      <c r="L55" s="7" t="s">
        <v>125</v>
      </c>
      <c r="M55" s="7" t="s">
        <v>422</v>
      </c>
      <c r="N55" s="7" t="s">
        <v>112</v>
      </c>
      <c r="O55" s="7" t="s">
        <v>2</v>
      </c>
      <c r="P55" s="7" t="s">
        <v>502</v>
      </c>
      <c r="Q55" s="7" t="s">
        <v>503</v>
      </c>
      <c r="R55" s="8" t="s">
        <v>528</v>
      </c>
      <c r="S55" s="7" t="s">
        <v>505</v>
      </c>
      <c r="T55" s="7" t="s">
        <v>463</v>
      </c>
      <c r="U55" s="7">
        <v>10</v>
      </c>
      <c r="V55" s="7" t="s">
        <v>520</v>
      </c>
      <c r="W55" s="57">
        <v>167</v>
      </c>
      <c r="X55" s="57">
        <v>163</v>
      </c>
      <c r="Y55" s="68">
        <f t="shared" si="0"/>
        <v>1.0245398773006136</v>
      </c>
      <c r="Z55" s="57">
        <v>198</v>
      </c>
      <c r="AA55" s="57">
        <v>185</v>
      </c>
      <c r="AB55" s="68">
        <f t="shared" si="1"/>
        <v>1.0702702702702702</v>
      </c>
      <c r="AC55" s="76">
        <v>178</v>
      </c>
      <c r="AD55" s="57">
        <v>172</v>
      </c>
      <c r="AE55" s="68">
        <f t="shared" si="2"/>
        <v>1.0348837209302326</v>
      </c>
      <c r="AF55" s="49">
        <f t="shared" si="38"/>
        <v>543</v>
      </c>
      <c r="AG55" s="7">
        <f t="shared" si="38"/>
        <v>520</v>
      </c>
      <c r="AH55" s="68">
        <f t="shared" si="30"/>
        <v>1.0442307692307693</v>
      </c>
      <c r="AI55" s="17" t="str">
        <f t="shared" si="53"/>
        <v>SOBRESALIENTE</v>
      </c>
      <c r="AJ55" s="7">
        <v>10</v>
      </c>
      <c r="AK55" s="7" t="s">
        <v>119</v>
      </c>
      <c r="AL55" s="7" t="s">
        <v>529</v>
      </c>
      <c r="AM55" s="57">
        <v>137</v>
      </c>
      <c r="AN55" s="57">
        <v>136</v>
      </c>
      <c r="AO55" s="68">
        <f t="shared" si="5"/>
        <v>1.0073529411764706</v>
      </c>
      <c r="AP55" s="76">
        <v>374</v>
      </c>
      <c r="AQ55" s="74">
        <v>187</v>
      </c>
      <c r="AR55" s="68">
        <f t="shared" si="6"/>
        <v>2</v>
      </c>
      <c r="AS55" s="76">
        <v>178</v>
      </c>
      <c r="AT55" s="76">
        <v>176</v>
      </c>
      <c r="AU55" s="68">
        <f t="shared" si="7"/>
        <v>1.0113636363636365</v>
      </c>
      <c r="AV55" s="49">
        <f t="shared" si="39"/>
        <v>689</v>
      </c>
      <c r="AW55" s="7">
        <f t="shared" si="39"/>
        <v>499</v>
      </c>
      <c r="AX55" s="68">
        <f t="shared" si="9"/>
        <v>1.3807615230460921</v>
      </c>
      <c r="AY55" s="17" t="str">
        <f t="shared" si="56"/>
        <v>SOBRESALIENTE</v>
      </c>
      <c r="AZ55" s="11">
        <f t="shared" si="31"/>
        <v>10</v>
      </c>
      <c r="BA55" s="7" t="s">
        <v>119</v>
      </c>
      <c r="BB55" s="7" t="s">
        <v>529</v>
      </c>
      <c r="BC55" s="21"/>
      <c r="BD55" s="21"/>
      <c r="BE55" s="68" t="e">
        <f t="shared" si="10"/>
        <v>#DIV/0!</v>
      </c>
      <c r="BF55" s="21"/>
      <c r="BG55" s="21"/>
      <c r="BH55" s="68" t="e">
        <f t="shared" si="11"/>
        <v>#DIV/0!</v>
      </c>
      <c r="BI55" s="21"/>
      <c r="BJ55" s="21"/>
      <c r="BK55" s="68" t="e">
        <f t="shared" si="12"/>
        <v>#DIV/0!</v>
      </c>
      <c r="BL55" s="27">
        <f t="shared" si="43"/>
        <v>0</v>
      </c>
      <c r="BM55" s="26">
        <f t="shared" si="43"/>
        <v>0</v>
      </c>
      <c r="BN55" s="68" t="e">
        <f t="shared" si="14"/>
        <v>#DIV/0!</v>
      </c>
      <c r="BO55" s="28" t="str">
        <f t="shared" si="54"/>
        <v>N/A</v>
      </c>
      <c r="BP55" s="7">
        <v>10</v>
      </c>
      <c r="BQ55" s="21"/>
      <c r="BR55" s="21"/>
      <c r="BS55" s="21"/>
      <c r="BT55" s="68" t="e">
        <f t="shared" si="16"/>
        <v>#DIV/0!</v>
      </c>
      <c r="BU55" s="21"/>
      <c r="BV55" s="21"/>
      <c r="BW55" s="68" t="e">
        <f t="shared" si="17"/>
        <v>#DIV/0!</v>
      </c>
      <c r="BX55" s="21"/>
      <c r="BY55" s="21"/>
      <c r="BZ55" s="68" t="e">
        <f t="shared" si="18"/>
        <v>#DIV/0!</v>
      </c>
      <c r="CA55" s="27">
        <f t="shared" si="19"/>
        <v>0</v>
      </c>
      <c r="CB55" s="26">
        <f t="shared" si="19"/>
        <v>0</v>
      </c>
      <c r="CC55" s="68" t="e">
        <f t="shared" si="20"/>
        <v>#DIV/0!</v>
      </c>
      <c r="CD55" s="28" t="str">
        <f t="shared" si="55"/>
        <v>N/A</v>
      </c>
      <c r="CE55" s="7">
        <v>10</v>
      </c>
      <c r="CF55" s="21"/>
      <c r="CG55" s="26">
        <f t="shared" si="44"/>
        <v>1232</v>
      </c>
      <c r="CH55" s="26">
        <f t="shared" si="44"/>
        <v>1019</v>
      </c>
      <c r="CI55" s="68">
        <f t="shared" si="23"/>
        <v>1.2090284592737979</v>
      </c>
      <c r="CJ55" s="28" t="str">
        <f t="shared" si="57"/>
        <v>SOBRESALIENTE</v>
      </c>
      <c r="CK55" s="7">
        <v>10</v>
      </c>
      <c r="CL55" s="26"/>
      <c r="CM55" s="26">
        <f t="shared" si="37"/>
        <v>1232</v>
      </c>
      <c r="CN55" s="38">
        <f t="shared" si="32"/>
        <v>169.83333333333334</v>
      </c>
      <c r="CO55" s="68">
        <f t="shared" si="26"/>
        <v>7.2541707556427868</v>
      </c>
      <c r="CP55" s="28" t="str">
        <f t="shared" si="58"/>
        <v>SOBRESALIENTE</v>
      </c>
      <c r="CQ55" s="7">
        <v>10</v>
      </c>
      <c r="CR55" s="26"/>
      <c r="CS55" s="26">
        <f t="shared" si="48"/>
        <v>511</v>
      </c>
      <c r="CT55" s="29">
        <f t="shared" si="33"/>
        <v>169.83333333333334</v>
      </c>
      <c r="CU55" s="69">
        <f t="shared" si="27"/>
        <v>3.0088321884200195</v>
      </c>
      <c r="CV55" s="28" t="str">
        <f t="shared" si="60"/>
        <v>SOBRESALIENTE</v>
      </c>
      <c r="CW55" s="7">
        <v>10</v>
      </c>
      <c r="CX55" s="26"/>
      <c r="CY55" s="26">
        <f t="shared" si="50"/>
        <v>1232</v>
      </c>
      <c r="CZ55" s="46">
        <f t="shared" si="50"/>
        <v>1019</v>
      </c>
      <c r="DA55" s="69">
        <f t="shared" si="28"/>
        <v>1.2090284592737979</v>
      </c>
      <c r="DB55" s="28" t="str">
        <f t="shared" si="59"/>
        <v>SOBRESALIENTE</v>
      </c>
      <c r="DC55" s="7">
        <v>10</v>
      </c>
      <c r="DD55" s="26"/>
    </row>
    <row r="56" spans="1:108" ht="165">
      <c r="A56" s="6" t="s">
        <v>530</v>
      </c>
      <c r="B56" s="7" t="s">
        <v>531</v>
      </c>
      <c r="C56" s="8" t="s">
        <v>532</v>
      </c>
      <c r="D56" s="77" t="s">
        <v>533</v>
      </c>
      <c r="E56" s="9">
        <v>59826914</v>
      </c>
      <c r="F56" s="8" t="s">
        <v>534</v>
      </c>
      <c r="G56" s="77" t="s">
        <v>533</v>
      </c>
      <c r="H56" s="9">
        <v>12991648</v>
      </c>
      <c r="I56" s="7" t="s">
        <v>107</v>
      </c>
      <c r="J56" s="7" t="s">
        <v>535</v>
      </c>
      <c r="K56" s="7" t="s">
        <v>536</v>
      </c>
      <c r="L56" s="7" t="s">
        <v>537</v>
      </c>
      <c r="M56" s="7" t="s">
        <v>111</v>
      </c>
      <c r="N56" s="7" t="s">
        <v>154</v>
      </c>
      <c r="O56" s="7" t="s">
        <v>2</v>
      </c>
      <c r="P56" s="7" t="s">
        <v>538</v>
      </c>
      <c r="Q56" s="7" t="s">
        <v>539</v>
      </c>
      <c r="R56" s="8" t="s">
        <v>540</v>
      </c>
      <c r="S56" s="7" t="s">
        <v>541</v>
      </c>
      <c r="T56" s="7" t="s">
        <v>542</v>
      </c>
      <c r="U56" s="11">
        <v>0.08</v>
      </c>
      <c r="V56" s="7" t="s">
        <v>160</v>
      </c>
      <c r="W56" s="78">
        <v>8</v>
      </c>
      <c r="X56" s="79">
        <v>455</v>
      </c>
      <c r="Y56" s="14">
        <f t="shared" si="0"/>
        <v>1.7582417582417582E-2</v>
      </c>
      <c r="Z56" s="79">
        <v>0</v>
      </c>
      <c r="AA56" s="79">
        <v>498</v>
      </c>
      <c r="AB56" s="14">
        <f t="shared" si="1"/>
        <v>0</v>
      </c>
      <c r="AC56" s="79">
        <v>2</v>
      </c>
      <c r="AD56" s="79">
        <v>417</v>
      </c>
      <c r="AE56" s="14">
        <f t="shared" si="2"/>
        <v>4.7961630695443642E-3</v>
      </c>
      <c r="AF56" s="80">
        <f t="shared" si="38"/>
        <v>10</v>
      </c>
      <c r="AG56" s="81">
        <f t="shared" si="38"/>
        <v>1370</v>
      </c>
      <c r="AH56" s="14">
        <f t="shared" si="30"/>
        <v>7.2992700729927005E-3</v>
      </c>
      <c r="AI56" s="82" t="str">
        <f t="shared" si="53"/>
        <v>SOBRESALIENTE</v>
      </c>
      <c r="AJ56" s="11">
        <f t="shared" ref="AJ56:AJ102" si="61">U56</f>
        <v>0.08</v>
      </c>
      <c r="AK56" s="11" t="s">
        <v>119</v>
      </c>
      <c r="AL56" s="83" t="s">
        <v>543</v>
      </c>
      <c r="AM56" s="79">
        <v>1</v>
      </c>
      <c r="AN56" s="79">
        <v>377</v>
      </c>
      <c r="AO56" s="14">
        <f t="shared" si="5"/>
        <v>2.6525198938992041E-3</v>
      </c>
      <c r="AP56" s="79">
        <v>1</v>
      </c>
      <c r="AQ56" s="79">
        <v>578</v>
      </c>
      <c r="AR56" s="14">
        <f t="shared" si="6"/>
        <v>1.7301038062283738E-3</v>
      </c>
      <c r="AS56" s="79">
        <v>0</v>
      </c>
      <c r="AT56" s="79">
        <v>338</v>
      </c>
      <c r="AU56" s="14">
        <f t="shared" si="7"/>
        <v>0</v>
      </c>
      <c r="AV56" s="80">
        <f t="shared" si="39"/>
        <v>2</v>
      </c>
      <c r="AW56" s="81">
        <f t="shared" si="39"/>
        <v>1293</v>
      </c>
      <c r="AX56" s="14">
        <f t="shared" si="9"/>
        <v>1.5467904098994587E-3</v>
      </c>
      <c r="AY56" s="82" t="str">
        <f t="shared" si="56"/>
        <v>SOBRESALIENTE</v>
      </c>
      <c r="AZ56" s="11">
        <f t="shared" si="31"/>
        <v>0.08</v>
      </c>
      <c r="BA56" s="11" t="s">
        <v>119</v>
      </c>
      <c r="BB56" s="7" t="s">
        <v>544</v>
      </c>
      <c r="BC56" s="21"/>
      <c r="BD56" s="21"/>
      <c r="BE56" s="14" t="e">
        <f t="shared" si="10"/>
        <v>#DIV/0!</v>
      </c>
      <c r="BF56" s="21"/>
      <c r="BG56" s="21"/>
      <c r="BH56" s="14" t="e">
        <f t="shared" si="11"/>
        <v>#DIV/0!</v>
      </c>
      <c r="BI56" s="21"/>
      <c r="BJ56" s="21"/>
      <c r="BK56" s="14" t="e">
        <f t="shared" si="12"/>
        <v>#DIV/0!</v>
      </c>
      <c r="BL56" s="84">
        <f t="shared" si="43"/>
        <v>0</v>
      </c>
      <c r="BM56" s="79">
        <f t="shared" si="43"/>
        <v>0</v>
      </c>
      <c r="BN56" s="14" t="e">
        <f t="shared" si="14"/>
        <v>#DIV/0!</v>
      </c>
      <c r="BO56" s="82" t="str">
        <f t="shared" si="54"/>
        <v>N/A</v>
      </c>
      <c r="BP56" s="11">
        <v>0.7</v>
      </c>
      <c r="BQ56" s="21"/>
      <c r="BR56" s="21"/>
      <c r="BS56" s="21"/>
      <c r="BT56" s="14" t="e">
        <f t="shared" si="16"/>
        <v>#DIV/0!</v>
      </c>
      <c r="BU56" s="21"/>
      <c r="BV56" s="21"/>
      <c r="BW56" s="14" t="e">
        <f t="shared" si="17"/>
        <v>#DIV/0!</v>
      </c>
      <c r="BX56" s="21"/>
      <c r="BY56" s="21"/>
      <c r="BZ56" s="14" t="e">
        <f t="shared" si="18"/>
        <v>#DIV/0!</v>
      </c>
      <c r="CA56" s="84">
        <f t="shared" si="19"/>
        <v>0</v>
      </c>
      <c r="CB56" s="79">
        <f t="shared" si="19"/>
        <v>0</v>
      </c>
      <c r="CC56" s="14" t="e">
        <f t="shared" si="20"/>
        <v>#DIV/0!</v>
      </c>
      <c r="CD56" s="82" t="str">
        <f t="shared" si="55"/>
        <v>N/A</v>
      </c>
      <c r="CE56" s="24">
        <v>0.7</v>
      </c>
      <c r="CF56" s="21"/>
      <c r="CG56" s="26">
        <f t="shared" si="44"/>
        <v>12</v>
      </c>
      <c r="CH56" s="26">
        <f t="shared" si="44"/>
        <v>2663</v>
      </c>
      <c r="CI56" s="14">
        <f t="shared" si="23"/>
        <v>4.5061960195268494E-3</v>
      </c>
      <c r="CJ56" s="82" t="str">
        <f t="shared" si="57"/>
        <v>SOBRESALIENTE</v>
      </c>
      <c r="CK56" s="24">
        <f t="shared" ref="CK56:CK119" si="62">U56</f>
        <v>0.08</v>
      </c>
      <c r="CL56" s="26"/>
      <c r="CM56" s="26">
        <f t="shared" si="37"/>
        <v>12</v>
      </c>
      <c r="CN56" s="38">
        <f t="shared" si="32"/>
        <v>443.83333333333331</v>
      </c>
      <c r="CO56" s="14">
        <f t="shared" si="26"/>
        <v>2.7037176117161096E-2</v>
      </c>
      <c r="CP56" s="82" t="str">
        <f t="shared" si="58"/>
        <v>SOBRESALIENTE</v>
      </c>
      <c r="CQ56" s="11">
        <v>0.08</v>
      </c>
      <c r="CR56" s="26"/>
      <c r="CS56" s="26">
        <f t="shared" si="48"/>
        <v>2</v>
      </c>
      <c r="CT56" s="25">
        <f t="shared" si="33"/>
        <v>443.83333333333331</v>
      </c>
      <c r="CU56" s="30">
        <f t="shared" si="27"/>
        <v>4.5061960195268494E-3</v>
      </c>
      <c r="CV56" s="82" t="str">
        <f t="shared" si="60"/>
        <v>SOBRESALIENTE</v>
      </c>
      <c r="CW56" s="11">
        <v>0.08</v>
      </c>
      <c r="CX56" s="26"/>
      <c r="CY56" s="46">
        <f t="shared" si="50"/>
        <v>12</v>
      </c>
      <c r="CZ56" s="46">
        <f t="shared" si="50"/>
        <v>2663</v>
      </c>
      <c r="DA56" s="30">
        <f t="shared" si="28"/>
        <v>4.5061960195268494E-3</v>
      </c>
      <c r="DB56" s="82" t="str">
        <f t="shared" si="59"/>
        <v>SOBRESALIENTE</v>
      </c>
      <c r="DC56" s="24">
        <f t="shared" ref="DC56:DC119" si="63">U56</f>
        <v>0.08</v>
      </c>
      <c r="DD56" s="26"/>
    </row>
    <row r="57" spans="1:108" ht="69.75" customHeight="1">
      <c r="A57" s="8" t="s">
        <v>545</v>
      </c>
      <c r="B57" s="7" t="s">
        <v>531</v>
      </c>
      <c r="C57" s="8" t="s">
        <v>532</v>
      </c>
      <c r="D57" s="77" t="s">
        <v>533</v>
      </c>
      <c r="E57" s="9">
        <v>59826914</v>
      </c>
      <c r="F57" s="8" t="s">
        <v>534</v>
      </c>
      <c r="G57" s="77" t="s">
        <v>533</v>
      </c>
      <c r="H57" s="9">
        <v>12991648</v>
      </c>
      <c r="I57" s="7" t="s">
        <v>107</v>
      </c>
      <c r="J57" s="7" t="s">
        <v>535</v>
      </c>
      <c r="K57" s="7" t="s">
        <v>536</v>
      </c>
      <c r="L57" s="7" t="s">
        <v>537</v>
      </c>
      <c r="M57" s="7" t="s">
        <v>111</v>
      </c>
      <c r="N57" s="7" t="s">
        <v>112</v>
      </c>
      <c r="O57" s="7" t="s">
        <v>2</v>
      </c>
      <c r="P57" s="7" t="s">
        <v>538</v>
      </c>
      <c r="Q57" s="7" t="s">
        <v>539</v>
      </c>
      <c r="R57" s="85" t="s">
        <v>546</v>
      </c>
      <c r="S57" s="7" t="s">
        <v>547</v>
      </c>
      <c r="T57" s="7" t="s">
        <v>548</v>
      </c>
      <c r="U57" s="11">
        <v>0.05</v>
      </c>
      <c r="V57" s="7" t="s">
        <v>160</v>
      </c>
      <c r="W57" s="78">
        <v>0</v>
      </c>
      <c r="X57" s="79">
        <v>0</v>
      </c>
      <c r="Y57" s="14" t="e">
        <f t="shared" si="0"/>
        <v>#DIV/0!</v>
      </c>
      <c r="Z57" s="79">
        <v>0</v>
      </c>
      <c r="AA57" s="79">
        <v>0</v>
      </c>
      <c r="AB57" s="14" t="e">
        <f t="shared" si="1"/>
        <v>#DIV/0!</v>
      </c>
      <c r="AC57" s="79">
        <v>0</v>
      </c>
      <c r="AD57" s="79">
        <v>0</v>
      </c>
      <c r="AE57" s="14" t="e">
        <f t="shared" si="2"/>
        <v>#DIV/0!</v>
      </c>
      <c r="AF57" s="80">
        <f t="shared" si="38"/>
        <v>0</v>
      </c>
      <c r="AG57" s="81">
        <f t="shared" si="38"/>
        <v>0</v>
      </c>
      <c r="AH57" s="14" t="e">
        <f t="shared" si="30"/>
        <v>#DIV/0!</v>
      </c>
      <c r="AI57" s="82" t="str">
        <f t="shared" si="53"/>
        <v>N/A</v>
      </c>
      <c r="AJ57" s="11">
        <f t="shared" si="61"/>
        <v>0.05</v>
      </c>
      <c r="AK57" s="11" t="s">
        <v>119</v>
      </c>
      <c r="AL57" s="83"/>
      <c r="AM57" s="21"/>
      <c r="AN57" s="21"/>
      <c r="AO57" s="14" t="e">
        <f t="shared" si="5"/>
        <v>#DIV/0!</v>
      </c>
      <c r="AP57" s="21"/>
      <c r="AQ57" s="21"/>
      <c r="AR57" s="14" t="e">
        <f t="shared" si="6"/>
        <v>#DIV/0!</v>
      </c>
      <c r="AS57" s="21"/>
      <c r="AT57" s="21"/>
      <c r="AU57" s="14" t="e">
        <f t="shared" si="7"/>
        <v>#DIV/0!</v>
      </c>
      <c r="AV57" s="80">
        <f t="shared" si="39"/>
        <v>0</v>
      </c>
      <c r="AW57" s="81">
        <f t="shared" si="39"/>
        <v>0</v>
      </c>
      <c r="AX57" s="14" t="e">
        <f t="shared" si="9"/>
        <v>#DIV/0!</v>
      </c>
      <c r="AY57" s="17" t="str">
        <f>IFERROR((IF(AX57&lt;=AZ57,"SOBRESALIENTE",IF(AX57&gt;AZ57+(AZ57*0.05),"NO CUMPLIDA","ACEPTABLE"))),"N/A")</f>
        <v>N/A</v>
      </c>
      <c r="AZ57" s="11">
        <f t="shared" si="31"/>
        <v>0.05</v>
      </c>
      <c r="BA57" s="86" t="s">
        <v>119</v>
      </c>
      <c r="BB57" s="21"/>
      <c r="BC57" s="21"/>
      <c r="BD57" s="21"/>
      <c r="BE57" s="14" t="e">
        <f t="shared" si="10"/>
        <v>#DIV/0!</v>
      </c>
      <c r="BF57" s="21"/>
      <c r="BG57" s="21"/>
      <c r="BH57" s="14" t="e">
        <f t="shared" si="11"/>
        <v>#DIV/0!</v>
      </c>
      <c r="BI57" s="21"/>
      <c r="BJ57" s="21"/>
      <c r="BK57" s="14" t="e">
        <f t="shared" si="12"/>
        <v>#DIV/0!</v>
      </c>
      <c r="BL57" s="84">
        <f t="shared" si="43"/>
        <v>0</v>
      </c>
      <c r="BM57" s="79">
        <f t="shared" si="43"/>
        <v>0</v>
      </c>
      <c r="BN57" s="14" t="e">
        <f t="shared" si="14"/>
        <v>#DIV/0!</v>
      </c>
      <c r="BO57" s="82" t="str">
        <f t="shared" si="54"/>
        <v>N/A</v>
      </c>
      <c r="BP57" s="87">
        <f t="shared" ref="BP57:BP102" si="64">AZ57</f>
        <v>0.05</v>
      </c>
      <c r="BQ57" s="21"/>
      <c r="BR57" s="21"/>
      <c r="BS57" s="21"/>
      <c r="BT57" s="14" t="e">
        <f t="shared" si="16"/>
        <v>#DIV/0!</v>
      </c>
      <c r="BU57" s="21"/>
      <c r="BV57" s="21"/>
      <c r="BW57" s="14" t="e">
        <f t="shared" si="17"/>
        <v>#DIV/0!</v>
      </c>
      <c r="BX57" s="21"/>
      <c r="BY57" s="21"/>
      <c r="BZ57" s="14" t="e">
        <f t="shared" si="18"/>
        <v>#DIV/0!</v>
      </c>
      <c r="CA57" s="84">
        <f t="shared" si="19"/>
        <v>0</v>
      </c>
      <c r="CB57" s="79">
        <f t="shared" si="19"/>
        <v>0</v>
      </c>
      <c r="CC57" s="14" t="e">
        <f t="shared" si="20"/>
        <v>#DIV/0!</v>
      </c>
      <c r="CD57" s="82" t="str">
        <f t="shared" si="55"/>
        <v>N/A</v>
      </c>
      <c r="CE57" s="87">
        <f t="shared" ref="CE57:CE102" si="65">BP57</f>
        <v>0.05</v>
      </c>
      <c r="CF57" s="21"/>
      <c r="CG57" s="26">
        <f t="shared" si="44"/>
        <v>0</v>
      </c>
      <c r="CH57" s="26">
        <f t="shared" si="44"/>
        <v>0</v>
      </c>
      <c r="CI57" s="14" t="e">
        <f t="shared" si="23"/>
        <v>#DIV/0!</v>
      </c>
      <c r="CJ57" s="82" t="str">
        <f t="shared" si="57"/>
        <v>N/A</v>
      </c>
      <c r="CK57" s="24">
        <f t="shared" si="62"/>
        <v>0.05</v>
      </c>
      <c r="CL57" s="26"/>
      <c r="CM57" s="26">
        <f t="shared" si="37"/>
        <v>0</v>
      </c>
      <c r="CN57" s="38">
        <f t="shared" si="32"/>
        <v>0</v>
      </c>
      <c r="CO57" s="14" t="e">
        <f t="shared" si="26"/>
        <v>#DIV/0!</v>
      </c>
      <c r="CP57" s="82" t="str">
        <f t="shared" si="58"/>
        <v>N/A</v>
      </c>
      <c r="CQ57" s="11">
        <v>0.05</v>
      </c>
      <c r="CR57" s="26"/>
      <c r="CS57" s="26">
        <f t="shared" si="48"/>
        <v>0</v>
      </c>
      <c r="CT57" s="25">
        <f t="shared" si="33"/>
        <v>0</v>
      </c>
      <c r="CU57" s="30" t="e">
        <f t="shared" si="27"/>
        <v>#DIV/0!</v>
      </c>
      <c r="CV57" s="82" t="str">
        <f t="shared" si="60"/>
        <v>N/A</v>
      </c>
      <c r="CW57" s="11">
        <v>0.05</v>
      </c>
      <c r="CX57" s="26"/>
      <c r="CY57" s="46">
        <f t="shared" si="50"/>
        <v>0</v>
      </c>
      <c r="CZ57" s="46">
        <f t="shared" si="50"/>
        <v>0</v>
      </c>
      <c r="DA57" s="30" t="e">
        <f t="shared" si="28"/>
        <v>#DIV/0!</v>
      </c>
      <c r="DB57" s="82" t="str">
        <f t="shared" si="59"/>
        <v>N/A</v>
      </c>
      <c r="DC57" s="24">
        <f t="shared" si="63"/>
        <v>0.05</v>
      </c>
      <c r="DD57" s="26"/>
    </row>
    <row r="58" spans="1:108" ht="76.5" customHeight="1">
      <c r="A58" s="8" t="s">
        <v>549</v>
      </c>
      <c r="B58" s="7" t="s">
        <v>531</v>
      </c>
      <c r="C58" s="8" t="s">
        <v>532</v>
      </c>
      <c r="D58" s="77" t="s">
        <v>533</v>
      </c>
      <c r="E58" s="9">
        <v>59826914</v>
      </c>
      <c r="F58" s="8" t="s">
        <v>534</v>
      </c>
      <c r="G58" s="77" t="s">
        <v>533</v>
      </c>
      <c r="H58" s="9">
        <v>12991648</v>
      </c>
      <c r="I58" s="7" t="s">
        <v>107</v>
      </c>
      <c r="J58" s="7" t="s">
        <v>535</v>
      </c>
      <c r="K58" s="7" t="s">
        <v>536</v>
      </c>
      <c r="L58" s="7" t="s">
        <v>537</v>
      </c>
      <c r="M58" s="7" t="s">
        <v>111</v>
      </c>
      <c r="N58" s="7" t="s">
        <v>550</v>
      </c>
      <c r="O58" s="7" t="s">
        <v>172</v>
      </c>
      <c r="P58" s="7" t="s">
        <v>551</v>
      </c>
      <c r="Q58" s="7" t="s">
        <v>539</v>
      </c>
      <c r="R58" s="8" t="s">
        <v>552</v>
      </c>
      <c r="S58" s="7" t="s">
        <v>553</v>
      </c>
      <c r="T58" s="7" t="s">
        <v>554</v>
      </c>
      <c r="U58" s="11">
        <v>0.3</v>
      </c>
      <c r="V58" s="7" t="s">
        <v>160</v>
      </c>
      <c r="W58" s="88">
        <v>14</v>
      </c>
      <c r="X58" s="79">
        <v>348</v>
      </c>
      <c r="Y58" s="14">
        <f t="shared" si="0"/>
        <v>4.0229885057471264E-2</v>
      </c>
      <c r="Z58" s="79">
        <v>0</v>
      </c>
      <c r="AA58" s="79">
        <v>325</v>
      </c>
      <c r="AB58" s="14">
        <f t="shared" si="1"/>
        <v>0</v>
      </c>
      <c r="AC58" s="79">
        <v>21</v>
      </c>
      <c r="AD58" s="79">
        <v>251</v>
      </c>
      <c r="AE58" s="14">
        <f t="shared" si="2"/>
        <v>8.3665338645418322E-2</v>
      </c>
      <c r="AF58" s="80">
        <f t="shared" si="38"/>
        <v>35</v>
      </c>
      <c r="AG58" s="81">
        <f t="shared" si="38"/>
        <v>924</v>
      </c>
      <c r="AH58" s="14">
        <f t="shared" si="30"/>
        <v>3.787878787878788E-2</v>
      </c>
      <c r="AI58" s="82" t="str">
        <f t="shared" si="53"/>
        <v>SOBRESALIENTE</v>
      </c>
      <c r="AJ58" s="11">
        <f t="shared" si="61"/>
        <v>0.3</v>
      </c>
      <c r="AK58" s="11" t="s">
        <v>119</v>
      </c>
      <c r="AL58" s="83" t="s">
        <v>555</v>
      </c>
      <c r="AM58" s="79">
        <v>37</v>
      </c>
      <c r="AN58" s="79">
        <v>128</v>
      </c>
      <c r="AO58" s="14">
        <f t="shared" si="5"/>
        <v>0.2890625</v>
      </c>
      <c r="AP58" s="79">
        <v>29</v>
      </c>
      <c r="AQ58" s="79">
        <v>368</v>
      </c>
      <c r="AR58" s="14">
        <f t="shared" si="6"/>
        <v>7.880434782608696E-2</v>
      </c>
      <c r="AS58" s="79">
        <v>20</v>
      </c>
      <c r="AT58" s="79">
        <v>245</v>
      </c>
      <c r="AU58" s="14">
        <f t="shared" si="7"/>
        <v>8.1632653061224483E-2</v>
      </c>
      <c r="AV58" s="80">
        <f t="shared" si="39"/>
        <v>86</v>
      </c>
      <c r="AW58" s="81">
        <f t="shared" si="39"/>
        <v>741</v>
      </c>
      <c r="AX58" s="14">
        <f t="shared" si="9"/>
        <v>0.11605937921727395</v>
      </c>
      <c r="AY58" s="82" t="str">
        <f t="shared" si="56"/>
        <v>SOBRESALIENTE</v>
      </c>
      <c r="AZ58" s="11">
        <f t="shared" si="31"/>
        <v>0.3</v>
      </c>
      <c r="BA58" s="11" t="s">
        <v>119</v>
      </c>
      <c r="BB58" s="7" t="s">
        <v>556</v>
      </c>
      <c r="BC58" s="21"/>
      <c r="BD58" s="21"/>
      <c r="BE58" s="14" t="e">
        <f t="shared" si="10"/>
        <v>#DIV/0!</v>
      </c>
      <c r="BF58" s="21"/>
      <c r="BG58" s="21"/>
      <c r="BH58" s="14" t="e">
        <f t="shared" si="11"/>
        <v>#DIV/0!</v>
      </c>
      <c r="BI58" s="21"/>
      <c r="BJ58" s="21"/>
      <c r="BK58" s="14" t="e">
        <f t="shared" si="12"/>
        <v>#DIV/0!</v>
      </c>
      <c r="BL58" s="84">
        <f t="shared" si="43"/>
        <v>0</v>
      </c>
      <c r="BM58" s="79">
        <f t="shared" si="43"/>
        <v>0</v>
      </c>
      <c r="BN58" s="14" t="e">
        <f t="shared" si="14"/>
        <v>#DIV/0!</v>
      </c>
      <c r="BO58" s="82" t="str">
        <f t="shared" si="54"/>
        <v>N/A</v>
      </c>
      <c r="BP58" s="89">
        <f t="shared" si="64"/>
        <v>0.3</v>
      </c>
      <c r="BQ58" s="21"/>
      <c r="BR58" s="21"/>
      <c r="BS58" s="21"/>
      <c r="BT58" s="14" t="e">
        <f t="shared" si="16"/>
        <v>#DIV/0!</v>
      </c>
      <c r="BU58" s="21"/>
      <c r="BV58" s="21"/>
      <c r="BW58" s="14" t="e">
        <f t="shared" si="17"/>
        <v>#DIV/0!</v>
      </c>
      <c r="BX58" s="21"/>
      <c r="BY58" s="21"/>
      <c r="BZ58" s="14" t="e">
        <f t="shared" si="18"/>
        <v>#DIV/0!</v>
      </c>
      <c r="CA58" s="84">
        <f t="shared" si="19"/>
        <v>0</v>
      </c>
      <c r="CB58" s="79">
        <f t="shared" si="19"/>
        <v>0</v>
      </c>
      <c r="CC58" s="14" t="e">
        <f t="shared" si="20"/>
        <v>#DIV/0!</v>
      </c>
      <c r="CD58" s="82" t="str">
        <f t="shared" si="55"/>
        <v>N/A</v>
      </c>
      <c r="CE58" s="89">
        <f t="shared" si="65"/>
        <v>0.3</v>
      </c>
      <c r="CF58" s="21"/>
      <c r="CG58" s="26">
        <f t="shared" si="44"/>
        <v>121</v>
      </c>
      <c r="CH58" s="26">
        <f t="shared" si="44"/>
        <v>1665</v>
      </c>
      <c r="CI58" s="14">
        <f t="shared" si="23"/>
        <v>7.2672672672672675E-2</v>
      </c>
      <c r="CJ58" s="82" t="str">
        <f t="shared" si="57"/>
        <v>SOBRESALIENTE</v>
      </c>
      <c r="CK58" s="24">
        <f t="shared" si="62"/>
        <v>0.3</v>
      </c>
      <c r="CL58" s="26"/>
      <c r="CM58" s="26">
        <f t="shared" si="37"/>
        <v>121</v>
      </c>
      <c r="CN58" s="38">
        <f t="shared" si="32"/>
        <v>277.5</v>
      </c>
      <c r="CO58" s="14">
        <f t="shared" si="26"/>
        <v>0.43603603603603602</v>
      </c>
      <c r="CP58" s="82" t="str">
        <f t="shared" si="58"/>
        <v>NO CUMPLIDA</v>
      </c>
      <c r="CQ58" s="11">
        <v>0.3</v>
      </c>
      <c r="CR58" s="26"/>
      <c r="CS58" s="26">
        <f t="shared" si="48"/>
        <v>66</v>
      </c>
      <c r="CT58" s="25">
        <f t="shared" si="33"/>
        <v>277.5</v>
      </c>
      <c r="CU58" s="30">
        <f t="shared" si="27"/>
        <v>0.23783783783783785</v>
      </c>
      <c r="CV58" s="82" t="str">
        <f t="shared" si="60"/>
        <v>SOBRESALIENTE</v>
      </c>
      <c r="CW58" s="11">
        <v>0.3</v>
      </c>
      <c r="CX58" s="26"/>
      <c r="CY58" s="46">
        <f t="shared" si="50"/>
        <v>121</v>
      </c>
      <c r="CZ58" s="46">
        <f t="shared" si="50"/>
        <v>1665</v>
      </c>
      <c r="DA58" s="30">
        <f t="shared" si="28"/>
        <v>7.2672672672672675E-2</v>
      </c>
      <c r="DB58" s="82" t="str">
        <f t="shared" si="59"/>
        <v>SOBRESALIENTE</v>
      </c>
      <c r="DC58" s="24">
        <f t="shared" si="63"/>
        <v>0.3</v>
      </c>
      <c r="DD58" s="26"/>
    </row>
    <row r="59" spans="1:108" ht="77.25" customHeight="1">
      <c r="A59" s="6" t="s">
        <v>557</v>
      </c>
      <c r="B59" s="7" t="s">
        <v>531</v>
      </c>
      <c r="C59" s="8" t="s">
        <v>532</v>
      </c>
      <c r="D59" s="77" t="s">
        <v>533</v>
      </c>
      <c r="E59" s="9">
        <v>59826914</v>
      </c>
      <c r="F59" s="8" t="s">
        <v>534</v>
      </c>
      <c r="G59" s="77" t="s">
        <v>533</v>
      </c>
      <c r="H59" s="9">
        <v>12991648</v>
      </c>
      <c r="I59" s="7" t="s">
        <v>107</v>
      </c>
      <c r="J59" s="7" t="s">
        <v>558</v>
      </c>
      <c r="K59" s="7" t="s">
        <v>559</v>
      </c>
      <c r="L59" s="7" t="s">
        <v>537</v>
      </c>
      <c r="M59" s="7" t="s">
        <v>111</v>
      </c>
      <c r="N59" s="7" t="s">
        <v>550</v>
      </c>
      <c r="O59" s="7" t="s">
        <v>172</v>
      </c>
      <c r="P59" s="7" t="s">
        <v>538</v>
      </c>
      <c r="Q59" s="7" t="s">
        <v>539</v>
      </c>
      <c r="R59" s="8" t="s">
        <v>560</v>
      </c>
      <c r="S59" s="7" t="s">
        <v>561</v>
      </c>
      <c r="T59" s="7" t="s">
        <v>562</v>
      </c>
      <c r="U59" s="11">
        <v>0.7</v>
      </c>
      <c r="V59" s="7" t="s">
        <v>160</v>
      </c>
      <c r="W59" s="78">
        <v>362</v>
      </c>
      <c r="X59" s="79">
        <v>457</v>
      </c>
      <c r="Y59" s="14">
        <f t="shared" si="0"/>
        <v>0.79212253829321666</v>
      </c>
      <c r="Z59" s="79">
        <v>401</v>
      </c>
      <c r="AA59" s="79">
        <v>500</v>
      </c>
      <c r="AB59" s="14">
        <f t="shared" si="1"/>
        <v>0.80200000000000005</v>
      </c>
      <c r="AC59" s="79">
        <v>334</v>
      </c>
      <c r="AD59" s="79">
        <v>419</v>
      </c>
      <c r="AE59" s="14">
        <f t="shared" si="2"/>
        <v>0.79713603818615753</v>
      </c>
      <c r="AF59" s="80">
        <f t="shared" si="38"/>
        <v>1097</v>
      </c>
      <c r="AG59" s="81">
        <f t="shared" si="38"/>
        <v>1376</v>
      </c>
      <c r="AH59" s="14">
        <f t="shared" si="30"/>
        <v>0.79723837209302328</v>
      </c>
      <c r="AI59" s="82" t="str">
        <f>IFERROR((IF(AH59&gt;=AJ59,"SOBRESALIENTE",IF(AH59&lt;AJ59-(AJ59*0.05),"NO CUMPLIDA","ACEPTABLE"))),"N/A")</f>
        <v>SOBRESALIENTE</v>
      </c>
      <c r="AJ59" s="11">
        <f t="shared" si="61"/>
        <v>0.7</v>
      </c>
      <c r="AK59" s="11" t="s">
        <v>119</v>
      </c>
      <c r="AL59" s="83" t="s">
        <v>563</v>
      </c>
      <c r="AM59" s="79">
        <v>280</v>
      </c>
      <c r="AN59" s="79">
        <v>377</v>
      </c>
      <c r="AO59" s="14">
        <f t="shared" si="5"/>
        <v>0.7427055702917772</v>
      </c>
      <c r="AP59" s="79">
        <v>489</v>
      </c>
      <c r="AQ59" s="79">
        <v>581</v>
      </c>
      <c r="AR59" s="14">
        <f t="shared" si="6"/>
        <v>0.84165232358003439</v>
      </c>
      <c r="AS59" s="79">
        <v>286</v>
      </c>
      <c r="AT59" s="79">
        <v>338</v>
      </c>
      <c r="AU59" s="14">
        <f t="shared" si="7"/>
        <v>0.84615384615384615</v>
      </c>
      <c r="AV59" s="80">
        <f t="shared" si="39"/>
        <v>1055</v>
      </c>
      <c r="AW59" s="81">
        <f t="shared" si="39"/>
        <v>1296</v>
      </c>
      <c r="AX59" s="14">
        <f t="shared" si="9"/>
        <v>0.81404320987654322</v>
      </c>
      <c r="AY59" s="82" t="str">
        <f>IFERROR((IF(AX59&gt;=AZ59,"SOBRESALIENTE",IF(AX59&lt;AZ59-(AZ59*0.05),"NO CUMPLIDA","ACEPTABLE"))),"N/A")</f>
        <v>SOBRESALIENTE</v>
      </c>
      <c r="AZ59" s="11">
        <f t="shared" si="31"/>
        <v>0.7</v>
      </c>
      <c r="BA59" s="11" t="s">
        <v>119</v>
      </c>
      <c r="BB59" s="7" t="s">
        <v>564</v>
      </c>
      <c r="BC59" s="21"/>
      <c r="BD59" s="21"/>
      <c r="BE59" s="14" t="e">
        <f t="shared" si="10"/>
        <v>#DIV/0!</v>
      </c>
      <c r="BF59" s="21"/>
      <c r="BG59" s="21"/>
      <c r="BH59" s="14" t="e">
        <f t="shared" si="11"/>
        <v>#DIV/0!</v>
      </c>
      <c r="BI59" s="21"/>
      <c r="BJ59" s="21"/>
      <c r="BK59" s="14" t="e">
        <f t="shared" si="12"/>
        <v>#DIV/0!</v>
      </c>
      <c r="BL59" s="84">
        <f t="shared" si="43"/>
        <v>0</v>
      </c>
      <c r="BM59" s="79">
        <f t="shared" si="43"/>
        <v>0</v>
      </c>
      <c r="BN59" s="14" t="e">
        <f t="shared" si="14"/>
        <v>#DIV/0!</v>
      </c>
      <c r="BO59" s="82" t="str">
        <f>IFERROR((IF(BN59&gt;=BP59,"SOBRESALIENTE",IF(BN59&lt;BP59-(BP59*0.05),"NO CUMPLIDA","ACEPTABLE"))),"N/A")</f>
        <v>N/A</v>
      </c>
      <c r="BP59" s="89">
        <f t="shared" si="64"/>
        <v>0.7</v>
      </c>
      <c r="BQ59" s="21"/>
      <c r="BR59" s="21"/>
      <c r="BS59" s="21"/>
      <c r="BT59" s="14" t="e">
        <f t="shared" si="16"/>
        <v>#DIV/0!</v>
      </c>
      <c r="BU59" s="21"/>
      <c r="BV59" s="21"/>
      <c r="BW59" s="14" t="e">
        <f t="shared" si="17"/>
        <v>#DIV/0!</v>
      </c>
      <c r="BX59" s="21"/>
      <c r="BY59" s="21"/>
      <c r="BZ59" s="14" t="e">
        <f t="shared" si="18"/>
        <v>#DIV/0!</v>
      </c>
      <c r="CA59" s="84">
        <f t="shared" si="19"/>
        <v>0</v>
      </c>
      <c r="CB59" s="79">
        <f t="shared" si="19"/>
        <v>0</v>
      </c>
      <c r="CC59" s="14" t="e">
        <f t="shared" si="20"/>
        <v>#DIV/0!</v>
      </c>
      <c r="CD59" s="82" t="str">
        <f>IFERROR((IF(CC59&gt;=CE59,"SOBRESALIENTE",IF(CC59&lt;CE59-(CE59*0.05),"NO CUMPLIDA","ACEPTABLE"))),"N/A")</f>
        <v>N/A</v>
      </c>
      <c r="CE59" s="89">
        <f t="shared" si="65"/>
        <v>0.7</v>
      </c>
      <c r="CF59" s="21"/>
      <c r="CG59" s="26">
        <f t="shared" si="44"/>
        <v>2152</v>
      </c>
      <c r="CH59" s="26">
        <f t="shared" si="44"/>
        <v>2672</v>
      </c>
      <c r="CI59" s="14">
        <f t="shared" si="23"/>
        <v>0.80538922155688619</v>
      </c>
      <c r="CJ59" s="82" t="str">
        <f>IFERROR((IF(CI59&gt;=CK59,"SOBRESALIENTE",IF(CI59&lt;CK59-(CK59*0.05),"NO CUMPLIDA","ACEPTABLE"))),"N/A")</f>
        <v>SOBRESALIENTE</v>
      </c>
      <c r="CK59" s="24">
        <f t="shared" si="62"/>
        <v>0.7</v>
      </c>
      <c r="CL59" s="26"/>
      <c r="CM59" s="26">
        <f t="shared" si="37"/>
        <v>2152</v>
      </c>
      <c r="CN59" s="38">
        <f t="shared" si="32"/>
        <v>445.33333333333331</v>
      </c>
      <c r="CO59" s="14">
        <f t="shared" si="26"/>
        <v>4.8323353293413174</v>
      </c>
      <c r="CP59" s="82" t="str">
        <f>IFERROR((IF(CO59&gt;=CQ59,"SOBRESALIENTE",IF(CO59&lt;CQ59-(CQ59*0.05),"NO CUMPLIDA","ACEPTABLE"))),"N/A")</f>
        <v>SOBRESALIENTE</v>
      </c>
      <c r="CQ59" s="11">
        <v>0.7</v>
      </c>
      <c r="CR59" s="26"/>
      <c r="CS59" s="26">
        <f t="shared" si="48"/>
        <v>769</v>
      </c>
      <c r="CT59" s="25">
        <f t="shared" si="33"/>
        <v>445.33333333333331</v>
      </c>
      <c r="CU59" s="30">
        <f t="shared" si="27"/>
        <v>1.7267964071856288</v>
      </c>
      <c r="CV59" s="82" t="str">
        <f>IFERROR((IF(CU59&gt;=CW59,"SOBRESALIENTE",IF(CU59&lt;CW59-(CW59*0.05),"NO CUMPLIDA","ACEPTABLE"))),"N/A")</f>
        <v>SOBRESALIENTE</v>
      </c>
      <c r="CW59" s="11">
        <v>0.7</v>
      </c>
      <c r="CX59" s="26"/>
      <c r="CY59" s="46">
        <f t="shared" si="50"/>
        <v>2152</v>
      </c>
      <c r="CZ59" s="46">
        <f t="shared" si="50"/>
        <v>2672</v>
      </c>
      <c r="DA59" s="30">
        <f t="shared" si="28"/>
        <v>0.80538922155688619</v>
      </c>
      <c r="DB59" s="82" t="str">
        <f>IFERROR((IF(DA59&gt;=DC59,"SOBRESALIENTE",IF(DA59&lt;DC59-(DC59*0.05),"NO CUMPLIDA","ACEPTABLE"))),"N/A")</f>
        <v>SOBRESALIENTE</v>
      </c>
      <c r="DC59" s="24">
        <f t="shared" si="63"/>
        <v>0.7</v>
      </c>
      <c r="DD59" s="26"/>
    </row>
    <row r="60" spans="1:108" ht="74.25" customHeight="1">
      <c r="A60" s="8" t="s">
        <v>565</v>
      </c>
      <c r="B60" s="7" t="s">
        <v>531</v>
      </c>
      <c r="C60" s="8" t="s">
        <v>532</v>
      </c>
      <c r="D60" s="77" t="s">
        <v>533</v>
      </c>
      <c r="E60" s="9">
        <v>59826914</v>
      </c>
      <c r="F60" s="8" t="s">
        <v>534</v>
      </c>
      <c r="G60" s="77" t="s">
        <v>533</v>
      </c>
      <c r="H60" s="9">
        <v>12991648</v>
      </c>
      <c r="I60" s="7" t="s">
        <v>107</v>
      </c>
      <c r="J60" s="7" t="s">
        <v>558</v>
      </c>
      <c r="K60" s="7" t="s">
        <v>559</v>
      </c>
      <c r="L60" s="7" t="s">
        <v>537</v>
      </c>
      <c r="M60" s="7" t="s">
        <v>111</v>
      </c>
      <c r="N60" s="7" t="s">
        <v>550</v>
      </c>
      <c r="O60" s="7" t="s">
        <v>172</v>
      </c>
      <c r="P60" s="7" t="s">
        <v>538</v>
      </c>
      <c r="Q60" s="7" t="s">
        <v>539</v>
      </c>
      <c r="R60" s="8" t="s">
        <v>566</v>
      </c>
      <c r="S60" s="7" t="s">
        <v>567</v>
      </c>
      <c r="T60" s="7" t="s">
        <v>562</v>
      </c>
      <c r="U60" s="11">
        <v>0.15</v>
      </c>
      <c r="V60" s="7" t="s">
        <v>160</v>
      </c>
      <c r="W60" s="78">
        <v>95</v>
      </c>
      <c r="X60" s="79">
        <v>457</v>
      </c>
      <c r="Y60" s="14">
        <f t="shared" si="0"/>
        <v>0.20787746170678337</v>
      </c>
      <c r="Z60" s="79">
        <v>99</v>
      </c>
      <c r="AA60" s="79">
        <v>500</v>
      </c>
      <c r="AB60" s="14">
        <f t="shared" si="1"/>
        <v>0.19800000000000001</v>
      </c>
      <c r="AC60" s="79">
        <v>85</v>
      </c>
      <c r="AD60" s="79">
        <v>419</v>
      </c>
      <c r="AE60" s="14">
        <f t="shared" si="2"/>
        <v>0.20286396181384247</v>
      </c>
      <c r="AF60" s="80">
        <f t="shared" si="38"/>
        <v>279</v>
      </c>
      <c r="AG60" s="81">
        <f t="shared" si="38"/>
        <v>1376</v>
      </c>
      <c r="AH60" s="14">
        <f t="shared" si="30"/>
        <v>0.20276162790697674</v>
      </c>
      <c r="AI60" s="82" t="str">
        <f>IFERROR((IF(AH60&gt;=AJ60,"SOBRESALIENTE",IF(AH60&lt;AJ60-(AJ60*0.05),"NO CUMPLIDA","ACEPTABLE"))),"N/A")</f>
        <v>SOBRESALIENTE</v>
      </c>
      <c r="AJ60" s="11">
        <f t="shared" si="61"/>
        <v>0.15</v>
      </c>
      <c r="AK60" s="11" t="s">
        <v>119</v>
      </c>
      <c r="AL60" s="83" t="s">
        <v>568</v>
      </c>
      <c r="AM60" s="79">
        <v>97</v>
      </c>
      <c r="AN60" s="79">
        <v>377</v>
      </c>
      <c r="AO60" s="14">
        <f t="shared" si="5"/>
        <v>0.2572944297082228</v>
      </c>
      <c r="AP60" s="79">
        <v>104</v>
      </c>
      <c r="AQ60" s="79">
        <v>581</v>
      </c>
      <c r="AR60" s="14">
        <f t="shared" si="6"/>
        <v>0.17900172117039587</v>
      </c>
      <c r="AS60" s="79">
        <v>67</v>
      </c>
      <c r="AT60" s="79">
        <v>338</v>
      </c>
      <c r="AU60" s="14">
        <f t="shared" si="7"/>
        <v>0.19822485207100593</v>
      </c>
      <c r="AV60" s="80">
        <f t="shared" si="39"/>
        <v>268</v>
      </c>
      <c r="AW60" s="81">
        <f t="shared" si="39"/>
        <v>1296</v>
      </c>
      <c r="AX60" s="14">
        <f t="shared" si="9"/>
        <v>0.20679012345679013</v>
      </c>
      <c r="AY60" s="17" t="str">
        <f>IFERROR((IF(AX60&gt;=AZ60,"SOBRESALIENTE",IF(AX60&lt;AZ60+(AZ60*0.05),"NO CUMPLIDA","ACEPTABLE"))),"N/A")</f>
        <v>SOBRESALIENTE</v>
      </c>
      <c r="AZ60" s="11">
        <f t="shared" si="31"/>
        <v>0.15</v>
      </c>
      <c r="BA60" s="11" t="s">
        <v>119</v>
      </c>
      <c r="BB60" s="7" t="s">
        <v>569</v>
      </c>
      <c r="BC60" s="21"/>
      <c r="BD60" s="21"/>
      <c r="BE60" s="14" t="e">
        <f t="shared" si="10"/>
        <v>#DIV/0!</v>
      </c>
      <c r="BF60" s="21"/>
      <c r="BG60" s="21"/>
      <c r="BH60" s="14" t="e">
        <f t="shared" si="11"/>
        <v>#DIV/0!</v>
      </c>
      <c r="BI60" s="21"/>
      <c r="BJ60" s="21"/>
      <c r="BK60" s="14" t="e">
        <f t="shared" si="12"/>
        <v>#DIV/0!</v>
      </c>
      <c r="BL60" s="84">
        <f t="shared" si="43"/>
        <v>0</v>
      </c>
      <c r="BM60" s="79">
        <f t="shared" si="43"/>
        <v>0</v>
      </c>
      <c r="BN60" s="14" t="e">
        <f t="shared" si="14"/>
        <v>#DIV/0!</v>
      </c>
      <c r="BO60" s="82" t="str">
        <f>IFERROR((IF(BN60&lt;=BP60,"SOBRESALIENTE",IF(BN60&gt;BP60+(BP60*0.05),"NO CUMPLIDA","ACEPTABLE"))),"N/A")</f>
        <v>N/A</v>
      </c>
      <c r="BP60" s="89">
        <f t="shared" si="64"/>
        <v>0.15</v>
      </c>
      <c r="BQ60" s="21"/>
      <c r="BR60" s="21"/>
      <c r="BS60" s="21"/>
      <c r="BT60" s="14" t="e">
        <f t="shared" si="16"/>
        <v>#DIV/0!</v>
      </c>
      <c r="BU60" s="21"/>
      <c r="BV60" s="21"/>
      <c r="BW60" s="14" t="e">
        <f t="shared" si="17"/>
        <v>#DIV/0!</v>
      </c>
      <c r="BX60" s="21"/>
      <c r="BY60" s="21"/>
      <c r="BZ60" s="14" t="e">
        <f t="shared" si="18"/>
        <v>#DIV/0!</v>
      </c>
      <c r="CA60" s="84">
        <f t="shared" si="19"/>
        <v>0</v>
      </c>
      <c r="CB60" s="79">
        <f t="shared" si="19"/>
        <v>0</v>
      </c>
      <c r="CC60" s="14" t="e">
        <f t="shared" si="20"/>
        <v>#DIV/0!</v>
      </c>
      <c r="CD60" s="82" t="str">
        <f>IFERROR((IF(CC60&lt;=CE60,"SOBRESALIENTE",IF(CC60&gt;CE60+(CE60*0.05),"NO CUMPLIDA","ACEPTABLE"))),"N/A")</f>
        <v>N/A</v>
      </c>
      <c r="CE60" s="89">
        <f t="shared" si="65"/>
        <v>0.15</v>
      </c>
      <c r="CF60" s="21"/>
      <c r="CG60" s="26">
        <f t="shared" si="44"/>
        <v>547</v>
      </c>
      <c r="CH60" s="26">
        <f t="shared" si="44"/>
        <v>2672</v>
      </c>
      <c r="CI60" s="14">
        <f t="shared" si="23"/>
        <v>0.20471556886227546</v>
      </c>
      <c r="CJ60" s="82" t="str">
        <f>IFERROR((IF(CI60&lt;=CK60,"SOBRESALIENTE",IF(CI60&gt;CK60+(CK60*0.05),"NO CUMPLIDA","ACEPTABLE"))),"N/A")</f>
        <v>NO CUMPLIDA</v>
      </c>
      <c r="CK60" s="24">
        <f t="shared" si="62"/>
        <v>0.15</v>
      </c>
      <c r="CL60" s="26"/>
      <c r="CM60" s="26">
        <f t="shared" si="37"/>
        <v>547</v>
      </c>
      <c r="CN60" s="38">
        <f t="shared" si="32"/>
        <v>445.33333333333331</v>
      </c>
      <c r="CO60" s="14">
        <f t="shared" si="26"/>
        <v>1.2282934131736527</v>
      </c>
      <c r="CP60" s="82" t="str">
        <f>IFERROR((IF(CO60&lt;=CQ60,"SOBRESALIENTE",IF(CO60&gt;CQ60+(CQ60*0.05),"NO CUMPLIDA","ACEPTABLE"))),"N/A")</f>
        <v>NO CUMPLIDA</v>
      </c>
      <c r="CQ60" s="11">
        <v>0.15</v>
      </c>
      <c r="CR60" s="26"/>
      <c r="CS60" s="26">
        <f t="shared" si="48"/>
        <v>201</v>
      </c>
      <c r="CT60" s="25">
        <f t="shared" si="33"/>
        <v>445.33333333333331</v>
      </c>
      <c r="CU60" s="30">
        <f t="shared" si="27"/>
        <v>0.45134730538922158</v>
      </c>
      <c r="CV60" s="82" t="str">
        <f>IFERROR((IF(CU60&lt;=CW60,"SOBRESALIENTE",IF(CU60&gt;CW60+(CW60*0.05),"NO CUMPLIDA","ACEPTABLE"))),"N/A")</f>
        <v>NO CUMPLIDA</v>
      </c>
      <c r="CW60" s="11">
        <v>0.15</v>
      </c>
      <c r="CX60" s="26"/>
      <c r="CY60" s="46">
        <f t="shared" si="50"/>
        <v>547</v>
      </c>
      <c r="CZ60" s="46">
        <f t="shared" si="50"/>
        <v>2672</v>
      </c>
      <c r="DA60" s="30">
        <f t="shared" si="28"/>
        <v>0.20471556886227546</v>
      </c>
      <c r="DB60" s="82" t="str">
        <f>IFERROR((IF(DA60&lt;=DC60,"SOBRESALIENTE",IF(DA60&gt;DC60+(DC60*0.05),"NO CUMPLIDA","ACEPTABLE"))),"N/A")</f>
        <v>NO CUMPLIDA</v>
      </c>
      <c r="DC60" s="24">
        <f t="shared" si="63"/>
        <v>0.15</v>
      </c>
      <c r="DD60" s="26"/>
    </row>
    <row r="61" spans="1:108" ht="75" customHeight="1">
      <c r="A61" s="8" t="s">
        <v>570</v>
      </c>
      <c r="B61" s="7" t="s">
        <v>531</v>
      </c>
      <c r="C61" s="8" t="s">
        <v>532</v>
      </c>
      <c r="D61" s="77" t="s">
        <v>533</v>
      </c>
      <c r="E61" s="9">
        <v>59826914</v>
      </c>
      <c r="F61" s="8" t="s">
        <v>534</v>
      </c>
      <c r="G61" s="77" t="s">
        <v>533</v>
      </c>
      <c r="H61" s="9">
        <v>12991648</v>
      </c>
      <c r="I61" s="7" t="s">
        <v>107</v>
      </c>
      <c r="J61" s="7" t="s">
        <v>571</v>
      </c>
      <c r="K61" s="7" t="s">
        <v>572</v>
      </c>
      <c r="L61" s="7" t="s">
        <v>573</v>
      </c>
      <c r="M61" s="7" t="s">
        <v>111</v>
      </c>
      <c r="N61" s="7" t="s">
        <v>550</v>
      </c>
      <c r="O61" s="7" t="s">
        <v>2</v>
      </c>
      <c r="P61" s="7" t="s">
        <v>574</v>
      </c>
      <c r="Q61" s="7" t="s">
        <v>575</v>
      </c>
      <c r="R61" s="8" t="s">
        <v>576</v>
      </c>
      <c r="S61" s="7" t="s">
        <v>577</v>
      </c>
      <c r="T61" s="7" t="s">
        <v>578</v>
      </c>
      <c r="U61" s="11">
        <v>5.0000000000000001E-3</v>
      </c>
      <c r="V61" s="7" t="s">
        <v>160</v>
      </c>
      <c r="W61" s="78">
        <v>0</v>
      </c>
      <c r="X61" s="79">
        <v>951</v>
      </c>
      <c r="Y61" s="14">
        <f t="shared" si="0"/>
        <v>0</v>
      </c>
      <c r="Z61" s="79">
        <v>0</v>
      </c>
      <c r="AA61" s="79">
        <v>910</v>
      </c>
      <c r="AB61" s="14">
        <f t="shared" si="1"/>
        <v>0</v>
      </c>
      <c r="AC61" s="79">
        <v>0</v>
      </c>
      <c r="AD61" s="79">
        <v>674</v>
      </c>
      <c r="AE61" s="14">
        <f t="shared" si="2"/>
        <v>0</v>
      </c>
      <c r="AF61" s="80">
        <f t="shared" si="38"/>
        <v>0</v>
      </c>
      <c r="AG61" s="81">
        <f t="shared" si="38"/>
        <v>2535</v>
      </c>
      <c r="AH61" s="14">
        <f t="shared" si="30"/>
        <v>0</v>
      </c>
      <c r="AI61" s="82" t="str">
        <f>IFERROR((IF(AH61&lt;=AJ61,"SOBRESALIENTE",IF(AH61&gt;AJ61+(AJ61*0.05),"NO CUMPLIDA","ACEPTABLE"))),"N/A")</f>
        <v>SOBRESALIENTE</v>
      </c>
      <c r="AJ61" s="11">
        <f t="shared" si="61"/>
        <v>5.0000000000000001E-3</v>
      </c>
      <c r="AK61" s="86" t="s">
        <v>119</v>
      </c>
      <c r="AL61" s="83" t="s">
        <v>579</v>
      </c>
      <c r="AM61" s="79">
        <v>0</v>
      </c>
      <c r="AN61" s="79">
        <v>585</v>
      </c>
      <c r="AO61" s="14">
        <f t="shared" si="5"/>
        <v>0</v>
      </c>
      <c r="AP61" s="79">
        <v>0</v>
      </c>
      <c r="AQ61" s="79">
        <v>820</v>
      </c>
      <c r="AR61" s="14">
        <f t="shared" si="6"/>
        <v>0</v>
      </c>
      <c r="AS61" s="79">
        <v>0</v>
      </c>
      <c r="AT61" s="79">
        <v>547</v>
      </c>
      <c r="AU61" s="14">
        <f t="shared" si="7"/>
        <v>0</v>
      </c>
      <c r="AV61" s="80">
        <f t="shared" si="39"/>
        <v>0</v>
      </c>
      <c r="AW61" s="81">
        <f t="shared" si="39"/>
        <v>1952</v>
      </c>
      <c r="AX61" s="14">
        <f t="shared" si="9"/>
        <v>0</v>
      </c>
      <c r="AY61" s="82" t="str">
        <f>IFERROR((IF(AX61&lt;=AZ61,"SOBRESALIENTE",IF(AX61&gt;AZ61+(AZ61*0.05),"NO CUMPLIDA","ACEPTABLE"))),"N/A")</f>
        <v>SOBRESALIENTE</v>
      </c>
      <c r="AZ61" s="11">
        <f t="shared" si="31"/>
        <v>5.0000000000000001E-3</v>
      </c>
      <c r="BA61" s="86" t="s">
        <v>119</v>
      </c>
      <c r="BB61" s="7" t="s">
        <v>580</v>
      </c>
      <c r="BC61" s="21"/>
      <c r="BD61" s="21"/>
      <c r="BE61" s="14" t="e">
        <f t="shared" si="10"/>
        <v>#DIV/0!</v>
      </c>
      <c r="BF61" s="21"/>
      <c r="BG61" s="21"/>
      <c r="BH61" s="14" t="e">
        <f t="shared" si="11"/>
        <v>#DIV/0!</v>
      </c>
      <c r="BI61" s="21"/>
      <c r="BJ61" s="21"/>
      <c r="BK61" s="14" t="e">
        <f t="shared" si="12"/>
        <v>#DIV/0!</v>
      </c>
      <c r="BL61" s="84">
        <f t="shared" si="43"/>
        <v>0</v>
      </c>
      <c r="BM61" s="79">
        <f t="shared" si="43"/>
        <v>0</v>
      </c>
      <c r="BN61" s="14" t="e">
        <f t="shared" si="14"/>
        <v>#DIV/0!</v>
      </c>
      <c r="BO61" s="82" t="str">
        <f>IFERROR((IF(BN61&lt;=BP61,"SOBRESALIENTE",IF(BN61&gt;BP61+(BP61*0.05),"NO CUMPLIDA","ACEPTABLE"))),"N/A")</f>
        <v>N/A</v>
      </c>
      <c r="BP61" s="87">
        <f t="shared" si="64"/>
        <v>5.0000000000000001E-3</v>
      </c>
      <c r="BQ61" s="21"/>
      <c r="BR61" s="21"/>
      <c r="BS61" s="21"/>
      <c r="BT61" s="14" t="e">
        <f t="shared" si="16"/>
        <v>#DIV/0!</v>
      </c>
      <c r="BU61" s="21"/>
      <c r="BV61" s="21"/>
      <c r="BW61" s="14" t="e">
        <f t="shared" si="17"/>
        <v>#DIV/0!</v>
      </c>
      <c r="BX61" s="21"/>
      <c r="BY61" s="21"/>
      <c r="BZ61" s="14" t="e">
        <f t="shared" si="18"/>
        <v>#DIV/0!</v>
      </c>
      <c r="CA61" s="84">
        <f t="shared" si="19"/>
        <v>0</v>
      </c>
      <c r="CB61" s="79">
        <f t="shared" si="19"/>
        <v>0</v>
      </c>
      <c r="CC61" s="14" t="e">
        <f t="shared" si="20"/>
        <v>#DIV/0!</v>
      </c>
      <c r="CD61" s="82" t="str">
        <f>IFERROR((IF(CC61&lt;=CE61,"SOBRESALIENTE",IF(CC61&gt;CE61+(CE61*0.05),"NO CUMPLIDA","ACEPTABLE"))),"N/A")</f>
        <v>N/A</v>
      </c>
      <c r="CE61" s="87">
        <f t="shared" si="65"/>
        <v>5.0000000000000001E-3</v>
      </c>
      <c r="CF61" s="21"/>
      <c r="CG61" s="26">
        <f t="shared" si="44"/>
        <v>0</v>
      </c>
      <c r="CH61" s="26">
        <f t="shared" si="44"/>
        <v>4487</v>
      </c>
      <c r="CI61" s="14">
        <f t="shared" si="23"/>
        <v>0</v>
      </c>
      <c r="CJ61" s="82" t="str">
        <f>IFERROR((IF(CI61&lt;=CK61,"SOBRESALIENTE",IF(CI61&gt;CK61+(CK61*0.05),"NO CUMPLIDA","ACEPTABLE"))),"N/A")</f>
        <v>SOBRESALIENTE</v>
      </c>
      <c r="CK61" s="24">
        <f t="shared" si="62"/>
        <v>5.0000000000000001E-3</v>
      </c>
      <c r="CL61" s="26"/>
      <c r="CM61" s="26">
        <f t="shared" si="37"/>
        <v>0</v>
      </c>
      <c r="CN61" s="38">
        <f t="shared" si="32"/>
        <v>747.83333333333337</v>
      </c>
      <c r="CO61" s="14">
        <f t="shared" si="26"/>
        <v>0</v>
      </c>
      <c r="CP61" s="82" t="str">
        <f>IFERROR((IF(CO61&lt;=CQ61,"SOBRESALIENTE",IF(CO61&gt;CQ61+(CQ61*0.05),"NO CUMPLIDA","ACEPTABLE"))),"N/A")</f>
        <v>SOBRESALIENTE</v>
      </c>
      <c r="CQ61" s="11">
        <v>5.0000000000000001E-3</v>
      </c>
      <c r="CR61" s="26"/>
      <c r="CS61" s="26">
        <f t="shared" si="48"/>
        <v>0</v>
      </c>
      <c r="CT61" s="25">
        <f t="shared" si="33"/>
        <v>747.83333333333337</v>
      </c>
      <c r="CU61" s="30">
        <f t="shared" si="27"/>
        <v>0</v>
      </c>
      <c r="CV61" s="82" t="str">
        <f>IFERROR((IF(CU61&lt;=CW61,"SOBRESALIENTE",IF(CU61&gt;CW61+(CW61*0.05),"NO CUMPLIDA","ACEPTABLE"))),"N/A")</f>
        <v>SOBRESALIENTE</v>
      </c>
      <c r="CW61" s="11">
        <v>5.0000000000000001E-3</v>
      </c>
      <c r="CX61" s="26"/>
      <c r="CY61" s="46">
        <f t="shared" si="50"/>
        <v>0</v>
      </c>
      <c r="CZ61" s="46">
        <f t="shared" si="50"/>
        <v>4487</v>
      </c>
      <c r="DA61" s="30">
        <f t="shared" si="28"/>
        <v>0</v>
      </c>
      <c r="DB61" s="82" t="str">
        <f>IFERROR((IF(DA61&lt;=DC61,"SOBRESALIENTE",IF(DA61&gt;DC61+(DC61*0.05),"NO CUMPLIDA","ACEPTABLE"))),"N/A")</f>
        <v>SOBRESALIENTE</v>
      </c>
      <c r="DC61" s="24">
        <f t="shared" si="63"/>
        <v>5.0000000000000001E-3</v>
      </c>
      <c r="DD61" s="26"/>
    </row>
    <row r="62" spans="1:108" ht="76.5" customHeight="1">
      <c r="A62" s="6" t="s">
        <v>581</v>
      </c>
      <c r="B62" s="7" t="s">
        <v>531</v>
      </c>
      <c r="C62" s="8" t="s">
        <v>532</v>
      </c>
      <c r="D62" s="77" t="s">
        <v>533</v>
      </c>
      <c r="E62" s="9">
        <v>59826914</v>
      </c>
      <c r="F62" s="8" t="s">
        <v>534</v>
      </c>
      <c r="G62" s="77" t="s">
        <v>533</v>
      </c>
      <c r="H62" s="9">
        <v>12991648</v>
      </c>
      <c r="I62" s="7" t="s">
        <v>107</v>
      </c>
      <c r="J62" s="7" t="s">
        <v>582</v>
      </c>
      <c r="K62" s="7" t="s">
        <v>572</v>
      </c>
      <c r="L62" s="7" t="s">
        <v>537</v>
      </c>
      <c r="M62" s="7" t="s">
        <v>111</v>
      </c>
      <c r="N62" s="7" t="s">
        <v>550</v>
      </c>
      <c r="O62" s="7" t="s">
        <v>243</v>
      </c>
      <c r="P62" s="7" t="s">
        <v>583</v>
      </c>
      <c r="Q62" s="7" t="s">
        <v>575</v>
      </c>
      <c r="R62" s="8" t="s">
        <v>584</v>
      </c>
      <c r="S62" s="7" t="s">
        <v>585</v>
      </c>
      <c r="T62" s="7" t="s">
        <v>586</v>
      </c>
      <c r="U62" s="11">
        <v>0.02</v>
      </c>
      <c r="V62" s="7" t="s">
        <v>160</v>
      </c>
      <c r="W62" s="78">
        <v>0</v>
      </c>
      <c r="X62" s="79">
        <v>457</v>
      </c>
      <c r="Y62" s="14">
        <f t="shared" si="0"/>
        <v>0</v>
      </c>
      <c r="Z62" s="79">
        <v>0</v>
      </c>
      <c r="AA62" s="79">
        <v>500</v>
      </c>
      <c r="AB62" s="14">
        <f t="shared" si="1"/>
        <v>0</v>
      </c>
      <c r="AC62" s="79">
        <v>3</v>
      </c>
      <c r="AD62" s="79">
        <v>419</v>
      </c>
      <c r="AE62" s="14">
        <f t="shared" si="2"/>
        <v>7.1599045346062056E-3</v>
      </c>
      <c r="AF62" s="80">
        <f t="shared" ref="AF62:AG93" si="66">SUM(W62,Z62,AC62)</f>
        <v>3</v>
      </c>
      <c r="AG62" s="81">
        <f t="shared" si="66"/>
        <v>1376</v>
      </c>
      <c r="AH62" s="14">
        <f t="shared" si="30"/>
        <v>2.1802325581395349E-3</v>
      </c>
      <c r="AI62" s="17" t="str">
        <f>IFERROR((IF(AH62&lt;=AJ62,"SOBRESALIENTE",IF(AH62&gt;AJ62+(AJ62*0.05),"NO CUMPLIDA","ACEPTABLE"))),"N/A")</f>
        <v>SOBRESALIENTE</v>
      </c>
      <c r="AJ62" s="11">
        <f t="shared" si="61"/>
        <v>0.02</v>
      </c>
      <c r="AK62" s="11" t="s">
        <v>119</v>
      </c>
      <c r="AL62" s="83" t="s">
        <v>587</v>
      </c>
      <c r="AM62" s="79">
        <v>0</v>
      </c>
      <c r="AN62" s="79">
        <v>377</v>
      </c>
      <c r="AO62" s="14">
        <f t="shared" si="5"/>
        <v>0</v>
      </c>
      <c r="AP62" s="79">
        <v>2</v>
      </c>
      <c r="AQ62" s="79">
        <v>581</v>
      </c>
      <c r="AR62" s="14">
        <f t="shared" si="6"/>
        <v>3.4423407917383822E-3</v>
      </c>
      <c r="AS62" s="79">
        <v>0</v>
      </c>
      <c r="AT62" s="79">
        <v>338</v>
      </c>
      <c r="AU62" s="14">
        <f t="shared" si="7"/>
        <v>0</v>
      </c>
      <c r="AV62" s="80">
        <f t="shared" si="39"/>
        <v>2</v>
      </c>
      <c r="AW62" s="81">
        <f t="shared" si="39"/>
        <v>1296</v>
      </c>
      <c r="AX62" s="14">
        <f t="shared" si="9"/>
        <v>1.5432098765432098E-3</v>
      </c>
      <c r="AY62" s="17" t="str">
        <f>IFERROR((IF(AX62&lt;=AZ62,"SOBRESALIENTE",IF(AX62&gt;AZ62+(AZ62*0.05),"NO CUMPLIDA","ACEPTABLE"))),"N/A")</f>
        <v>SOBRESALIENTE</v>
      </c>
      <c r="AZ62" s="11">
        <f t="shared" si="31"/>
        <v>0.02</v>
      </c>
      <c r="BA62" s="11" t="s">
        <v>119</v>
      </c>
      <c r="BB62" s="7" t="s">
        <v>588</v>
      </c>
      <c r="BC62" s="21"/>
      <c r="BD62" s="21"/>
      <c r="BE62" s="14" t="e">
        <f t="shared" si="10"/>
        <v>#DIV/0!</v>
      </c>
      <c r="BF62" s="21"/>
      <c r="BG62" s="21"/>
      <c r="BH62" s="14" t="e">
        <f t="shared" si="11"/>
        <v>#DIV/0!</v>
      </c>
      <c r="BI62" s="21"/>
      <c r="BJ62" s="21"/>
      <c r="BK62" s="14" t="e">
        <f t="shared" si="12"/>
        <v>#DIV/0!</v>
      </c>
      <c r="BL62" s="84">
        <f t="shared" si="43"/>
        <v>0</v>
      </c>
      <c r="BM62" s="79">
        <f t="shared" si="43"/>
        <v>0</v>
      </c>
      <c r="BN62" s="14" t="e">
        <f t="shared" si="14"/>
        <v>#DIV/0!</v>
      </c>
      <c r="BO62" s="17" t="str">
        <f>IFERROR((IF(BN62&lt;=BP62,"SOBRESALIENTE",IF(BN62&gt;BP62+(BP62*0.05),"NO CUMPLIDA","ACEPTABLE"))),"N/A")</f>
        <v>N/A</v>
      </c>
      <c r="BP62" s="89">
        <f t="shared" si="64"/>
        <v>0.02</v>
      </c>
      <c r="BQ62" s="21"/>
      <c r="BR62" s="21"/>
      <c r="BS62" s="21"/>
      <c r="BT62" s="14" t="e">
        <f t="shared" si="16"/>
        <v>#DIV/0!</v>
      </c>
      <c r="BU62" s="21"/>
      <c r="BV62" s="21"/>
      <c r="BW62" s="14" t="e">
        <f t="shared" si="17"/>
        <v>#DIV/0!</v>
      </c>
      <c r="BX62" s="21"/>
      <c r="BY62" s="21"/>
      <c r="BZ62" s="14" t="e">
        <f t="shared" si="18"/>
        <v>#DIV/0!</v>
      </c>
      <c r="CA62" s="84">
        <f t="shared" si="19"/>
        <v>0</v>
      </c>
      <c r="CB62" s="79">
        <f t="shared" si="19"/>
        <v>0</v>
      </c>
      <c r="CC62" s="14" t="e">
        <f t="shared" si="20"/>
        <v>#DIV/0!</v>
      </c>
      <c r="CD62" s="17" t="str">
        <f>IFERROR((IF(CC62&lt;=CE62,"SOBRESALIENTE",IF(CC62&gt;CE62+(CE62*0.05),"NO CUMPLIDA","ACEPTABLE"))),"N/A")</f>
        <v>N/A</v>
      </c>
      <c r="CE62" s="89">
        <f t="shared" si="65"/>
        <v>0.02</v>
      </c>
      <c r="CF62" s="21"/>
      <c r="CG62" s="26">
        <f t="shared" si="44"/>
        <v>5</v>
      </c>
      <c r="CH62" s="26">
        <f t="shared" si="44"/>
        <v>2672</v>
      </c>
      <c r="CI62" s="14">
        <f t="shared" si="23"/>
        <v>1.8712574850299401E-3</v>
      </c>
      <c r="CJ62" s="17" t="str">
        <f>IFERROR((IF(CI62&lt;=CK62,"SOBRESALIENTE",IF(CI62&gt;CK62+(CK62*0.05),"NO CUMPLIDA","ACEPTABLE"))),"N/A")</f>
        <v>SOBRESALIENTE</v>
      </c>
      <c r="CK62" s="24">
        <f t="shared" si="62"/>
        <v>0.02</v>
      </c>
      <c r="CL62" s="26"/>
      <c r="CM62" s="26">
        <f t="shared" si="37"/>
        <v>5</v>
      </c>
      <c r="CN62" s="38">
        <f t="shared" si="32"/>
        <v>445.33333333333331</v>
      </c>
      <c r="CO62" s="14">
        <f t="shared" si="26"/>
        <v>1.1227544910179641E-2</v>
      </c>
      <c r="CP62" s="17" t="str">
        <f>IFERROR((IF(CO62&lt;=CQ62,"SOBRESALIENTE",IF(CO62&gt;CQ62+(CQ62*0.05),"NO CUMPLIDA","ACEPTABLE"))),"N/A")</f>
        <v>SOBRESALIENTE</v>
      </c>
      <c r="CQ62" s="11">
        <v>0.02</v>
      </c>
      <c r="CR62" s="26"/>
      <c r="CS62" s="26">
        <f t="shared" si="48"/>
        <v>2</v>
      </c>
      <c r="CT62" s="25">
        <f t="shared" si="33"/>
        <v>445.33333333333331</v>
      </c>
      <c r="CU62" s="30">
        <f t="shared" si="27"/>
        <v>4.4910179640718561E-3</v>
      </c>
      <c r="CV62" s="17" t="str">
        <f>IFERROR((IF(CU62&lt;=CW62,"SOBRESALIENTE",IF(CU62&gt;CW62+(CW62*0.05),"NO CUMPLIDA","ACEPTABLE"))),"N/A")</f>
        <v>SOBRESALIENTE</v>
      </c>
      <c r="CW62" s="11">
        <v>0.02</v>
      </c>
      <c r="CX62" s="26"/>
      <c r="CY62" s="46">
        <f t="shared" si="50"/>
        <v>5</v>
      </c>
      <c r="CZ62" s="46">
        <f t="shared" si="50"/>
        <v>2672</v>
      </c>
      <c r="DA62" s="30">
        <f t="shared" si="28"/>
        <v>1.8712574850299401E-3</v>
      </c>
      <c r="DB62" s="17" t="str">
        <f>IFERROR((IF(DA62&lt;=DC62,"SOBRESALIENTE",IF(DA62&gt;DC62+(DC62*0.05),"NO CUMPLIDA","ACEPTABLE"))),"N/A")</f>
        <v>SOBRESALIENTE</v>
      </c>
      <c r="DC62" s="24">
        <f t="shared" si="63"/>
        <v>0.02</v>
      </c>
      <c r="DD62" s="26"/>
    </row>
    <row r="63" spans="1:108" ht="67.5" customHeight="1">
      <c r="A63" s="8" t="s">
        <v>589</v>
      </c>
      <c r="B63" s="7" t="s">
        <v>531</v>
      </c>
      <c r="C63" s="8" t="s">
        <v>532</v>
      </c>
      <c r="D63" s="77" t="s">
        <v>533</v>
      </c>
      <c r="E63" s="9">
        <v>59826914</v>
      </c>
      <c r="F63" s="8" t="s">
        <v>534</v>
      </c>
      <c r="G63" s="77" t="s">
        <v>533</v>
      </c>
      <c r="H63" s="9">
        <v>12991648</v>
      </c>
      <c r="I63" s="7" t="s">
        <v>107</v>
      </c>
      <c r="J63" s="7" t="s">
        <v>558</v>
      </c>
      <c r="K63" s="7" t="s">
        <v>559</v>
      </c>
      <c r="L63" s="7" t="s">
        <v>537</v>
      </c>
      <c r="M63" s="7" t="s">
        <v>111</v>
      </c>
      <c r="N63" s="7" t="s">
        <v>550</v>
      </c>
      <c r="O63" s="7" t="s">
        <v>172</v>
      </c>
      <c r="P63" s="7" t="s">
        <v>538</v>
      </c>
      <c r="Q63" s="7" t="s">
        <v>539</v>
      </c>
      <c r="R63" s="8" t="s">
        <v>590</v>
      </c>
      <c r="S63" s="7" t="s">
        <v>591</v>
      </c>
      <c r="T63" s="7" t="s">
        <v>592</v>
      </c>
      <c r="U63" s="11">
        <v>0.8</v>
      </c>
      <c r="V63" s="90" t="s">
        <v>455</v>
      </c>
      <c r="W63" s="78">
        <v>457</v>
      </c>
      <c r="X63" s="79">
        <v>450</v>
      </c>
      <c r="Y63" s="68">
        <f t="shared" si="0"/>
        <v>1.0155555555555555</v>
      </c>
      <c r="Z63" s="79">
        <v>500</v>
      </c>
      <c r="AA63" s="79">
        <v>450</v>
      </c>
      <c r="AB63" s="68">
        <f t="shared" si="1"/>
        <v>1.1111111111111112</v>
      </c>
      <c r="AC63" s="79">
        <v>419</v>
      </c>
      <c r="AD63" s="79">
        <v>450</v>
      </c>
      <c r="AE63" s="68">
        <f t="shared" si="2"/>
        <v>0.93111111111111111</v>
      </c>
      <c r="AF63" s="80">
        <f t="shared" si="66"/>
        <v>1376</v>
      </c>
      <c r="AG63" s="81">
        <f t="shared" si="66"/>
        <v>1350</v>
      </c>
      <c r="AH63" s="68">
        <f t="shared" si="30"/>
        <v>1.0192592592592593</v>
      </c>
      <c r="AI63" s="91" t="str">
        <f>IFERROR((IF(AH63&gt;=AJ63,"SOBRESALIENTE",IF(AH63&lt;AJ63-(AJ63*0.05),"NO CUMPLIDA","ACEPTABLE"))),"N/A")</f>
        <v>SOBRESALIENTE</v>
      </c>
      <c r="AJ63" s="11">
        <f t="shared" si="61"/>
        <v>0.8</v>
      </c>
      <c r="AK63" s="11" t="s">
        <v>119</v>
      </c>
      <c r="AL63" s="83" t="s">
        <v>593</v>
      </c>
      <c r="AM63" s="79">
        <v>377</v>
      </c>
      <c r="AN63" s="79">
        <v>450</v>
      </c>
      <c r="AO63" s="68">
        <f t="shared" si="5"/>
        <v>0.83777777777777773</v>
      </c>
      <c r="AP63" s="79">
        <v>581</v>
      </c>
      <c r="AQ63" s="79">
        <v>450</v>
      </c>
      <c r="AR63" s="68">
        <f t="shared" si="6"/>
        <v>1.2911111111111111</v>
      </c>
      <c r="AS63" s="79">
        <v>338</v>
      </c>
      <c r="AT63" s="79">
        <v>450</v>
      </c>
      <c r="AU63" s="68">
        <f t="shared" si="7"/>
        <v>0.75111111111111106</v>
      </c>
      <c r="AV63" s="80">
        <f t="shared" si="39"/>
        <v>1296</v>
      </c>
      <c r="AW63" s="81">
        <f t="shared" si="39"/>
        <v>1350</v>
      </c>
      <c r="AX63" s="68">
        <f t="shared" si="9"/>
        <v>0.96</v>
      </c>
      <c r="AY63" s="91" t="str">
        <f>IFERROR((IF(AX63&gt;=AZ63,"SOBRESALIENTE",IF(AX63&lt;AZ63-(AZ63*0.05),"NO CUMPLIDA","ACEPTABLE"))),"N/A")</f>
        <v>SOBRESALIENTE</v>
      </c>
      <c r="AZ63" s="11">
        <f t="shared" si="31"/>
        <v>0.8</v>
      </c>
      <c r="BA63" s="11" t="s">
        <v>594</v>
      </c>
      <c r="BB63" s="7" t="s">
        <v>595</v>
      </c>
      <c r="BC63" s="21"/>
      <c r="BD63" s="21"/>
      <c r="BE63" s="68" t="e">
        <f t="shared" si="10"/>
        <v>#DIV/0!</v>
      </c>
      <c r="BF63" s="21"/>
      <c r="BG63" s="21"/>
      <c r="BH63" s="68" t="e">
        <f t="shared" si="11"/>
        <v>#DIV/0!</v>
      </c>
      <c r="BI63" s="21"/>
      <c r="BJ63" s="21"/>
      <c r="BK63" s="68" t="e">
        <f t="shared" si="12"/>
        <v>#DIV/0!</v>
      </c>
      <c r="BL63" s="84">
        <f t="shared" si="43"/>
        <v>0</v>
      </c>
      <c r="BM63" s="79">
        <f t="shared" si="43"/>
        <v>0</v>
      </c>
      <c r="BN63" s="68" t="e">
        <f t="shared" si="14"/>
        <v>#DIV/0!</v>
      </c>
      <c r="BO63" s="91" t="str">
        <f>IFERROR((IF(BN63&gt;=BP63,"SOBRESALIENTE",IF(BN63&lt;BP63-(BP63*0.05),"NO CUMPLIDA","ACEPTABLE"))),"N/A")</f>
        <v>N/A</v>
      </c>
      <c r="BP63" s="89">
        <f t="shared" si="64"/>
        <v>0.8</v>
      </c>
      <c r="BQ63" s="21"/>
      <c r="BR63" s="21"/>
      <c r="BS63" s="21"/>
      <c r="BT63" s="68" t="e">
        <f t="shared" si="16"/>
        <v>#DIV/0!</v>
      </c>
      <c r="BU63" s="21"/>
      <c r="BV63" s="21"/>
      <c r="BW63" s="68" t="e">
        <f t="shared" si="17"/>
        <v>#DIV/0!</v>
      </c>
      <c r="BX63" s="21"/>
      <c r="BY63" s="21"/>
      <c r="BZ63" s="68" t="e">
        <f t="shared" si="18"/>
        <v>#DIV/0!</v>
      </c>
      <c r="CA63" s="84">
        <f t="shared" si="19"/>
        <v>0</v>
      </c>
      <c r="CB63" s="79">
        <f t="shared" si="19"/>
        <v>0</v>
      </c>
      <c r="CC63" s="68" t="e">
        <f t="shared" si="20"/>
        <v>#DIV/0!</v>
      </c>
      <c r="CD63" s="91" t="str">
        <f>IFERROR((IF(CC63&gt;=CE63,"SOBRESALIENTE",IF(CC63&lt;CE63-(CE63*0.05),"NO CUMPLIDA","ACEPTABLE"))),"N/A")</f>
        <v>N/A</v>
      </c>
      <c r="CE63" s="89">
        <f t="shared" si="65"/>
        <v>0.8</v>
      </c>
      <c r="CF63" s="21"/>
      <c r="CG63" s="26">
        <f t="shared" si="44"/>
        <v>2672</v>
      </c>
      <c r="CH63" s="26">
        <f t="shared" si="44"/>
        <v>2700</v>
      </c>
      <c r="CI63" s="68">
        <f t="shared" si="23"/>
        <v>0.98962962962962964</v>
      </c>
      <c r="CJ63" s="91" t="str">
        <f>IFERROR((IF(CI63&gt;=CK63,"SOBRESALIENTE",IF(CI63&lt;CK63-(CK63*0.05),"NO CUMPLIDA","ACEPTABLE"))),"N/A")</f>
        <v>SOBRESALIENTE</v>
      </c>
      <c r="CK63" s="30">
        <f t="shared" si="62"/>
        <v>0.8</v>
      </c>
      <c r="CL63" s="26"/>
      <c r="CM63" s="26">
        <f t="shared" si="37"/>
        <v>2672</v>
      </c>
      <c r="CN63" s="38">
        <f t="shared" si="32"/>
        <v>450</v>
      </c>
      <c r="CO63" s="68">
        <f t="shared" si="26"/>
        <v>5.9377777777777778</v>
      </c>
      <c r="CP63" s="91" t="str">
        <f>IFERROR((IF(CO63&gt;=CQ63,"SOBRESALIENTE",IF(CO63&lt;CQ63-(CQ63*0.05),"NO CUMPLIDA","ACEPTABLE"))),"N/A")</f>
        <v>SOBRESALIENTE</v>
      </c>
      <c r="CQ63" s="11">
        <v>0.8</v>
      </c>
      <c r="CR63" s="26"/>
      <c r="CS63" s="26">
        <f t="shared" si="48"/>
        <v>958</v>
      </c>
      <c r="CT63" s="25">
        <f t="shared" si="33"/>
        <v>450</v>
      </c>
      <c r="CU63" s="69">
        <f t="shared" si="27"/>
        <v>2.1288888888888891</v>
      </c>
      <c r="CV63" s="91" t="str">
        <f>IFERROR((IF(CU63&gt;=CW63,"SOBRESALIENTE",IF(CU63&lt;CW63-(CW63*0.05),"NO CUMPLIDA","ACEPTABLE"))),"N/A")</f>
        <v>SOBRESALIENTE</v>
      </c>
      <c r="CW63" s="11">
        <v>0.8</v>
      </c>
      <c r="CX63" s="26"/>
      <c r="CY63" s="46">
        <f t="shared" si="50"/>
        <v>2672</v>
      </c>
      <c r="CZ63" s="46">
        <f t="shared" si="50"/>
        <v>2700</v>
      </c>
      <c r="DA63" s="69">
        <f t="shared" si="28"/>
        <v>0.98962962962962964</v>
      </c>
      <c r="DB63" s="91" t="str">
        <f>IFERROR((IF(DA63&gt;=DC63,"SOBRESALIENTE",IF(DA63&lt;DC63-(DC63*0.05),"NO CUMPLIDA","ACEPTABLE"))),"N/A")</f>
        <v>SOBRESALIENTE</v>
      </c>
      <c r="DC63" s="30">
        <f t="shared" si="63"/>
        <v>0.8</v>
      </c>
      <c r="DD63" s="26"/>
    </row>
    <row r="64" spans="1:108" ht="90.75">
      <c r="A64" s="8" t="s">
        <v>596</v>
      </c>
      <c r="B64" s="7" t="s">
        <v>531</v>
      </c>
      <c r="C64" s="8" t="s">
        <v>532</v>
      </c>
      <c r="D64" s="77" t="s">
        <v>533</v>
      </c>
      <c r="E64" s="9">
        <v>59826914</v>
      </c>
      <c r="F64" s="8" t="s">
        <v>597</v>
      </c>
      <c r="G64" s="77" t="s">
        <v>598</v>
      </c>
      <c r="H64" s="9">
        <v>59826914</v>
      </c>
      <c r="I64" s="7" t="s">
        <v>107</v>
      </c>
      <c r="J64" s="9" t="s">
        <v>599</v>
      </c>
      <c r="K64" s="9" t="s">
        <v>600</v>
      </c>
      <c r="L64" s="7" t="s">
        <v>537</v>
      </c>
      <c r="M64" s="7" t="s">
        <v>111</v>
      </c>
      <c r="N64" s="7" t="s">
        <v>112</v>
      </c>
      <c r="O64" s="7" t="s">
        <v>2</v>
      </c>
      <c r="P64" s="7" t="s">
        <v>601</v>
      </c>
      <c r="Q64" s="7" t="s">
        <v>114</v>
      </c>
      <c r="R64" s="8" t="s">
        <v>602</v>
      </c>
      <c r="S64" s="7" t="s">
        <v>603</v>
      </c>
      <c r="T64" s="7" t="s">
        <v>604</v>
      </c>
      <c r="U64" s="11">
        <v>0.99</v>
      </c>
      <c r="V64" s="7" t="s">
        <v>160</v>
      </c>
      <c r="W64" s="60">
        <v>32306</v>
      </c>
      <c r="X64" s="61">
        <v>32309</v>
      </c>
      <c r="Y64" s="14">
        <f t="shared" si="0"/>
        <v>0.99990714661549418</v>
      </c>
      <c r="Z64" s="61">
        <v>28454</v>
      </c>
      <c r="AA64" s="61">
        <v>28456</v>
      </c>
      <c r="AB64" s="14">
        <f t="shared" si="1"/>
        <v>0.99992971605285352</v>
      </c>
      <c r="AC64" s="61">
        <v>30062</v>
      </c>
      <c r="AD64" s="61">
        <v>30064</v>
      </c>
      <c r="AE64" s="14">
        <f t="shared" si="2"/>
        <v>0.99993347525279408</v>
      </c>
      <c r="AF64" s="49">
        <f t="shared" si="66"/>
        <v>90822</v>
      </c>
      <c r="AG64" s="7">
        <f t="shared" si="66"/>
        <v>90829</v>
      </c>
      <c r="AH64" s="14">
        <f t="shared" si="30"/>
        <v>0.99992293210318295</v>
      </c>
      <c r="AI64" s="17" t="str">
        <f>IFERROR((IF(AH64&gt;=AJ64,"SOBRESALIENTE",IF(AH64&lt;AJ64-(AJ64*0.05),"NO CUMPLIDA","ACEPTABLE"))),"N/A")</f>
        <v>SOBRESALIENTE</v>
      </c>
      <c r="AJ64" s="11">
        <f t="shared" si="61"/>
        <v>0.99</v>
      </c>
      <c r="AK64" s="11" t="s">
        <v>119</v>
      </c>
      <c r="AL64" s="92" t="s">
        <v>605</v>
      </c>
      <c r="AM64" s="93">
        <v>27933</v>
      </c>
      <c r="AN64" s="93">
        <v>27936</v>
      </c>
      <c r="AO64" s="14">
        <f t="shared" si="5"/>
        <v>0.9998926116838488</v>
      </c>
      <c r="AP64" s="93">
        <v>30967</v>
      </c>
      <c r="AQ64" s="93">
        <v>30970</v>
      </c>
      <c r="AR64" s="14">
        <f t="shared" si="6"/>
        <v>0.99990313206328707</v>
      </c>
      <c r="AS64" s="93">
        <v>29979</v>
      </c>
      <c r="AT64" s="93">
        <v>29980</v>
      </c>
      <c r="AU64" s="14">
        <f t="shared" si="7"/>
        <v>0.9999666444296198</v>
      </c>
      <c r="AV64" s="49">
        <f t="shared" si="39"/>
        <v>88879</v>
      </c>
      <c r="AW64" s="7">
        <f t="shared" si="39"/>
        <v>88886</v>
      </c>
      <c r="AX64" s="14">
        <f t="shared" si="9"/>
        <v>0.99992124744054178</v>
      </c>
      <c r="AY64" s="17" t="str">
        <f>IFERROR((IF(AX64&gt;=AZ64,"SOBRESALIENTE",IF(AX64&lt;AZ64-(AZ64*0.05),"NO CUMPLIDA","ACEPTABLE"))),"N/A")</f>
        <v>SOBRESALIENTE</v>
      </c>
      <c r="AZ64" s="11">
        <f t="shared" si="31"/>
        <v>0.99</v>
      </c>
      <c r="BA64" s="11" t="s">
        <v>119</v>
      </c>
      <c r="BB64" s="7" t="s">
        <v>605</v>
      </c>
      <c r="BC64" s="21"/>
      <c r="BD64" s="21"/>
      <c r="BE64" s="14" t="e">
        <f t="shared" si="10"/>
        <v>#DIV/0!</v>
      </c>
      <c r="BF64" s="21"/>
      <c r="BG64" s="21"/>
      <c r="BH64" s="14" t="e">
        <f t="shared" si="11"/>
        <v>#DIV/0!</v>
      </c>
      <c r="BI64" s="21"/>
      <c r="BJ64" s="21"/>
      <c r="BK64" s="14" t="e">
        <f t="shared" si="12"/>
        <v>#DIV/0!</v>
      </c>
      <c r="BL64" s="27">
        <f t="shared" si="43"/>
        <v>0</v>
      </c>
      <c r="BM64" s="26">
        <f t="shared" si="43"/>
        <v>0</v>
      </c>
      <c r="BN64" s="14" t="e">
        <f t="shared" si="14"/>
        <v>#DIV/0!</v>
      </c>
      <c r="BO64" s="28" t="str">
        <f>IFERROR((IF(BN64&gt;=BP64,"SOBRESALIENTE",IF(BN64&lt;BP64-(BP64*0.05),"NO CUMPLIDA","ACEPTABLE"))),"N/A")</f>
        <v>N/A</v>
      </c>
      <c r="BP64" s="24">
        <f t="shared" si="64"/>
        <v>0.99</v>
      </c>
      <c r="BQ64" s="21"/>
      <c r="BR64" s="21"/>
      <c r="BS64" s="21"/>
      <c r="BT64" s="14" t="e">
        <f t="shared" si="16"/>
        <v>#DIV/0!</v>
      </c>
      <c r="BU64" s="21"/>
      <c r="BV64" s="21"/>
      <c r="BW64" s="14" t="e">
        <f t="shared" si="17"/>
        <v>#DIV/0!</v>
      </c>
      <c r="BX64" s="21"/>
      <c r="BY64" s="21"/>
      <c r="BZ64" s="14" t="e">
        <f t="shared" si="18"/>
        <v>#DIV/0!</v>
      </c>
      <c r="CA64" s="27">
        <f t="shared" si="19"/>
        <v>0</v>
      </c>
      <c r="CB64" s="26">
        <f t="shared" si="19"/>
        <v>0</v>
      </c>
      <c r="CC64" s="14" t="e">
        <f t="shared" si="20"/>
        <v>#DIV/0!</v>
      </c>
      <c r="CD64" s="28" t="str">
        <f>IFERROR((IF(CC64&gt;=CE64,"SOBRESALIENTE",IF(CC64&lt;CE64-(CE64*0.05),"NO CUMPLIDA","ACEPTABLE"))),"N/A")</f>
        <v>N/A</v>
      </c>
      <c r="CE64" s="24">
        <f t="shared" si="65"/>
        <v>0.99</v>
      </c>
      <c r="CF64" s="21"/>
      <c r="CG64" s="26">
        <f t="shared" si="44"/>
        <v>179701</v>
      </c>
      <c r="CH64" s="26">
        <f t="shared" si="44"/>
        <v>179715</v>
      </c>
      <c r="CI64" s="14">
        <f t="shared" si="23"/>
        <v>0.99992209887878025</v>
      </c>
      <c r="CJ64" s="28" t="str">
        <f>IFERROR((IF(CI64&gt;=CK64,"SOBRESALIENTE",IF(CI64&lt;CK64-(CK64*0.05),"NO CUMPLIDA","ACEPTABLE"))),"N/A")</f>
        <v>SOBRESALIENTE</v>
      </c>
      <c r="CK64" s="24">
        <f t="shared" si="62"/>
        <v>0.99</v>
      </c>
      <c r="CL64" s="26"/>
      <c r="CM64" s="26">
        <f t="shared" si="37"/>
        <v>179701</v>
      </c>
      <c r="CN64" s="38">
        <f t="shared" si="32"/>
        <v>29952.5</v>
      </c>
      <c r="CO64" s="14">
        <f t="shared" si="26"/>
        <v>5.999532593272682</v>
      </c>
      <c r="CP64" s="28" t="str">
        <f>IFERROR((IF(CO64&gt;=CQ64,"SOBRESALIENTE",IF(CO64&lt;CQ64-(CQ64*0.05),"NO CUMPLIDA","ACEPTABLE"))),"N/A")</f>
        <v>SOBRESALIENTE</v>
      </c>
      <c r="CQ64" s="24">
        <v>0.99</v>
      </c>
      <c r="CR64" s="26"/>
      <c r="CS64" s="26">
        <f t="shared" ref="CS64:CS72" si="67">SUBTOTAL(9,BC64,BF64,BI64,BR64,BU64,BX64)</f>
        <v>0</v>
      </c>
      <c r="CT64" s="29">
        <f t="shared" si="33"/>
        <v>29952.5</v>
      </c>
      <c r="CU64" s="30">
        <f t="shared" si="27"/>
        <v>0</v>
      </c>
      <c r="CV64" s="28" t="str">
        <f>IFERROR((IF(CU64&gt;=CW64,"SOBRESALIENTE",IF(CU64&lt;CW64-(CW64*0.05),"NO CUMPLIDA","ACEPTABLE"))),"N/A")</f>
        <v>NO CUMPLIDA</v>
      </c>
      <c r="CW64" s="24">
        <v>0.99</v>
      </c>
      <c r="CX64" s="26"/>
      <c r="CY64" s="26">
        <f t="shared" si="50"/>
        <v>179701</v>
      </c>
      <c r="CZ64" s="46">
        <f t="shared" si="50"/>
        <v>179715</v>
      </c>
      <c r="DA64" s="30">
        <f t="shared" si="28"/>
        <v>0.99992209887878025</v>
      </c>
      <c r="DB64" s="28" t="str">
        <f>IFERROR((IF(DA64&gt;=DC64,"SOBRESALIENTE",IF(DA64&lt;DC64-(DC64*0.05),"NO CUMPLIDA","ACEPTABLE"))),"N/A")</f>
        <v>SOBRESALIENTE</v>
      </c>
      <c r="DC64" s="24">
        <f t="shared" si="63"/>
        <v>0.99</v>
      </c>
      <c r="DD64" s="26"/>
    </row>
    <row r="65" spans="1:110" ht="180.75">
      <c r="A65" s="6" t="s">
        <v>606</v>
      </c>
      <c r="B65" s="7" t="s">
        <v>531</v>
      </c>
      <c r="C65" s="8" t="s">
        <v>532</v>
      </c>
      <c r="D65" s="77" t="s">
        <v>533</v>
      </c>
      <c r="E65" s="9">
        <v>59826914</v>
      </c>
      <c r="F65" s="8" t="s">
        <v>597</v>
      </c>
      <c r="G65" s="77" t="s">
        <v>598</v>
      </c>
      <c r="H65" s="9">
        <v>59826914</v>
      </c>
      <c r="I65" s="7" t="s">
        <v>107</v>
      </c>
      <c r="J65" s="9" t="s">
        <v>599</v>
      </c>
      <c r="K65" s="9" t="s">
        <v>600</v>
      </c>
      <c r="L65" s="7" t="s">
        <v>537</v>
      </c>
      <c r="M65" s="7" t="s">
        <v>111</v>
      </c>
      <c r="N65" s="7" t="s">
        <v>112</v>
      </c>
      <c r="O65" s="7" t="s">
        <v>2</v>
      </c>
      <c r="P65" s="7" t="s">
        <v>601</v>
      </c>
      <c r="Q65" s="7" t="s">
        <v>607</v>
      </c>
      <c r="R65" s="8" t="s">
        <v>608</v>
      </c>
      <c r="S65" s="7" t="s">
        <v>609</v>
      </c>
      <c r="T65" s="7" t="s">
        <v>610</v>
      </c>
      <c r="U65" s="11">
        <v>0.99</v>
      </c>
      <c r="V65" s="7" t="s">
        <v>160</v>
      </c>
      <c r="W65" s="60">
        <v>32184</v>
      </c>
      <c r="X65" s="61">
        <v>32309</v>
      </c>
      <c r="Y65" s="14">
        <f t="shared" si="0"/>
        <v>0.99613110897892232</v>
      </c>
      <c r="Z65" s="61">
        <v>28426</v>
      </c>
      <c r="AA65" s="61">
        <v>28456</v>
      </c>
      <c r="AB65" s="14">
        <f t="shared" si="1"/>
        <v>0.99894574079280296</v>
      </c>
      <c r="AC65" s="61">
        <v>30044</v>
      </c>
      <c r="AD65" s="61">
        <v>30064</v>
      </c>
      <c r="AE65" s="14">
        <f t="shared" si="2"/>
        <v>0.99933475252794035</v>
      </c>
      <c r="AF65" s="49">
        <f t="shared" si="66"/>
        <v>90654</v>
      </c>
      <c r="AG65" s="7">
        <f t="shared" si="66"/>
        <v>90829</v>
      </c>
      <c r="AH65" s="14">
        <f t="shared" si="30"/>
        <v>0.99807330257957261</v>
      </c>
      <c r="AI65" s="17" t="str">
        <f>IFERROR((IF(AH65&gt;=AJ65,"SOBRESALIENTE",IF(AH65&lt;AJ65-(AJ65*0.05),"NO CUMPLIDA","ACEPTABLE"))),"N/A")</f>
        <v>SOBRESALIENTE</v>
      </c>
      <c r="AJ65" s="11">
        <f t="shared" si="61"/>
        <v>0.99</v>
      </c>
      <c r="AK65" s="11" t="s">
        <v>119</v>
      </c>
      <c r="AL65" s="92" t="s">
        <v>611</v>
      </c>
      <c r="AM65" s="93">
        <v>27861</v>
      </c>
      <c r="AN65" s="93">
        <v>27936</v>
      </c>
      <c r="AO65" s="14">
        <f t="shared" si="5"/>
        <v>0.99731529209621994</v>
      </c>
      <c r="AP65" s="93">
        <v>30895</v>
      </c>
      <c r="AQ65" s="93">
        <v>30970</v>
      </c>
      <c r="AR65" s="14">
        <f t="shared" si="6"/>
        <v>0.99757830158217631</v>
      </c>
      <c r="AS65" s="93">
        <v>29940</v>
      </c>
      <c r="AT65" s="93">
        <v>29980</v>
      </c>
      <c r="AU65" s="14">
        <f t="shared" si="7"/>
        <v>0.99866577718478988</v>
      </c>
      <c r="AV65" s="49">
        <f t="shared" si="39"/>
        <v>88696</v>
      </c>
      <c r="AW65" s="7">
        <f t="shared" si="39"/>
        <v>88886</v>
      </c>
      <c r="AX65" s="14">
        <f t="shared" si="9"/>
        <v>0.99786243052899215</v>
      </c>
      <c r="AY65" s="17" t="str">
        <f>IFERROR((IF(AX65&gt;=AZ65,"SOBRESALIENTE",IF(AX65&lt;AZ65-(AZ65*0.05),"NO CUMPLIDA","ACEPTABLE"))),"N/A")</f>
        <v>SOBRESALIENTE</v>
      </c>
      <c r="AZ65" s="11">
        <f t="shared" si="31"/>
        <v>0.99</v>
      </c>
      <c r="BA65" s="11" t="s">
        <v>119</v>
      </c>
      <c r="BB65" s="7" t="s">
        <v>611</v>
      </c>
      <c r="BC65" s="21"/>
      <c r="BD65" s="21"/>
      <c r="BE65" s="14" t="e">
        <f t="shared" si="10"/>
        <v>#DIV/0!</v>
      </c>
      <c r="BF65" s="21"/>
      <c r="BG65" s="21"/>
      <c r="BH65" s="14" t="e">
        <f t="shared" si="11"/>
        <v>#DIV/0!</v>
      </c>
      <c r="BI65" s="21"/>
      <c r="BJ65" s="21"/>
      <c r="BK65" s="14" t="e">
        <f t="shared" si="12"/>
        <v>#DIV/0!</v>
      </c>
      <c r="BL65" s="27">
        <f t="shared" si="43"/>
        <v>0</v>
      </c>
      <c r="BM65" s="26">
        <f t="shared" si="43"/>
        <v>0</v>
      </c>
      <c r="BN65" s="14" t="e">
        <f t="shared" si="14"/>
        <v>#DIV/0!</v>
      </c>
      <c r="BO65" s="28" t="str">
        <f>IFERROR((IF(BN65&gt;=BP65,"SOBRESALIENTE",IF(BN65&lt;BP65-(BP65*0.05),"NO CUMPLIDA","ACEPTABLE"))),"N/A")</f>
        <v>N/A</v>
      </c>
      <c r="BP65" s="24">
        <f t="shared" si="64"/>
        <v>0.99</v>
      </c>
      <c r="BQ65" s="21"/>
      <c r="BR65" s="21"/>
      <c r="BS65" s="21"/>
      <c r="BT65" s="14" t="e">
        <f t="shared" si="16"/>
        <v>#DIV/0!</v>
      </c>
      <c r="BU65" s="21"/>
      <c r="BV65" s="21"/>
      <c r="BW65" s="14" t="e">
        <f t="shared" si="17"/>
        <v>#DIV/0!</v>
      </c>
      <c r="BX65" s="21"/>
      <c r="BY65" s="21"/>
      <c r="BZ65" s="14" t="e">
        <f t="shared" si="18"/>
        <v>#DIV/0!</v>
      </c>
      <c r="CA65" s="27">
        <f t="shared" si="19"/>
        <v>0</v>
      </c>
      <c r="CB65" s="26">
        <f t="shared" si="19"/>
        <v>0</v>
      </c>
      <c r="CC65" s="14" t="e">
        <f t="shared" si="20"/>
        <v>#DIV/0!</v>
      </c>
      <c r="CD65" s="28" t="str">
        <f>IFERROR((IF(CC65&gt;=CE65,"SOBRESALIENTE",IF(CC65&lt;CE65-(CE65*0.05),"NO CUMPLIDA","ACEPTABLE"))),"N/A")</f>
        <v>N/A</v>
      </c>
      <c r="CE65" s="24">
        <f t="shared" si="65"/>
        <v>0.99</v>
      </c>
      <c r="CF65" s="21"/>
      <c r="CG65" s="26">
        <f t="shared" si="44"/>
        <v>179350</v>
      </c>
      <c r="CH65" s="26">
        <f t="shared" si="44"/>
        <v>179715</v>
      </c>
      <c r="CI65" s="14">
        <f t="shared" si="23"/>
        <v>0.99796900648248621</v>
      </c>
      <c r="CJ65" s="28" t="str">
        <f>IFERROR((IF(CI65&gt;=CK65,"SOBRESALIENTE",IF(CI65&lt;CK65-(CK65*0.05),"NO CUMPLIDA","ACEPTABLE"))),"N/A")</f>
        <v>SOBRESALIENTE</v>
      </c>
      <c r="CK65" s="24">
        <f t="shared" si="62"/>
        <v>0.99</v>
      </c>
      <c r="CL65" s="26"/>
      <c r="CM65" s="26">
        <f t="shared" si="37"/>
        <v>179350</v>
      </c>
      <c r="CN65" s="38">
        <f t="shared" si="32"/>
        <v>29952.5</v>
      </c>
      <c r="CO65" s="14">
        <f t="shared" si="26"/>
        <v>5.9878140388949168</v>
      </c>
      <c r="CP65" s="28" t="str">
        <f>IFERROR((IF(CO65&gt;=CQ65,"SOBRESALIENTE",IF(CO65&lt;CQ65-(CQ65*0.05),"NO CUMPLIDA","ACEPTABLE"))),"N/A")</f>
        <v>SOBRESALIENTE</v>
      </c>
      <c r="CQ65" s="24">
        <v>0.99</v>
      </c>
      <c r="CR65" s="26"/>
      <c r="CS65" s="26">
        <f t="shared" si="67"/>
        <v>0</v>
      </c>
      <c r="CT65" s="29">
        <f t="shared" si="33"/>
        <v>29952.5</v>
      </c>
      <c r="CU65" s="30">
        <f t="shared" si="27"/>
        <v>0</v>
      </c>
      <c r="CV65" s="28" t="str">
        <f>IFERROR((IF(CU65&gt;=CW65,"SOBRESALIENTE",IF(CU65&lt;CW65-(CW65*0.05),"NO CUMPLIDA","ACEPTABLE"))),"N/A")</f>
        <v>NO CUMPLIDA</v>
      </c>
      <c r="CW65" s="24">
        <v>0.99</v>
      </c>
      <c r="CX65" s="26"/>
      <c r="CY65" s="26">
        <f t="shared" si="50"/>
        <v>179350</v>
      </c>
      <c r="CZ65" s="46">
        <f t="shared" si="50"/>
        <v>179715</v>
      </c>
      <c r="DA65" s="30">
        <f t="shared" si="28"/>
        <v>0.99796900648248621</v>
      </c>
      <c r="DB65" s="28" t="str">
        <f>IFERROR((IF(DA65&gt;=DC65,"SOBRESALIENTE",IF(DA65&lt;DC65-(DC65*0.05),"NO CUMPLIDA","ACEPTABLE"))),"N/A")</f>
        <v>SOBRESALIENTE</v>
      </c>
      <c r="DC65" s="24">
        <f t="shared" si="63"/>
        <v>0.99</v>
      </c>
      <c r="DD65" s="26"/>
    </row>
    <row r="66" spans="1:110" ht="165">
      <c r="A66" s="8" t="s">
        <v>612</v>
      </c>
      <c r="B66" s="7" t="s">
        <v>531</v>
      </c>
      <c r="C66" s="8" t="s">
        <v>532</v>
      </c>
      <c r="D66" s="77" t="s">
        <v>533</v>
      </c>
      <c r="E66" s="9">
        <v>59826914</v>
      </c>
      <c r="F66" s="8" t="s">
        <v>597</v>
      </c>
      <c r="G66" s="77" t="s">
        <v>598</v>
      </c>
      <c r="H66" s="9">
        <v>59826914</v>
      </c>
      <c r="I66" s="7" t="s">
        <v>107</v>
      </c>
      <c r="J66" s="9" t="s">
        <v>613</v>
      </c>
      <c r="K66" s="9" t="s">
        <v>614</v>
      </c>
      <c r="L66" s="7" t="s">
        <v>537</v>
      </c>
      <c r="M66" s="7" t="s">
        <v>111</v>
      </c>
      <c r="N66" s="7" t="s">
        <v>550</v>
      </c>
      <c r="O66" s="7" t="s">
        <v>2</v>
      </c>
      <c r="P66" s="7" t="s">
        <v>114</v>
      </c>
      <c r="Q66" s="7" t="s">
        <v>114</v>
      </c>
      <c r="R66" s="8" t="s">
        <v>615</v>
      </c>
      <c r="S66" s="7" t="s">
        <v>616</v>
      </c>
      <c r="T66" s="7" t="s">
        <v>617</v>
      </c>
      <c r="U66" s="11">
        <v>0.9</v>
      </c>
      <c r="V66" s="7" t="s">
        <v>160</v>
      </c>
      <c r="W66" s="60">
        <v>130</v>
      </c>
      <c r="X66" s="61">
        <v>131</v>
      </c>
      <c r="Y66" s="14">
        <f t="shared" ref="Y66:Y129" si="68">W66/X66</f>
        <v>0.99236641221374045</v>
      </c>
      <c r="Z66" s="61">
        <v>130</v>
      </c>
      <c r="AA66" s="61">
        <v>131</v>
      </c>
      <c r="AB66" s="14">
        <f t="shared" ref="AB66:AB129" si="69">Z66/AA66</f>
        <v>0.99236641221374045</v>
      </c>
      <c r="AC66" s="61">
        <v>129</v>
      </c>
      <c r="AD66" s="61">
        <v>131</v>
      </c>
      <c r="AE66" s="14">
        <f t="shared" ref="AE66:AE129" si="70">AC66/AD66</f>
        <v>0.98473282442748089</v>
      </c>
      <c r="AF66" s="49">
        <f t="shared" si="66"/>
        <v>389</v>
      </c>
      <c r="AG66" s="7">
        <f t="shared" si="66"/>
        <v>393</v>
      </c>
      <c r="AH66" s="14">
        <f t="shared" si="30"/>
        <v>0.98982188295165396</v>
      </c>
      <c r="AI66" s="17" t="str">
        <f>IFERROR((IF(AH66&gt;=AJ66,"SOBRESALIENTE",IF(AH66&lt;AJ66-(AJ66*0.05),"NO CUMPLIDA","ACEPTABLE"))),"N/A")</f>
        <v>SOBRESALIENTE</v>
      </c>
      <c r="AJ66" s="11">
        <f t="shared" si="61"/>
        <v>0.9</v>
      </c>
      <c r="AK66" s="11" t="s">
        <v>119</v>
      </c>
      <c r="AL66" s="94" t="s">
        <v>618</v>
      </c>
      <c r="AM66" s="93">
        <v>130</v>
      </c>
      <c r="AN66" s="93">
        <v>131</v>
      </c>
      <c r="AO66" s="95">
        <f t="shared" ref="AO66:AO129" si="71">AM66/AN66</f>
        <v>0.99236641221374045</v>
      </c>
      <c r="AP66" s="93">
        <v>130</v>
      </c>
      <c r="AQ66" s="93">
        <v>131</v>
      </c>
      <c r="AR66" s="95">
        <f t="shared" ref="AR66:AR129" si="72">AP66/AQ66</f>
        <v>0.99236641221374045</v>
      </c>
      <c r="AS66" s="93">
        <v>129</v>
      </c>
      <c r="AT66" s="93">
        <v>131</v>
      </c>
      <c r="AU66" s="14">
        <f t="shared" ref="AU66:AU129" si="73">AS66/AT66</f>
        <v>0.98473282442748089</v>
      </c>
      <c r="AV66" s="49">
        <f t="shared" si="39"/>
        <v>389</v>
      </c>
      <c r="AW66" s="7">
        <f t="shared" si="39"/>
        <v>393</v>
      </c>
      <c r="AX66" s="14">
        <f t="shared" ref="AX66:AX129" si="74">AV66/AW66</f>
        <v>0.98982188295165396</v>
      </c>
      <c r="AY66" s="17" t="str">
        <f>IFERROR((IF(AX66&gt;=AZ66,"SOBRESALIENTE",IF(AX66&lt;AZ66-(AZ66*0.05),"NO CUMPLIDA","ACEPTABLE"))),"N/A")</f>
        <v>SOBRESALIENTE</v>
      </c>
      <c r="AZ66" s="11">
        <f t="shared" si="31"/>
        <v>0.9</v>
      </c>
      <c r="BA66" s="11" t="s">
        <v>119</v>
      </c>
      <c r="BB66" s="7" t="s">
        <v>618</v>
      </c>
      <c r="BC66" s="21"/>
      <c r="BD66" s="21"/>
      <c r="BE66" s="14" t="e">
        <f t="shared" ref="BE66:BE129" si="75">BC66/BD66</f>
        <v>#DIV/0!</v>
      </c>
      <c r="BF66" s="21"/>
      <c r="BG66" s="21"/>
      <c r="BH66" s="14" t="e">
        <f t="shared" ref="BH66:BH129" si="76">BF66/BG66</f>
        <v>#DIV/0!</v>
      </c>
      <c r="BI66" s="21"/>
      <c r="BJ66" s="21"/>
      <c r="BK66" s="14" t="e">
        <f t="shared" ref="BK66:BK129" si="77">BI66/BJ66</f>
        <v>#DIV/0!</v>
      </c>
      <c r="BL66" s="27">
        <f t="shared" ref="BL66:BM81" si="78">SUM(BC66,BF66,BI66)</f>
        <v>0</v>
      </c>
      <c r="BM66" s="26">
        <f t="shared" si="78"/>
        <v>0</v>
      </c>
      <c r="BN66" s="14" t="e">
        <f t="shared" ref="BN66:BN129" si="79">BL66/BM66</f>
        <v>#DIV/0!</v>
      </c>
      <c r="BO66" s="28" t="str">
        <f>IFERROR((IF(BN66&gt;=BP66,"SOBRESALIENTE",IF(BN66&lt;BP66-(BP66*0.05),"NO CUMPLIDA","ACEPTABLE"))),"N/A")</f>
        <v>N/A</v>
      </c>
      <c r="BP66" s="24">
        <f t="shared" si="64"/>
        <v>0.9</v>
      </c>
      <c r="BQ66" s="21"/>
      <c r="BR66" s="21"/>
      <c r="BS66" s="21"/>
      <c r="BT66" s="14" t="e">
        <f t="shared" ref="BT66:BT129" si="80">BR66/BS66</f>
        <v>#DIV/0!</v>
      </c>
      <c r="BU66" s="21"/>
      <c r="BV66" s="21"/>
      <c r="BW66" s="14" t="e">
        <f t="shared" ref="BW66:BW129" si="81">BU66/BV66</f>
        <v>#DIV/0!</v>
      </c>
      <c r="BX66" s="21"/>
      <c r="BY66" s="21"/>
      <c r="BZ66" s="14" t="e">
        <f t="shared" ref="BZ66:BZ129" si="82">BX66/BY66</f>
        <v>#DIV/0!</v>
      </c>
      <c r="CA66" s="27">
        <f t="shared" ref="CA66:CB129" si="83">SUM(BR66,BU66,BX66)</f>
        <v>0</v>
      </c>
      <c r="CB66" s="26">
        <f t="shared" si="83"/>
        <v>0</v>
      </c>
      <c r="CC66" s="14" t="e">
        <f t="shared" ref="CC66:CC129" si="84">CA66/CB66</f>
        <v>#DIV/0!</v>
      </c>
      <c r="CD66" s="28" t="str">
        <f>IFERROR((IF(CC66&gt;=CE66,"SOBRESALIENTE",IF(CC66&lt;CE66-(CE66*0.05),"NO CUMPLIDA","ACEPTABLE"))),"N/A")</f>
        <v>N/A</v>
      </c>
      <c r="CE66" s="24">
        <f t="shared" si="65"/>
        <v>0.9</v>
      </c>
      <c r="CF66" s="21"/>
      <c r="CG66" s="26">
        <f t="shared" ref="CG66:CH97" si="85">SUBTOTAL(9,W66,Z66,AC66,AM66,AP66,AS66)</f>
        <v>778</v>
      </c>
      <c r="CH66" s="26">
        <f t="shared" si="85"/>
        <v>786</v>
      </c>
      <c r="CI66" s="14">
        <f t="shared" ref="CI66:CI129" si="86">CG66/CH66</f>
        <v>0.98982188295165396</v>
      </c>
      <c r="CJ66" s="28" t="str">
        <f>IFERROR((IF(CI66&gt;=CK66,"SOBRESALIENTE",IF(CI66&lt;CK66-(CK66*0.05),"NO CUMPLIDA","ACEPTABLE"))),"N/A")</f>
        <v>SOBRESALIENTE</v>
      </c>
      <c r="CK66" s="24">
        <f t="shared" si="62"/>
        <v>0.9</v>
      </c>
      <c r="CL66" s="26"/>
      <c r="CM66" s="26">
        <f t="shared" si="37"/>
        <v>778</v>
      </c>
      <c r="CN66" s="38">
        <f t="shared" si="32"/>
        <v>131</v>
      </c>
      <c r="CO66" s="14">
        <f t="shared" ref="CO66:CO129" si="87">CM66/CN66</f>
        <v>5.9389312977099236</v>
      </c>
      <c r="CP66" s="28" t="str">
        <f>IFERROR((IF(CO66&gt;=CQ66,"SOBRESALIENTE",IF(CO66&lt;CQ66-(CQ66*0.05),"NO CUMPLIDA","ACEPTABLE"))),"N/A")</f>
        <v>SOBRESALIENTE</v>
      </c>
      <c r="CQ66" s="24">
        <v>0.9</v>
      </c>
      <c r="CR66" s="26"/>
      <c r="CS66" s="26">
        <f t="shared" si="67"/>
        <v>0</v>
      </c>
      <c r="CT66" s="29">
        <f t="shared" si="33"/>
        <v>131</v>
      </c>
      <c r="CU66" s="30">
        <f t="shared" ref="CU66:CU129" si="88">CS66/CT66</f>
        <v>0</v>
      </c>
      <c r="CV66" s="28" t="str">
        <f>IFERROR((IF(CU66&gt;=CW66,"SOBRESALIENTE",IF(CU66&lt;CW66-(CW66*0.05),"NO CUMPLIDA","ACEPTABLE"))),"N/A")</f>
        <v>NO CUMPLIDA</v>
      </c>
      <c r="CW66" s="24">
        <v>0.9</v>
      </c>
      <c r="CX66" s="26"/>
      <c r="CY66" s="26">
        <f t="shared" si="50"/>
        <v>778</v>
      </c>
      <c r="CZ66" s="46">
        <f t="shared" si="50"/>
        <v>786</v>
      </c>
      <c r="DA66" s="30">
        <f t="shared" ref="DA66:DA129" si="89">CY66/CZ66</f>
        <v>0.98982188295165396</v>
      </c>
      <c r="DB66" s="28" t="str">
        <f>IFERROR((IF(DA66&gt;=DC66,"SOBRESALIENTE",IF(DA66&lt;DC66-(DC66*0.05),"NO CUMPLIDA","ACEPTABLE"))),"N/A")</f>
        <v>SOBRESALIENTE</v>
      </c>
      <c r="DC66" s="24">
        <f t="shared" si="63"/>
        <v>0.9</v>
      </c>
      <c r="DD66" s="26"/>
    </row>
    <row r="67" spans="1:110" ht="105.75">
      <c r="A67" s="8" t="s">
        <v>619</v>
      </c>
      <c r="B67" s="7" t="s">
        <v>531</v>
      </c>
      <c r="C67" s="8" t="s">
        <v>532</v>
      </c>
      <c r="D67" s="77" t="s">
        <v>533</v>
      </c>
      <c r="E67" s="9">
        <v>59826914</v>
      </c>
      <c r="F67" s="8" t="s">
        <v>597</v>
      </c>
      <c r="G67" s="77" t="s">
        <v>598</v>
      </c>
      <c r="H67" s="9">
        <v>59826914</v>
      </c>
      <c r="I67" s="7" t="s">
        <v>107</v>
      </c>
      <c r="J67" s="9" t="s">
        <v>620</v>
      </c>
      <c r="K67" s="9" t="s">
        <v>600</v>
      </c>
      <c r="L67" s="7" t="s">
        <v>537</v>
      </c>
      <c r="M67" s="7" t="s">
        <v>111</v>
      </c>
      <c r="N67" s="7" t="s">
        <v>112</v>
      </c>
      <c r="O67" s="7" t="s">
        <v>2</v>
      </c>
      <c r="P67" s="7" t="s">
        <v>601</v>
      </c>
      <c r="Q67" s="7" t="s">
        <v>607</v>
      </c>
      <c r="R67" s="8" t="s">
        <v>621</v>
      </c>
      <c r="S67" s="7" t="s">
        <v>622</v>
      </c>
      <c r="T67" s="7" t="s">
        <v>623</v>
      </c>
      <c r="U67" s="11">
        <v>0.99</v>
      </c>
      <c r="V67" s="7" t="s">
        <v>160</v>
      </c>
      <c r="W67" s="60">
        <v>32307</v>
      </c>
      <c r="X67" s="61">
        <v>32309</v>
      </c>
      <c r="Y67" s="14">
        <f t="shared" si="68"/>
        <v>0.99993809774366271</v>
      </c>
      <c r="Z67" s="61">
        <v>28453</v>
      </c>
      <c r="AA67" s="61">
        <v>28456</v>
      </c>
      <c r="AB67" s="14">
        <f t="shared" si="69"/>
        <v>0.99989457407928028</v>
      </c>
      <c r="AC67" s="61">
        <v>30060</v>
      </c>
      <c r="AD67" s="61">
        <v>30064</v>
      </c>
      <c r="AE67" s="14">
        <f t="shared" si="70"/>
        <v>0.99986695050558805</v>
      </c>
      <c r="AF67" s="49">
        <f t="shared" si="66"/>
        <v>90820</v>
      </c>
      <c r="AG67" s="7">
        <f t="shared" si="66"/>
        <v>90829</v>
      </c>
      <c r="AH67" s="14">
        <f t="shared" ref="AH67:AH130" si="90">AF67/AG67</f>
        <v>0.99990091270409232</v>
      </c>
      <c r="AI67" s="17" t="str">
        <f>IFERROR((IF(AH67&gt;=AJ67,"SOBRESALIENTE",IF(AH67&lt;AJ67-(AJ67*0.05),"NO CUMPLIDA","ACEPTABLE"))),"N/A")</f>
        <v>SOBRESALIENTE</v>
      </c>
      <c r="AJ67" s="11">
        <f t="shared" si="61"/>
        <v>0.99</v>
      </c>
      <c r="AK67" s="11" t="s">
        <v>119</v>
      </c>
      <c r="AL67" s="92" t="s">
        <v>624</v>
      </c>
      <c r="AM67" s="93">
        <v>27930</v>
      </c>
      <c r="AN67" s="93">
        <v>27936</v>
      </c>
      <c r="AO67" s="14">
        <f t="shared" si="71"/>
        <v>0.9997852233676976</v>
      </c>
      <c r="AP67" s="93">
        <v>30965</v>
      </c>
      <c r="AQ67" s="93">
        <v>30970</v>
      </c>
      <c r="AR67" s="14">
        <f t="shared" si="72"/>
        <v>0.99983855343881178</v>
      </c>
      <c r="AS67" s="93">
        <v>29979</v>
      </c>
      <c r="AT67" s="93">
        <v>29980</v>
      </c>
      <c r="AU67" s="14">
        <f t="shared" si="73"/>
        <v>0.9999666444296198</v>
      </c>
      <c r="AV67" s="49">
        <f t="shared" si="39"/>
        <v>88874</v>
      </c>
      <c r="AW67" s="7">
        <f t="shared" si="39"/>
        <v>88886</v>
      </c>
      <c r="AX67" s="14">
        <f t="shared" si="74"/>
        <v>0.99986499561235742</v>
      </c>
      <c r="AY67" s="17" t="str">
        <f>IFERROR((IF(AX67&gt;=AZ67,"SOBRESALIENTE",IF(AX67&lt;AZ67-(AZ67*0.05),"NO CUMPLIDA","ACEPTABLE"))),"N/A")</f>
        <v>SOBRESALIENTE</v>
      </c>
      <c r="AZ67" s="11">
        <f t="shared" ref="AZ67:AZ130" si="91">U67</f>
        <v>0.99</v>
      </c>
      <c r="BA67" s="11" t="s">
        <v>119</v>
      </c>
      <c r="BB67" s="7" t="s">
        <v>624</v>
      </c>
      <c r="BC67" s="21"/>
      <c r="BD67" s="21"/>
      <c r="BE67" s="14" t="e">
        <f t="shared" si="75"/>
        <v>#DIV/0!</v>
      </c>
      <c r="BF67" s="21"/>
      <c r="BG67" s="21"/>
      <c r="BH67" s="14" t="e">
        <f t="shared" si="76"/>
        <v>#DIV/0!</v>
      </c>
      <c r="BI67" s="21"/>
      <c r="BJ67" s="21"/>
      <c r="BK67" s="14" t="e">
        <f t="shared" si="77"/>
        <v>#DIV/0!</v>
      </c>
      <c r="BL67" s="27">
        <f t="shared" si="78"/>
        <v>0</v>
      </c>
      <c r="BM67" s="26">
        <f t="shared" si="78"/>
        <v>0</v>
      </c>
      <c r="BN67" s="14" t="e">
        <f t="shared" si="79"/>
        <v>#DIV/0!</v>
      </c>
      <c r="BO67" s="28" t="str">
        <f>IFERROR((IF(BN67&gt;=BP67,"SOBRESALIENTE",IF(BN67&lt;BP67-(BP67*0.05),"NO CUMPLIDA","ACEPTABLE"))),"N/A")</f>
        <v>N/A</v>
      </c>
      <c r="BP67" s="24">
        <f t="shared" si="64"/>
        <v>0.99</v>
      </c>
      <c r="BQ67" s="21"/>
      <c r="BR67" s="21"/>
      <c r="BS67" s="21"/>
      <c r="BT67" s="14" t="e">
        <f t="shared" si="80"/>
        <v>#DIV/0!</v>
      </c>
      <c r="BU67" s="21"/>
      <c r="BV67" s="21"/>
      <c r="BW67" s="14" t="e">
        <f t="shared" si="81"/>
        <v>#DIV/0!</v>
      </c>
      <c r="BX67" s="21"/>
      <c r="BY67" s="21"/>
      <c r="BZ67" s="14" t="e">
        <f t="shared" si="82"/>
        <v>#DIV/0!</v>
      </c>
      <c r="CA67" s="27">
        <f t="shared" si="83"/>
        <v>0</v>
      </c>
      <c r="CB67" s="26">
        <f t="shared" si="83"/>
        <v>0</v>
      </c>
      <c r="CC67" s="14" t="e">
        <f t="shared" si="84"/>
        <v>#DIV/0!</v>
      </c>
      <c r="CD67" s="28" t="str">
        <f>IFERROR((IF(CC67&gt;=CE67,"SOBRESALIENTE",IF(CC67&lt;CE67-(CE67*0.05),"NO CUMPLIDA","ACEPTABLE"))),"N/A")</f>
        <v>N/A</v>
      </c>
      <c r="CE67" s="24">
        <f t="shared" si="65"/>
        <v>0.99</v>
      </c>
      <c r="CF67" s="21"/>
      <c r="CG67" s="26">
        <f t="shared" si="85"/>
        <v>179694</v>
      </c>
      <c r="CH67" s="26">
        <f t="shared" si="85"/>
        <v>179715</v>
      </c>
      <c r="CI67" s="14">
        <f t="shared" si="86"/>
        <v>0.99988314831817049</v>
      </c>
      <c r="CJ67" s="28" t="str">
        <f>IFERROR((IF(CI67&gt;=CK67,"SOBRESALIENTE",IF(CI67&lt;CK67-(CK67*0.05),"NO CUMPLIDA","ACEPTABLE"))),"N/A")</f>
        <v>SOBRESALIENTE</v>
      </c>
      <c r="CK67" s="24">
        <f t="shared" si="62"/>
        <v>0.99</v>
      </c>
      <c r="CL67" s="26"/>
      <c r="CM67" s="26">
        <f t="shared" si="37"/>
        <v>179694</v>
      </c>
      <c r="CN67" s="38">
        <f t="shared" ref="CN67:CN130" si="92">AVERAGE(X67,AA67,AD67,AN67,AQ67,AT67,BD67,BG67,BJ67)</f>
        <v>29952.5</v>
      </c>
      <c r="CO67" s="14">
        <f t="shared" si="87"/>
        <v>5.9992988899090225</v>
      </c>
      <c r="CP67" s="28" t="str">
        <f>IFERROR((IF(CO67&gt;=CQ67,"SOBRESALIENTE",IF(CO67&lt;CQ67-(CQ67*0.05),"NO CUMPLIDA","ACEPTABLE"))),"N/A")</f>
        <v>SOBRESALIENTE</v>
      </c>
      <c r="CQ67" s="24">
        <v>0.99</v>
      </c>
      <c r="CR67" s="26"/>
      <c r="CS67" s="26">
        <f t="shared" si="67"/>
        <v>0</v>
      </c>
      <c r="CT67" s="29">
        <f t="shared" ref="CT67:CT130" si="93">AVERAGE(AD67,X67,AA67,AN67,AQ67,AT67,BD67,BG67,BJ67)</f>
        <v>29952.5</v>
      </c>
      <c r="CU67" s="30">
        <f t="shared" si="88"/>
        <v>0</v>
      </c>
      <c r="CV67" s="28" t="str">
        <f>IFERROR((IF(CU67&gt;=CW67,"SOBRESALIENTE",IF(CU67&lt;CW67-(CW67*0.05),"NO CUMPLIDA","ACEPTABLE"))),"N/A")</f>
        <v>NO CUMPLIDA</v>
      </c>
      <c r="CW67" s="24">
        <v>0.99</v>
      </c>
      <c r="CX67" s="26"/>
      <c r="CY67" s="26">
        <f t="shared" ref="CY67:CZ98" si="94">SUBTOTAL(9,W67,Z67,AC67,AM67,AP67,AS67,BC67,BF67,BI67,BR67,BU67,BX67)</f>
        <v>179694</v>
      </c>
      <c r="CZ67" s="46">
        <f t="shared" si="94"/>
        <v>179715</v>
      </c>
      <c r="DA67" s="30">
        <f t="shared" si="89"/>
        <v>0.99988314831817049</v>
      </c>
      <c r="DB67" s="28" t="str">
        <f>IFERROR((IF(DA67&gt;=DC67,"SOBRESALIENTE",IF(DA67&lt;DC67-(DC67*0.05),"NO CUMPLIDA","ACEPTABLE"))),"N/A")</f>
        <v>SOBRESALIENTE</v>
      </c>
      <c r="DC67" s="24">
        <f t="shared" si="63"/>
        <v>0.99</v>
      </c>
      <c r="DD67" s="26"/>
    </row>
    <row r="68" spans="1:110" ht="90">
      <c r="A68" s="6" t="s">
        <v>625</v>
      </c>
      <c r="B68" s="7" t="s">
        <v>531</v>
      </c>
      <c r="C68" s="8" t="s">
        <v>532</v>
      </c>
      <c r="D68" s="77" t="s">
        <v>533</v>
      </c>
      <c r="E68" s="9">
        <v>59826914</v>
      </c>
      <c r="F68" s="8" t="s">
        <v>597</v>
      </c>
      <c r="G68" s="77" t="s">
        <v>598</v>
      </c>
      <c r="H68" s="9">
        <v>59826914</v>
      </c>
      <c r="I68" s="7" t="s">
        <v>107</v>
      </c>
      <c r="J68" s="9" t="s">
        <v>626</v>
      </c>
      <c r="K68" s="9" t="s">
        <v>627</v>
      </c>
      <c r="L68" s="7" t="s">
        <v>537</v>
      </c>
      <c r="M68" s="7" t="s">
        <v>111</v>
      </c>
      <c r="N68" s="7" t="s">
        <v>550</v>
      </c>
      <c r="O68" s="7" t="s">
        <v>2</v>
      </c>
      <c r="P68" s="7" t="s">
        <v>156</v>
      </c>
      <c r="Q68" s="7" t="s">
        <v>628</v>
      </c>
      <c r="R68" s="8" t="s">
        <v>629</v>
      </c>
      <c r="S68" s="7" t="s">
        <v>630</v>
      </c>
      <c r="T68" s="7" t="s">
        <v>631</v>
      </c>
      <c r="U68" s="7">
        <v>180</v>
      </c>
      <c r="V68" s="7" t="s">
        <v>506</v>
      </c>
      <c r="W68" s="60">
        <v>2906124</v>
      </c>
      <c r="X68" s="61">
        <v>18629</v>
      </c>
      <c r="Y68" s="68">
        <f t="shared" si="68"/>
        <v>156</v>
      </c>
      <c r="Z68" s="61">
        <v>2548066</v>
      </c>
      <c r="AA68" s="61">
        <v>16127</v>
      </c>
      <c r="AB68" s="68">
        <f t="shared" si="69"/>
        <v>158</v>
      </c>
      <c r="AC68" s="61">
        <v>2906124</v>
      </c>
      <c r="AD68" s="61">
        <v>18629</v>
      </c>
      <c r="AE68" s="68">
        <f t="shared" si="70"/>
        <v>156</v>
      </c>
      <c r="AF68" s="49">
        <f t="shared" si="66"/>
        <v>8360314</v>
      </c>
      <c r="AG68" s="7">
        <f t="shared" si="66"/>
        <v>53385</v>
      </c>
      <c r="AH68" s="68">
        <f t="shared" si="90"/>
        <v>156.60417720333427</v>
      </c>
      <c r="AI68" s="28" t="str">
        <f>IFERROR((IF(AH68&lt;=AJ68,"SOBRESALIENTE",IF(AH68&gt;AJ68+(AJ68*0.05),"NO CUMPLIDA","ACEPTABLE"))),"N/A")</f>
        <v>SOBRESALIENTE</v>
      </c>
      <c r="AJ68" s="7">
        <f t="shared" si="61"/>
        <v>180</v>
      </c>
      <c r="AK68" s="7" t="s">
        <v>119</v>
      </c>
      <c r="AL68" s="94" t="s">
        <v>632</v>
      </c>
      <c r="AM68" s="93">
        <v>2400255</v>
      </c>
      <c r="AN68" s="93">
        <v>14547</v>
      </c>
      <c r="AO68" s="68">
        <f t="shared" si="71"/>
        <v>165</v>
      </c>
      <c r="AP68" s="93">
        <v>2586626</v>
      </c>
      <c r="AQ68" s="93">
        <v>16066</v>
      </c>
      <c r="AR68" s="68">
        <f t="shared" si="72"/>
        <v>161</v>
      </c>
      <c r="AS68" s="93">
        <v>2331424</v>
      </c>
      <c r="AT68" s="93">
        <v>14216</v>
      </c>
      <c r="AU68" s="68">
        <f t="shared" si="73"/>
        <v>164</v>
      </c>
      <c r="AV68" s="49">
        <f t="shared" si="39"/>
        <v>7318305</v>
      </c>
      <c r="AW68" s="7">
        <f t="shared" si="39"/>
        <v>44829</v>
      </c>
      <c r="AX68" s="68">
        <f t="shared" si="74"/>
        <v>163.2493475205782</v>
      </c>
      <c r="AY68" s="28" t="str">
        <f>IFERROR((IF(AX68&lt;=AZ68,"SOBRESALIENTE",IF(AX68&gt;AZ68+(AZ68*0.05),"NO CUMPLIDA","ACEPTABLE"))),"N/A")</f>
        <v>SOBRESALIENTE</v>
      </c>
      <c r="AZ68" s="11">
        <f t="shared" si="91"/>
        <v>180</v>
      </c>
      <c r="BA68" s="7" t="s">
        <v>119</v>
      </c>
      <c r="BB68" s="21" t="s">
        <v>632</v>
      </c>
      <c r="BC68" s="21"/>
      <c r="BD68" s="21"/>
      <c r="BE68" s="68" t="e">
        <f t="shared" si="75"/>
        <v>#DIV/0!</v>
      </c>
      <c r="BF68" s="21"/>
      <c r="BG68" s="21"/>
      <c r="BH68" s="68" t="e">
        <f t="shared" si="76"/>
        <v>#DIV/0!</v>
      </c>
      <c r="BI68" s="21"/>
      <c r="BJ68" s="21"/>
      <c r="BK68" s="68" t="e">
        <f t="shared" si="77"/>
        <v>#DIV/0!</v>
      </c>
      <c r="BL68" s="27">
        <f t="shared" si="78"/>
        <v>0</v>
      </c>
      <c r="BM68" s="26">
        <f t="shared" si="78"/>
        <v>0</v>
      </c>
      <c r="BN68" s="68" t="e">
        <f t="shared" si="79"/>
        <v>#DIV/0!</v>
      </c>
      <c r="BO68" s="28" t="str">
        <f>IFERROR((IF(BN68&lt;=BP68,"SOBRESALIENTE",IF(BN68&gt;BP68+(BP68*0.05),"NO CUMPLIDA","ACEPTABLE"))),"N/A")</f>
        <v>N/A</v>
      </c>
      <c r="BP68" s="26">
        <f t="shared" si="64"/>
        <v>180</v>
      </c>
      <c r="BQ68" s="21"/>
      <c r="BR68" s="21"/>
      <c r="BS68" s="21"/>
      <c r="BT68" s="68" t="e">
        <f t="shared" si="80"/>
        <v>#DIV/0!</v>
      </c>
      <c r="BU68" s="21"/>
      <c r="BV68" s="21"/>
      <c r="BW68" s="68" t="e">
        <f t="shared" si="81"/>
        <v>#DIV/0!</v>
      </c>
      <c r="BX68" s="21"/>
      <c r="BY68" s="21"/>
      <c r="BZ68" s="68" t="e">
        <f t="shared" si="82"/>
        <v>#DIV/0!</v>
      </c>
      <c r="CA68" s="27">
        <f t="shared" si="83"/>
        <v>0</v>
      </c>
      <c r="CB68" s="26">
        <f t="shared" si="83"/>
        <v>0</v>
      </c>
      <c r="CC68" s="68" t="e">
        <f t="shared" si="84"/>
        <v>#DIV/0!</v>
      </c>
      <c r="CD68" s="28" t="str">
        <f>IFERROR((IF(CC68&lt;=CE68,"SOBRESALIENTE",IF(CC68&gt;CE68+(CE68*0.05),"NO CUMPLIDA","ACEPTABLE"))),"N/A")</f>
        <v>N/A</v>
      </c>
      <c r="CE68" s="26">
        <f t="shared" si="65"/>
        <v>180</v>
      </c>
      <c r="CF68" s="21"/>
      <c r="CG68" s="26">
        <f t="shared" si="85"/>
        <v>15678619</v>
      </c>
      <c r="CH68" s="26">
        <f t="shared" si="85"/>
        <v>98214</v>
      </c>
      <c r="CI68" s="68">
        <f t="shared" si="86"/>
        <v>159.63731239945426</v>
      </c>
      <c r="CJ68" s="28" t="str">
        <f>IFERROR((IF(CI68&lt;=CK68,"SOBRESALIENTE",IF(CI68&gt;CK68+(CK68*0.05),"NO CUMPLIDA","ACEPTABLE"))),"N/A")</f>
        <v>SOBRESALIENTE</v>
      </c>
      <c r="CK68" s="26">
        <f t="shared" si="62"/>
        <v>180</v>
      </c>
      <c r="CL68" s="26"/>
      <c r="CM68" s="26">
        <f t="shared" si="37"/>
        <v>15678619</v>
      </c>
      <c r="CN68" s="38">
        <f t="shared" si="92"/>
        <v>16369</v>
      </c>
      <c r="CO68" s="68">
        <f t="shared" si="87"/>
        <v>957.8238743967255</v>
      </c>
      <c r="CP68" s="28" t="str">
        <f>IFERROR((IF(CO68&lt;=CQ68,"SOBRESALIENTE",IF(CO68&gt;CQ68+(CQ68*0.05),"NO CUMPLIDA","ACEPTABLE"))),"N/A")</f>
        <v>NO CUMPLIDA</v>
      </c>
      <c r="CQ68" s="26">
        <v>180</v>
      </c>
      <c r="CR68" s="26"/>
      <c r="CS68" s="26">
        <f t="shared" si="67"/>
        <v>0</v>
      </c>
      <c r="CT68" s="29">
        <f t="shared" si="93"/>
        <v>16369</v>
      </c>
      <c r="CU68" s="69">
        <f t="shared" si="88"/>
        <v>0</v>
      </c>
      <c r="CV68" s="28" t="str">
        <f>IFERROR((IF(CU68&lt;=CW68,"SOBRESALIENTE",IF(CU68&gt;CW68+(CW68*0.05),"NO CUMPLIDA","ACEPTABLE"))),"N/A")</f>
        <v>SOBRESALIENTE</v>
      </c>
      <c r="CW68" s="26">
        <v>180</v>
      </c>
      <c r="CX68" s="26"/>
      <c r="CY68" s="26">
        <f t="shared" si="94"/>
        <v>15678619</v>
      </c>
      <c r="CZ68" s="46">
        <f t="shared" si="94"/>
        <v>98214</v>
      </c>
      <c r="DA68" s="69">
        <f t="shared" si="89"/>
        <v>159.63731239945426</v>
      </c>
      <c r="DB68" s="28" t="str">
        <f>IFERROR((IF(DA68&lt;=DC68,"SOBRESALIENTE",IF(DA68&gt;DC68+(DC68*0.05),"NO CUMPLIDA","ACEPTABLE"))),"N/A")</f>
        <v>SOBRESALIENTE</v>
      </c>
      <c r="DC68" s="26">
        <f t="shared" si="63"/>
        <v>180</v>
      </c>
      <c r="DD68" s="26"/>
    </row>
    <row r="69" spans="1:110" ht="105">
      <c r="A69" s="8" t="s">
        <v>633</v>
      </c>
      <c r="B69" s="7" t="s">
        <v>531</v>
      </c>
      <c r="C69" s="8" t="s">
        <v>532</v>
      </c>
      <c r="D69" s="77" t="s">
        <v>533</v>
      </c>
      <c r="E69" s="9">
        <v>59826914</v>
      </c>
      <c r="F69" s="8" t="s">
        <v>597</v>
      </c>
      <c r="G69" s="77" t="s">
        <v>598</v>
      </c>
      <c r="H69" s="9">
        <v>59826914</v>
      </c>
      <c r="I69" s="7" t="s">
        <v>107</v>
      </c>
      <c r="J69" s="9" t="s">
        <v>626</v>
      </c>
      <c r="K69" s="9" t="s">
        <v>627</v>
      </c>
      <c r="L69" s="7" t="s">
        <v>537</v>
      </c>
      <c r="M69" s="7" t="s">
        <v>111</v>
      </c>
      <c r="N69" s="7" t="s">
        <v>550</v>
      </c>
      <c r="O69" s="7" t="s">
        <v>2</v>
      </c>
      <c r="P69" s="7" t="s">
        <v>156</v>
      </c>
      <c r="Q69" s="7" t="s">
        <v>628</v>
      </c>
      <c r="R69" s="8" t="s">
        <v>634</v>
      </c>
      <c r="S69" s="7" t="s">
        <v>635</v>
      </c>
      <c r="T69" s="7" t="s">
        <v>636</v>
      </c>
      <c r="U69" s="7">
        <v>120</v>
      </c>
      <c r="V69" s="7" t="s">
        <v>506</v>
      </c>
      <c r="W69" s="60">
        <v>1401631</v>
      </c>
      <c r="X69" s="61">
        <v>12859</v>
      </c>
      <c r="Y69" s="68">
        <f t="shared" si="68"/>
        <v>109</v>
      </c>
      <c r="Z69" s="61">
        <v>1502338</v>
      </c>
      <c r="AA69" s="61">
        <v>14173</v>
      </c>
      <c r="AB69" s="68">
        <f t="shared" si="69"/>
        <v>106</v>
      </c>
      <c r="AC69" s="61">
        <v>1401631</v>
      </c>
      <c r="AD69" s="61">
        <v>12859</v>
      </c>
      <c r="AE69" s="68">
        <f t="shared" si="70"/>
        <v>109</v>
      </c>
      <c r="AF69" s="49">
        <f t="shared" si="66"/>
        <v>4305600</v>
      </c>
      <c r="AG69" s="7">
        <f t="shared" si="66"/>
        <v>39891</v>
      </c>
      <c r="AH69" s="68">
        <f t="shared" si="90"/>
        <v>107.93412047830337</v>
      </c>
      <c r="AI69" s="28" t="str">
        <f>IFERROR((IF(AH69&lt;=AJ69,"SOBRESALIENTE",IF(AH69&gt;AJ69+(AJ69*0.05),"NO CUMPLIDA","ACEPTABLE"))),"N/A")</f>
        <v>SOBRESALIENTE</v>
      </c>
      <c r="AJ69" s="7">
        <f t="shared" si="61"/>
        <v>120</v>
      </c>
      <c r="AK69" s="7" t="s">
        <v>119</v>
      </c>
      <c r="AL69" s="94" t="s">
        <v>637</v>
      </c>
      <c r="AM69" s="93">
        <v>1248830</v>
      </c>
      <c r="AN69" s="93">
        <v>11353</v>
      </c>
      <c r="AO69" s="96">
        <f t="shared" si="71"/>
        <v>110</v>
      </c>
      <c r="AP69" s="93">
        <v>1384736</v>
      </c>
      <c r="AQ69" s="93">
        <v>12704</v>
      </c>
      <c r="AR69" s="96">
        <f t="shared" si="72"/>
        <v>109</v>
      </c>
      <c r="AS69" s="93">
        <v>1429791</v>
      </c>
      <c r="AT69" s="93">
        <v>12881</v>
      </c>
      <c r="AU69" s="68">
        <f t="shared" si="73"/>
        <v>111</v>
      </c>
      <c r="AV69" s="49">
        <f t="shared" si="39"/>
        <v>4063357</v>
      </c>
      <c r="AW69" s="7">
        <f t="shared" si="39"/>
        <v>36938</v>
      </c>
      <c r="AX69" s="68">
        <f t="shared" si="74"/>
        <v>110.00479181330878</v>
      </c>
      <c r="AY69" s="17" t="str">
        <f>IFERROR((IF(AX69&lt;=AZ69,"SOBRESALIENTE",IF(AX69&lt;AZ69+(AZ69*0.05),"NO CUMPLIDA","ACEPTABLE"))),"N/A")</f>
        <v>SOBRESALIENTE</v>
      </c>
      <c r="AZ69" s="11">
        <f t="shared" si="91"/>
        <v>120</v>
      </c>
      <c r="BA69" s="7" t="s">
        <v>119</v>
      </c>
      <c r="BB69" s="7" t="s">
        <v>638</v>
      </c>
      <c r="BC69" s="21"/>
      <c r="BD69" s="21"/>
      <c r="BE69" s="68" t="e">
        <f t="shared" si="75"/>
        <v>#DIV/0!</v>
      </c>
      <c r="BF69" s="21"/>
      <c r="BG69" s="21"/>
      <c r="BH69" s="68" t="e">
        <f t="shared" si="76"/>
        <v>#DIV/0!</v>
      </c>
      <c r="BI69" s="21"/>
      <c r="BJ69" s="21"/>
      <c r="BK69" s="68" t="e">
        <f t="shared" si="77"/>
        <v>#DIV/0!</v>
      </c>
      <c r="BL69" s="27">
        <f t="shared" si="78"/>
        <v>0</v>
      </c>
      <c r="BM69" s="26">
        <f t="shared" si="78"/>
        <v>0</v>
      </c>
      <c r="BN69" s="68" t="e">
        <f t="shared" si="79"/>
        <v>#DIV/0!</v>
      </c>
      <c r="BO69" s="28" t="str">
        <f>IFERROR((IF(BN69&lt;=BP69,"SOBRESALIENTE",IF(BN69&lt;BP69+(BP69*0.05),"NO CUMPLIDA","ACEPTABLE"))),"N/A")</f>
        <v>N/A</v>
      </c>
      <c r="BP69" s="26">
        <f t="shared" si="64"/>
        <v>120</v>
      </c>
      <c r="BQ69" s="21"/>
      <c r="BR69" s="21"/>
      <c r="BS69" s="21"/>
      <c r="BT69" s="68" t="e">
        <f t="shared" si="80"/>
        <v>#DIV/0!</v>
      </c>
      <c r="BU69" s="21"/>
      <c r="BV69" s="21"/>
      <c r="BW69" s="68" t="e">
        <f t="shared" si="81"/>
        <v>#DIV/0!</v>
      </c>
      <c r="BX69" s="21"/>
      <c r="BY69" s="21"/>
      <c r="BZ69" s="68" t="e">
        <f t="shared" si="82"/>
        <v>#DIV/0!</v>
      </c>
      <c r="CA69" s="27">
        <f t="shared" si="83"/>
        <v>0</v>
      </c>
      <c r="CB69" s="26">
        <f t="shared" si="83"/>
        <v>0</v>
      </c>
      <c r="CC69" s="68" t="e">
        <f t="shared" si="84"/>
        <v>#DIV/0!</v>
      </c>
      <c r="CD69" s="28" t="str">
        <f>IFERROR((IF(CC69&lt;=CE69,"SOBRESALIENTE",IF(CC69&lt;CE69-(CE69*0.05),"NO CUMPLIDA","ACEPTABLE"))),"N/A")</f>
        <v>N/A</v>
      </c>
      <c r="CE69" s="26">
        <f t="shared" si="65"/>
        <v>120</v>
      </c>
      <c r="CF69" s="21"/>
      <c r="CG69" s="26">
        <f t="shared" si="85"/>
        <v>8368957</v>
      </c>
      <c r="CH69" s="26">
        <f t="shared" si="85"/>
        <v>76829</v>
      </c>
      <c r="CI69" s="68">
        <f t="shared" si="86"/>
        <v>108.92966197659737</v>
      </c>
      <c r="CJ69" s="28" t="str">
        <f>IFERROR((IF(CI69&lt;=CK69,"SOBRESALIENTE",IF(CI69&gt;CK69+(CK69*0.05),"NO CUMPLIDA","ACEPTABLE"))),"N/A")</f>
        <v>SOBRESALIENTE</v>
      </c>
      <c r="CK69" s="26">
        <f t="shared" si="62"/>
        <v>120</v>
      </c>
      <c r="CL69" s="26"/>
      <c r="CM69" s="26">
        <f t="shared" si="37"/>
        <v>8368957</v>
      </c>
      <c r="CN69" s="38">
        <f t="shared" si="92"/>
        <v>12804.833333333334</v>
      </c>
      <c r="CO69" s="68">
        <f t="shared" si="87"/>
        <v>653.5779718595843</v>
      </c>
      <c r="CP69" s="28" t="str">
        <f>IFERROR((IF(CO69&lt;=CQ69,"SOBRESALIENTE",IF(CO69&gt;CQ69+(CQ69*0.05),"NO CUMPLIDA","ACEPTABLE"))),"N/A")</f>
        <v>NO CUMPLIDA</v>
      </c>
      <c r="CQ69" s="26">
        <v>120</v>
      </c>
      <c r="CR69" s="26"/>
      <c r="CS69" s="26">
        <f t="shared" si="67"/>
        <v>0</v>
      </c>
      <c r="CT69" s="29">
        <f t="shared" si="93"/>
        <v>12804.833333333334</v>
      </c>
      <c r="CU69" s="69">
        <f t="shared" si="88"/>
        <v>0</v>
      </c>
      <c r="CV69" s="28" t="str">
        <f>IFERROR((IF(CU69&lt;=CW69,"SOBRESALIENTE",IF(CU69&gt;CW69+(CW69*0.05),"NO CUMPLIDA","ACEPTABLE"))),"N/A")</f>
        <v>SOBRESALIENTE</v>
      </c>
      <c r="CW69" s="26">
        <v>120</v>
      </c>
      <c r="CX69" s="26"/>
      <c r="CY69" s="26">
        <f t="shared" si="94"/>
        <v>8368957</v>
      </c>
      <c r="CZ69" s="46">
        <f t="shared" si="94"/>
        <v>76829</v>
      </c>
      <c r="DA69" s="69">
        <f t="shared" si="89"/>
        <v>108.92966197659737</v>
      </c>
      <c r="DB69" s="28" t="str">
        <f>IFERROR((IF(DA69&lt;=DC69,"SOBRESALIENTE",IF(DA69&gt;DC69+(DC69*0.05),"NO CUMPLIDA","ACEPTABLE"))),"N/A")</f>
        <v>SOBRESALIENTE</v>
      </c>
      <c r="DC69" s="26">
        <f t="shared" si="63"/>
        <v>120</v>
      </c>
      <c r="DD69" s="26"/>
    </row>
    <row r="70" spans="1:110" ht="120">
      <c r="A70" s="8" t="s">
        <v>639</v>
      </c>
      <c r="B70" s="7" t="s">
        <v>531</v>
      </c>
      <c r="C70" s="8" t="s">
        <v>532</v>
      </c>
      <c r="D70" s="77" t="s">
        <v>533</v>
      </c>
      <c r="E70" s="9">
        <v>59826914</v>
      </c>
      <c r="F70" s="8" t="s">
        <v>597</v>
      </c>
      <c r="G70" s="77" t="s">
        <v>598</v>
      </c>
      <c r="H70" s="9">
        <v>59826914</v>
      </c>
      <c r="I70" s="7" t="s">
        <v>107</v>
      </c>
      <c r="J70" s="9" t="s">
        <v>626</v>
      </c>
      <c r="K70" s="9" t="s">
        <v>627</v>
      </c>
      <c r="L70" s="7" t="s">
        <v>537</v>
      </c>
      <c r="M70" s="7" t="s">
        <v>111</v>
      </c>
      <c r="N70" s="7" t="s">
        <v>550</v>
      </c>
      <c r="O70" s="7" t="s">
        <v>2</v>
      </c>
      <c r="P70" s="7" t="s">
        <v>156</v>
      </c>
      <c r="Q70" s="7" t="s">
        <v>628</v>
      </c>
      <c r="R70" s="8" t="s">
        <v>640</v>
      </c>
      <c r="S70" s="7" t="s">
        <v>641</v>
      </c>
      <c r="T70" s="7" t="s">
        <v>642</v>
      </c>
      <c r="U70" s="7">
        <v>60</v>
      </c>
      <c r="V70" s="7" t="s">
        <v>506</v>
      </c>
      <c r="W70" s="60">
        <v>4104</v>
      </c>
      <c r="X70" s="61">
        <v>76</v>
      </c>
      <c r="Y70" s="68">
        <f t="shared" si="68"/>
        <v>54</v>
      </c>
      <c r="Z70" s="61">
        <v>2585</v>
      </c>
      <c r="AA70" s="61">
        <v>47</v>
      </c>
      <c r="AB70" s="68">
        <f t="shared" si="69"/>
        <v>55</v>
      </c>
      <c r="AC70" s="61">
        <v>3952</v>
      </c>
      <c r="AD70" s="61">
        <v>76</v>
      </c>
      <c r="AE70" s="68">
        <f t="shared" si="70"/>
        <v>52</v>
      </c>
      <c r="AF70" s="49">
        <f t="shared" si="66"/>
        <v>10641</v>
      </c>
      <c r="AG70" s="7">
        <f t="shared" si="66"/>
        <v>199</v>
      </c>
      <c r="AH70" s="68">
        <f t="shared" si="90"/>
        <v>53.472361809045225</v>
      </c>
      <c r="AI70" s="28" t="str">
        <f>IFERROR((IF(AH70&lt;=AJ70,"SOBRESALIENTE",IF(AH70&gt;AJ70+(AJ70*0.05),"NO CUMPLIDA","ACEPTABLE"))),"N/A")</f>
        <v>SOBRESALIENTE</v>
      </c>
      <c r="AJ70" s="7">
        <f t="shared" si="61"/>
        <v>60</v>
      </c>
      <c r="AK70" s="7" t="s">
        <v>119</v>
      </c>
      <c r="AL70" s="94" t="s">
        <v>643</v>
      </c>
      <c r="AM70" s="93">
        <v>2365</v>
      </c>
      <c r="AN70" s="93">
        <v>43</v>
      </c>
      <c r="AO70" s="96">
        <f t="shared" si="71"/>
        <v>55</v>
      </c>
      <c r="AP70" s="93">
        <v>1296</v>
      </c>
      <c r="AQ70" s="93">
        <v>24</v>
      </c>
      <c r="AR70" s="96">
        <f t="shared" si="72"/>
        <v>54</v>
      </c>
      <c r="AS70" s="93">
        <v>3245</v>
      </c>
      <c r="AT70" s="93">
        <v>59</v>
      </c>
      <c r="AU70" s="68">
        <f t="shared" si="73"/>
        <v>55</v>
      </c>
      <c r="AV70" s="49">
        <f t="shared" si="39"/>
        <v>6906</v>
      </c>
      <c r="AW70" s="7">
        <f t="shared" si="39"/>
        <v>126</v>
      </c>
      <c r="AX70" s="68">
        <f t="shared" si="74"/>
        <v>54.80952380952381</v>
      </c>
      <c r="AY70" s="17" t="str">
        <f>IFERROR((IF(AX70&lt;=AZ70,"SOBRESALIENTE",IF(AX70&lt;AZ70+(AZ70*0.05),"NO CUMPLIDA","ACEPTABLE"))),"N/A")</f>
        <v>SOBRESALIENTE</v>
      </c>
      <c r="AZ70" s="11">
        <f t="shared" si="91"/>
        <v>60</v>
      </c>
      <c r="BA70" s="7" t="s">
        <v>119</v>
      </c>
      <c r="BB70" s="7" t="s">
        <v>643</v>
      </c>
      <c r="BC70" s="21"/>
      <c r="BD70" s="21"/>
      <c r="BE70" s="68" t="e">
        <f t="shared" si="75"/>
        <v>#DIV/0!</v>
      </c>
      <c r="BF70" s="21"/>
      <c r="BG70" s="21"/>
      <c r="BH70" s="68" t="e">
        <f t="shared" si="76"/>
        <v>#DIV/0!</v>
      </c>
      <c r="BI70" s="21"/>
      <c r="BJ70" s="21"/>
      <c r="BK70" s="68" t="e">
        <f t="shared" si="77"/>
        <v>#DIV/0!</v>
      </c>
      <c r="BL70" s="27">
        <f t="shared" si="78"/>
        <v>0</v>
      </c>
      <c r="BM70" s="26">
        <f t="shared" si="78"/>
        <v>0</v>
      </c>
      <c r="BN70" s="68" t="e">
        <f t="shared" si="79"/>
        <v>#DIV/0!</v>
      </c>
      <c r="BO70" s="28" t="str">
        <f>IFERROR((IF(BN70&lt;=BP70,"SOBRESALIENTE",IF(BN70&lt;BP70+(BP70*0.05),"NO CUMPLIDA","ACEPTABLE"))),"N/A")</f>
        <v>N/A</v>
      </c>
      <c r="BP70" s="26">
        <f t="shared" si="64"/>
        <v>60</v>
      </c>
      <c r="BQ70" s="21"/>
      <c r="BR70" s="21"/>
      <c r="BS70" s="21"/>
      <c r="BT70" s="68" t="e">
        <f t="shared" si="80"/>
        <v>#DIV/0!</v>
      </c>
      <c r="BU70" s="21"/>
      <c r="BV70" s="21"/>
      <c r="BW70" s="68" t="e">
        <f t="shared" si="81"/>
        <v>#DIV/0!</v>
      </c>
      <c r="BX70" s="21"/>
      <c r="BY70" s="21"/>
      <c r="BZ70" s="68" t="e">
        <f t="shared" si="82"/>
        <v>#DIV/0!</v>
      </c>
      <c r="CA70" s="27">
        <f t="shared" si="83"/>
        <v>0</v>
      </c>
      <c r="CB70" s="26">
        <f t="shared" si="83"/>
        <v>0</v>
      </c>
      <c r="CC70" s="68" t="e">
        <f t="shared" si="84"/>
        <v>#DIV/0!</v>
      </c>
      <c r="CD70" s="28" t="str">
        <f>IFERROR((IF(CC70&lt;=CE70,"SOBRESALIENTE",IF(CC70&lt;CE70-(CE70*0.05),"NO CUMPLIDA","ACEPTABLE"))),"N/A")</f>
        <v>N/A</v>
      </c>
      <c r="CE70" s="26">
        <f t="shared" si="65"/>
        <v>60</v>
      </c>
      <c r="CF70" s="21"/>
      <c r="CG70" s="26">
        <f t="shared" si="85"/>
        <v>17547</v>
      </c>
      <c r="CH70" s="26">
        <f t="shared" si="85"/>
        <v>325</v>
      </c>
      <c r="CI70" s="68">
        <f t="shared" si="86"/>
        <v>53.990769230769232</v>
      </c>
      <c r="CJ70" s="28" t="str">
        <f>IFERROR((IF(CI70&lt;=CK70,"SOBRESALIENTE",IF(CI70&gt;CK70+(CK70*0.05),"NO CUMPLIDA","ACEPTABLE"))),"N/A")</f>
        <v>SOBRESALIENTE</v>
      </c>
      <c r="CK70" s="26">
        <f t="shared" si="62"/>
        <v>60</v>
      </c>
      <c r="CL70" s="26"/>
      <c r="CM70" s="26">
        <f t="shared" si="37"/>
        <v>17547</v>
      </c>
      <c r="CN70" s="38">
        <f t="shared" si="92"/>
        <v>54.166666666666664</v>
      </c>
      <c r="CO70" s="68">
        <f t="shared" si="87"/>
        <v>323.94461538461542</v>
      </c>
      <c r="CP70" s="28" t="str">
        <f>IFERROR((IF(CO70&lt;=CQ70,"SOBRESALIENTE",IF(CO70&gt;CQ70+(CQ70*0.05),"NO CUMPLIDA","ACEPTABLE"))),"N/A")</f>
        <v>NO CUMPLIDA</v>
      </c>
      <c r="CQ70" s="26">
        <v>60</v>
      </c>
      <c r="CR70" s="26"/>
      <c r="CS70" s="26">
        <f t="shared" si="67"/>
        <v>0</v>
      </c>
      <c r="CT70" s="29">
        <f t="shared" si="93"/>
        <v>54.166666666666664</v>
      </c>
      <c r="CU70" s="69">
        <f t="shared" si="88"/>
        <v>0</v>
      </c>
      <c r="CV70" s="28" t="str">
        <f>IFERROR((IF(CU70&lt;=CW70,"SOBRESALIENTE",IF(CU70&gt;CW70+(CW70*0.05),"NO CUMPLIDA","ACEPTABLE"))),"N/A")</f>
        <v>SOBRESALIENTE</v>
      </c>
      <c r="CW70" s="26">
        <v>60</v>
      </c>
      <c r="CX70" s="26"/>
      <c r="CY70" s="26">
        <f t="shared" si="94"/>
        <v>17547</v>
      </c>
      <c r="CZ70" s="46">
        <f t="shared" si="94"/>
        <v>325</v>
      </c>
      <c r="DA70" s="69">
        <f t="shared" si="89"/>
        <v>53.990769230769232</v>
      </c>
      <c r="DB70" s="28" t="str">
        <f>IFERROR((IF(DA70&lt;=DC70,"SOBRESALIENTE",IF(DA70&gt;DC70+(DC70*0.05),"NO CUMPLIDA","ACEPTABLE"))),"N/A")</f>
        <v>SOBRESALIENTE</v>
      </c>
      <c r="DC70" s="26">
        <f t="shared" si="63"/>
        <v>60</v>
      </c>
      <c r="DD70" s="26"/>
    </row>
    <row r="71" spans="1:110" ht="180.75">
      <c r="A71" s="6" t="s">
        <v>644</v>
      </c>
      <c r="B71" s="7" t="s">
        <v>531</v>
      </c>
      <c r="C71" s="8" t="s">
        <v>532</v>
      </c>
      <c r="D71" s="77" t="s">
        <v>533</v>
      </c>
      <c r="E71" s="9">
        <v>59826914</v>
      </c>
      <c r="F71" s="8" t="s">
        <v>597</v>
      </c>
      <c r="G71" s="77" t="s">
        <v>598</v>
      </c>
      <c r="H71" s="9">
        <v>59826914</v>
      </c>
      <c r="I71" s="7" t="s">
        <v>107</v>
      </c>
      <c r="J71" s="9" t="s">
        <v>645</v>
      </c>
      <c r="K71" s="9" t="s">
        <v>646</v>
      </c>
      <c r="L71" s="7" t="s">
        <v>537</v>
      </c>
      <c r="M71" s="7" t="s">
        <v>111</v>
      </c>
      <c r="N71" s="7" t="s">
        <v>550</v>
      </c>
      <c r="O71" s="7" t="s">
        <v>2</v>
      </c>
      <c r="P71" s="7" t="s">
        <v>647</v>
      </c>
      <c r="Q71" s="7" t="s">
        <v>647</v>
      </c>
      <c r="R71" s="8" t="s">
        <v>648</v>
      </c>
      <c r="S71" s="7" t="s">
        <v>649</v>
      </c>
      <c r="T71" s="7" t="s">
        <v>650</v>
      </c>
      <c r="U71" s="11">
        <v>0.9</v>
      </c>
      <c r="V71" s="7" t="s">
        <v>160</v>
      </c>
      <c r="W71" s="60">
        <v>497</v>
      </c>
      <c r="X71" s="61">
        <v>497</v>
      </c>
      <c r="Y71" s="14">
        <f t="shared" si="68"/>
        <v>1</v>
      </c>
      <c r="Z71" s="61">
        <v>634</v>
      </c>
      <c r="AA71" s="61">
        <v>634</v>
      </c>
      <c r="AB71" s="14">
        <f t="shared" si="69"/>
        <v>1</v>
      </c>
      <c r="AC71" s="61">
        <v>679</v>
      </c>
      <c r="AD71" s="61">
        <v>679</v>
      </c>
      <c r="AE71" s="14">
        <f t="shared" si="70"/>
        <v>1</v>
      </c>
      <c r="AF71" s="49">
        <f t="shared" si="66"/>
        <v>1810</v>
      </c>
      <c r="AG71" s="7">
        <f t="shared" si="66"/>
        <v>1810</v>
      </c>
      <c r="AH71" s="14">
        <f t="shared" si="90"/>
        <v>1</v>
      </c>
      <c r="AI71" s="17" t="str">
        <f>IFERROR((IF(AH71&gt;=AJ71,"SOBRESALIENTE",IF(AH71&lt;J71-(AJ71*0.05),"NO CUMPLIDA","ACEPTABLE"))),"N/A")</f>
        <v>SOBRESALIENTE</v>
      </c>
      <c r="AJ71" s="11">
        <f t="shared" si="61"/>
        <v>0.9</v>
      </c>
      <c r="AK71" s="11" t="s">
        <v>119</v>
      </c>
      <c r="AL71" s="92" t="s">
        <v>651</v>
      </c>
      <c r="AM71" s="93">
        <v>445</v>
      </c>
      <c r="AN71" s="93">
        <v>445</v>
      </c>
      <c r="AO71" s="95">
        <f t="shared" si="71"/>
        <v>1</v>
      </c>
      <c r="AP71" s="93">
        <v>526</v>
      </c>
      <c r="AQ71" s="93">
        <v>526</v>
      </c>
      <c r="AR71" s="95">
        <f t="shared" si="72"/>
        <v>1</v>
      </c>
      <c r="AS71" s="93">
        <v>434</v>
      </c>
      <c r="AT71" s="93">
        <v>434</v>
      </c>
      <c r="AU71" s="14">
        <f t="shared" si="73"/>
        <v>1</v>
      </c>
      <c r="AV71" s="49">
        <f t="shared" si="39"/>
        <v>1405</v>
      </c>
      <c r="AW71" s="7">
        <f t="shared" si="39"/>
        <v>1405</v>
      </c>
      <c r="AX71" s="14">
        <f t="shared" si="74"/>
        <v>1</v>
      </c>
      <c r="AY71" s="17" t="str">
        <f>IFERROR((IF(AX71&gt;=AZ71,"SOBRESALIENTE",IF(AX71&lt;AZ71-(AZ71*0.05),"NO CUMPLIDA","ACEPTABLE"))),"N/A")</f>
        <v>SOBRESALIENTE</v>
      </c>
      <c r="AZ71" s="11">
        <f t="shared" si="91"/>
        <v>0.9</v>
      </c>
      <c r="BA71" s="11" t="s">
        <v>119</v>
      </c>
      <c r="BB71" s="7" t="s">
        <v>651</v>
      </c>
      <c r="BC71" s="21"/>
      <c r="BD71" s="21"/>
      <c r="BE71" s="14" t="e">
        <f t="shared" si="75"/>
        <v>#DIV/0!</v>
      </c>
      <c r="BF71" s="21"/>
      <c r="BG71" s="21"/>
      <c r="BH71" s="14" t="e">
        <f t="shared" si="76"/>
        <v>#DIV/0!</v>
      </c>
      <c r="BI71" s="21"/>
      <c r="BJ71" s="21"/>
      <c r="BK71" s="14" t="e">
        <f t="shared" si="77"/>
        <v>#DIV/0!</v>
      </c>
      <c r="BL71" s="27">
        <f t="shared" si="78"/>
        <v>0</v>
      </c>
      <c r="BM71" s="26">
        <f t="shared" si="78"/>
        <v>0</v>
      </c>
      <c r="BN71" s="14" t="e">
        <f t="shared" si="79"/>
        <v>#DIV/0!</v>
      </c>
      <c r="BO71" s="28" t="str">
        <f>IFERROR((IF(BN71&gt;=BP71,"SOBRESALIENTE",IF(BN71&lt;BP71-(BP71*0.05),"NO CUMPLIDA","ACEPTABLE"))),"N/A")</f>
        <v>N/A</v>
      </c>
      <c r="BP71" s="24">
        <f t="shared" si="64"/>
        <v>0.9</v>
      </c>
      <c r="BQ71" s="21"/>
      <c r="BR71" s="21"/>
      <c r="BS71" s="21"/>
      <c r="BT71" s="14" t="e">
        <f t="shared" si="80"/>
        <v>#DIV/0!</v>
      </c>
      <c r="BU71" s="21"/>
      <c r="BV71" s="21"/>
      <c r="BW71" s="14" t="e">
        <f t="shared" si="81"/>
        <v>#DIV/0!</v>
      </c>
      <c r="BX71" s="21"/>
      <c r="BY71" s="21"/>
      <c r="BZ71" s="14" t="e">
        <f t="shared" si="82"/>
        <v>#DIV/0!</v>
      </c>
      <c r="CA71" s="27">
        <f t="shared" si="83"/>
        <v>0</v>
      </c>
      <c r="CB71" s="26">
        <f t="shared" si="83"/>
        <v>0</v>
      </c>
      <c r="CC71" s="14" t="e">
        <f t="shared" si="84"/>
        <v>#DIV/0!</v>
      </c>
      <c r="CD71" s="28" t="str">
        <f t="shared" ref="CD71:CD77" si="95">IFERROR((IF(CC71&gt;=CE71,"SOBRESALIENTE",IF(CC71&lt;CE71-(CE71*0.05),"NO CUMPLIDA","ACEPTABLE"))),"N/A")</f>
        <v>N/A</v>
      </c>
      <c r="CE71" s="24">
        <f t="shared" si="65"/>
        <v>0.9</v>
      </c>
      <c r="CF71" s="21"/>
      <c r="CG71" s="26">
        <f t="shared" si="85"/>
        <v>3215</v>
      </c>
      <c r="CH71" s="26">
        <f t="shared" si="85"/>
        <v>3215</v>
      </c>
      <c r="CI71" s="14">
        <f t="shared" si="86"/>
        <v>1</v>
      </c>
      <c r="CJ71" s="28" t="str">
        <f>IFERROR((IF(CI71&gt;=CK71,"SOBRESALIENTE",IF(CI71&lt;CK71-(CK71*0.05),"NO CUMPLIDA","ACEPTABLE"))),"N/A")</f>
        <v>SOBRESALIENTE</v>
      </c>
      <c r="CK71" s="24">
        <f t="shared" si="62"/>
        <v>0.9</v>
      </c>
      <c r="CL71" s="26"/>
      <c r="CM71" s="26">
        <f t="shared" si="37"/>
        <v>3215</v>
      </c>
      <c r="CN71" s="38">
        <f t="shared" si="92"/>
        <v>535.83333333333337</v>
      </c>
      <c r="CO71" s="14">
        <f t="shared" si="87"/>
        <v>6</v>
      </c>
      <c r="CP71" s="28" t="str">
        <f>IFERROR((IF(CO71&gt;=CQ71,"SOBRESALIENTE",IF(CO71&lt;CQ71-(CQ71*0.05),"NO CUMPLIDA","ACEPTABLE"))),"N/A")</f>
        <v>SOBRESALIENTE</v>
      </c>
      <c r="CQ71" s="24">
        <v>0.9</v>
      </c>
      <c r="CR71" s="26"/>
      <c r="CS71" s="26">
        <f t="shared" si="67"/>
        <v>0</v>
      </c>
      <c r="CT71" s="29">
        <f t="shared" si="93"/>
        <v>535.83333333333337</v>
      </c>
      <c r="CU71" s="30">
        <f t="shared" si="88"/>
        <v>0</v>
      </c>
      <c r="CV71" s="28" t="str">
        <f>IFERROR((IF(CU71&gt;=CW71,"SOBRESALIENTE",IF(CU71&lt;CW71-(CW71*0.05),"NO CUMPLIDA","ACEPTABLE"))),"N/A")</f>
        <v>NO CUMPLIDA</v>
      </c>
      <c r="CW71" s="24">
        <v>0.9</v>
      </c>
      <c r="CX71" s="26"/>
      <c r="CY71" s="26">
        <f t="shared" si="94"/>
        <v>3215</v>
      </c>
      <c r="CZ71" s="46">
        <f t="shared" si="94"/>
        <v>3215</v>
      </c>
      <c r="DA71" s="30">
        <f t="shared" si="89"/>
        <v>1</v>
      </c>
      <c r="DB71" s="28" t="str">
        <f>IFERROR((IF(DA71&gt;=DC71,"SOBRESALIENTE",IF(DA71&lt;DC71-(DC71*0.05),"NO CUMPLIDA","ACEPTABLE"))),"N/A")</f>
        <v>SOBRESALIENTE</v>
      </c>
      <c r="DC71" s="24">
        <f t="shared" si="63"/>
        <v>0.9</v>
      </c>
      <c r="DD71" s="26"/>
    </row>
    <row r="72" spans="1:110" ht="210">
      <c r="A72" s="8" t="s">
        <v>652</v>
      </c>
      <c r="B72" s="7" t="s">
        <v>531</v>
      </c>
      <c r="C72" s="8" t="s">
        <v>532</v>
      </c>
      <c r="D72" s="77" t="s">
        <v>533</v>
      </c>
      <c r="E72" s="9">
        <v>59826914</v>
      </c>
      <c r="F72" s="8" t="s">
        <v>597</v>
      </c>
      <c r="G72" s="77" t="s">
        <v>598</v>
      </c>
      <c r="H72" s="9">
        <v>59826914</v>
      </c>
      <c r="I72" s="7" t="s">
        <v>107</v>
      </c>
      <c r="J72" s="9" t="s">
        <v>653</v>
      </c>
      <c r="K72" s="9" t="s">
        <v>627</v>
      </c>
      <c r="L72" s="7" t="s">
        <v>537</v>
      </c>
      <c r="M72" s="7" t="s">
        <v>111</v>
      </c>
      <c r="N72" s="7" t="s">
        <v>550</v>
      </c>
      <c r="O72" s="7" t="s">
        <v>2</v>
      </c>
      <c r="P72" s="7" t="s">
        <v>156</v>
      </c>
      <c r="Q72" s="7" t="s">
        <v>628</v>
      </c>
      <c r="R72" s="8" t="s">
        <v>654</v>
      </c>
      <c r="S72" s="7" t="s">
        <v>655</v>
      </c>
      <c r="T72" s="7" t="s">
        <v>650</v>
      </c>
      <c r="U72" s="7">
        <v>15</v>
      </c>
      <c r="V72" s="7" t="s">
        <v>506</v>
      </c>
      <c r="W72" s="60">
        <v>6436.15</v>
      </c>
      <c r="X72" s="61">
        <v>497</v>
      </c>
      <c r="Y72" s="68">
        <f t="shared" si="68"/>
        <v>12.95</v>
      </c>
      <c r="Z72" s="61">
        <v>8172.26</v>
      </c>
      <c r="AA72" s="61">
        <v>634</v>
      </c>
      <c r="AB72" s="68">
        <f t="shared" si="69"/>
        <v>12.89</v>
      </c>
      <c r="AC72" s="61">
        <v>8575.77</v>
      </c>
      <c r="AD72" s="61">
        <v>679</v>
      </c>
      <c r="AE72" s="68">
        <f t="shared" si="70"/>
        <v>12.63</v>
      </c>
      <c r="AF72" s="49">
        <f t="shared" si="66"/>
        <v>23184.18</v>
      </c>
      <c r="AG72" s="7">
        <f t="shared" si="66"/>
        <v>1810</v>
      </c>
      <c r="AH72" s="68">
        <f t="shared" si="90"/>
        <v>12.808939226519337</v>
      </c>
      <c r="AI72" s="28" t="str">
        <f>IFERROR((IF(AH72&lt;=AJ72,"SOBRESALIENTE",IF(AH72&gt;AJ72+(AJ72*0.05),"NO CUMPLIDA","ACEPTABLE"))),"N/A")</f>
        <v>SOBRESALIENTE</v>
      </c>
      <c r="AJ72" s="7">
        <f t="shared" si="61"/>
        <v>15</v>
      </c>
      <c r="AK72" s="7" t="s">
        <v>119</v>
      </c>
      <c r="AL72" s="94" t="s">
        <v>656</v>
      </c>
      <c r="AM72" s="93">
        <v>5460.15</v>
      </c>
      <c r="AN72" s="93">
        <v>445</v>
      </c>
      <c r="AO72" s="96">
        <f t="shared" si="71"/>
        <v>12.27</v>
      </c>
      <c r="AP72" s="93">
        <v>6233.1</v>
      </c>
      <c r="AQ72" s="93">
        <v>526</v>
      </c>
      <c r="AR72" s="96">
        <f t="shared" si="72"/>
        <v>11.850000000000001</v>
      </c>
      <c r="AS72" s="93">
        <v>8575.77</v>
      </c>
      <c r="AT72" s="93">
        <v>679</v>
      </c>
      <c r="AU72" s="68">
        <f t="shared" si="73"/>
        <v>12.63</v>
      </c>
      <c r="AV72" s="49">
        <f t="shared" si="39"/>
        <v>20269.02</v>
      </c>
      <c r="AW72" s="7">
        <f t="shared" si="39"/>
        <v>1650</v>
      </c>
      <c r="AX72" s="68">
        <f t="shared" si="74"/>
        <v>12.284254545454546</v>
      </c>
      <c r="AY72" s="17" t="str">
        <f>IFERROR((IF(AX72&lt;=AZ72,"SOBRESALIENTE",IF(AX72&lt;AZ72+(AZ72*0.05),"NO CUMPLIDA","ACEPTABLE"))),"N/A")</f>
        <v>SOBRESALIENTE</v>
      </c>
      <c r="AZ72" s="11">
        <f t="shared" si="91"/>
        <v>15</v>
      </c>
      <c r="BA72" s="7" t="s">
        <v>119</v>
      </c>
      <c r="BB72" s="7" t="s">
        <v>657</v>
      </c>
      <c r="BC72" s="21"/>
      <c r="BD72" s="21"/>
      <c r="BE72" s="68" t="e">
        <f t="shared" si="75"/>
        <v>#DIV/0!</v>
      </c>
      <c r="BF72" s="21"/>
      <c r="BG72" s="21"/>
      <c r="BH72" s="68" t="e">
        <f t="shared" si="76"/>
        <v>#DIV/0!</v>
      </c>
      <c r="BI72" s="21"/>
      <c r="BJ72" s="21"/>
      <c r="BK72" s="68" t="e">
        <f t="shared" si="77"/>
        <v>#DIV/0!</v>
      </c>
      <c r="BL72" s="27">
        <f t="shared" si="78"/>
        <v>0</v>
      </c>
      <c r="BM72" s="26">
        <f t="shared" si="78"/>
        <v>0</v>
      </c>
      <c r="BN72" s="68" t="e">
        <f t="shared" si="79"/>
        <v>#DIV/0!</v>
      </c>
      <c r="BO72" s="28" t="str">
        <f>IFERROR((IF(BN72&lt;=BP72,"SOBRESALIENTE",IF(BN72&lt;BP72+(BP72*0.05),"NO CUMPLIDA","ACEPTABLE"))),"N/A")</f>
        <v>N/A</v>
      </c>
      <c r="BP72" s="26">
        <f t="shared" si="64"/>
        <v>15</v>
      </c>
      <c r="BQ72" s="21"/>
      <c r="BR72" s="21"/>
      <c r="BS72" s="21"/>
      <c r="BT72" s="68" t="e">
        <f t="shared" si="80"/>
        <v>#DIV/0!</v>
      </c>
      <c r="BU72" s="21"/>
      <c r="BV72" s="21"/>
      <c r="BW72" s="68" t="e">
        <f t="shared" si="81"/>
        <v>#DIV/0!</v>
      </c>
      <c r="BX72" s="21"/>
      <c r="BY72" s="21"/>
      <c r="BZ72" s="68" t="e">
        <f t="shared" si="82"/>
        <v>#DIV/0!</v>
      </c>
      <c r="CA72" s="27">
        <f t="shared" si="83"/>
        <v>0</v>
      </c>
      <c r="CB72" s="26">
        <f t="shared" si="83"/>
        <v>0</v>
      </c>
      <c r="CC72" s="68" t="e">
        <f t="shared" si="84"/>
        <v>#DIV/0!</v>
      </c>
      <c r="CD72" s="28" t="str">
        <f>IFERROR((IF(CC72&lt;=CE72,"SOBRESALIENTE",IF(CC72&gt;CE72+(CE72*0.05),"NO CUMPLIDA","ACEPTABLE"))),"N/A")</f>
        <v>N/A</v>
      </c>
      <c r="CE72" s="26">
        <f t="shared" si="65"/>
        <v>15</v>
      </c>
      <c r="CF72" s="21"/>
      <c r="CG72" s="26">
        <f t="shared" si="85"/>
        <v>43453.2</v>
      </c>
      <c r="CH72" s="26">
        <f t="shared" si="85"/>
        <v>3460</v>
      </c>
      <c r="CI72" s="68">
        <f t="shared" si="86"/>
        <v>12.558728323699421</v>
      </c>
      <c r="CJ72" s="28" t="str">
        <f>IFERROR((IF(CI72&lt;=CK72,"SOBRESALIENTE",IF(CI72&gt;CK72+(CK72*0.05),"NO CUMPLIDA","ACEPTABLE"))),"N/A")</f>
        <v>SOBRESALIENTE</v>
      </c>
      <c r="CK72" s="26">
        <f t="shared" si="62"/>
        <v>15</v>
      </c>
      <c r="CL72" s="26"/>
      <c r="CM72" s="26">
        <f t="shared" si="37"/>
        <v>43453.2</v>
      </c>
      <c r="CN72" s="38">
        <f t="shared" si="92"/>
        <v>576.66666666666663</v>
      </c>
      <c r="CO72" s="68">
        <f t="shared" si="87"/>
        <v>75.352369942196532</v>
      </c>
      <c r="CP72" s="28" t="str">
        <f>IFERROR((IF(CO72&lt;=CQ72,"SOBRESALIENTE",IF(CO72&gt;CQ72+(CQ72*0.05),"NO CUMPLIDA","ACEPTABLE"))),"N/A")</f>
        <v>NO CUMPLIDA</v>
      </c>
      <c r="CQ72" s="26">
        <v>15</v>
      </c>
      <c r="CR72" s="26"/>
      <c r="CS72" s="26">
        <f t="shared" si="67"/>
        <v>0</v>
      </c>
      <c r="CT72" s="29">
        <f t="shared" si="93"/>
        <v>576.66666666666663</v>
      </c>
      <c r="CU72" s="69">
        <f t="shared" si="88"/>
        <v>0</v>
      </c>
      <c r="CV72" s="28" t="str">
        <f>IFERROR((IF(CU72&lt;=CW72,"SOBRESALIENTE",IF(CU72&gt;CW72+(CW72*0.05),"NO CUMPLIDA","ACEPTABLE"))),"N/A")</f>
        <v>SOBRESALIENTE</v>
      </c>
      <c r="CW72" s="26">
        <v>15</v>
      </c>
      <c r="CX72" s="26"/>
      <c r="CY72" s="26">
        <f t="shared" si="94"/>
        <v>43453.2</v>
      </c>
      <c r="CZ72" s="46">
        <f t="shared" si="94"/>
        <v>3460</v>
      </c>
      <c r="DA72" s="69">
        <f t="shared" si="89"/>
        <v>12.558728323699421</v>
      </c>
      <c r="DB72" s="28" t="str">
        <f>IFERROR((IF(DA72&lt;=DC72,"SOBRESALIENTE",IF(DA72&gt;DC72+(DC72*0.05),"NO CUMPLIDA","ACEPTABLE"))),"N/A")</f>
        <v>SOBRESALIENTE</v>
      </c>
      <c r="DC72" s="26">
        <f t="shared" si="63"/>
        <v>15</v>
      </c>
      <c r="DD72" s="26"/>
    </row>
    <row r="73" spans="1:110" ht="71.25" customHeight="1">
      <c r="A73" s="8" t="s">
        <v>658</v>
      </c>
      <c r="B73" s="7" t="s">
        <v>531</v>
      </c>
      <c r="C73" s="8" t="s">
        <v>532</v>
      </c>
      <c r="D73" s="77" t="s">
        <v>533</v>
      </c>
      <c r="E73" s="9">
        <v>59826914</v>
      </c>
      <c r="F73" s="8" t="s">
        <v>659</v>
      </c>
      <c r="G73" s="77" t="s">
        <v>533</v>
      </c>
      <c r="H73" s="9">
        <v>59826914</v>
      </c>
      <c r="I73" s="7" t="s">
        <v>107</v>
      </c>
      <c r="J73" s="7" t="s">
        <v>599</v>
      </c>
      <c r="K73" s="7" t="s">
        <v>600</v>
      </c>
      <c r="L73" s="7" t="s">
        <v>537</v>
      </c>
      <c r="M73" s="7" t="s">
        <v>111</v>
      </c>
      <c r="N73" s="7" t="s">
        <v>154</v>
      </c>
      <c r="O73" s="7" t="s">
        <v>2</v>
      </c>
      <c r="P73" s="7" t="s">
        <v>601</v>
      </c>
      <c r="Q73" s="7" t="s">
        <v>607</v>
      </c>
      <c r="R73" s="8" t="s">
        <v>660</v>
      </c>
      <c r="S73" s="7" t="s">
        <v>661</v>
      </c>
      <c r="T73" s="7" t="s">
        <v>662</v>
      </c>
      <c r="U73" s="14">
        <v>0.95</v>
      </c>
      <c r="V73" s="7" t="s">
        <v>160</v>
      </c>
      <c r="W73" s="60">
        <v>660</v>
      </c>
      <c r="X73" s="61">
        <v>660</v>
      </c>
      <c r="Y73" s="14">
        <f t="shared" si="68"/>
        <v>1</v>
      </c>
      <c r="Z73" s="61">
        <v>782</v>
      </c>
      <c r="AA73" s="61">
        <v>792</v>
      </c>
      <c r="AB73" s="14">
        <f t="shared" si="69"/>
        <v>0.98737373737373735</v>
      </c>
      <c r="AC73" s="61">
        <v>812</v>
      </c>
      <c r="AD73" s="61">
        <v>813</v>
      </c>
      <c r="AE73" s="14">
        <f t="shared" si="70"/>
        <v>0.99876998769987702</v>
      </c>
      <c r="AF73" s="49">
        <f t="shared" si="66"/>
        <v>2254</v>
      </c>
      <c r="AG73" s="7">
        <f t="shared" si="66"/>
        <v>2265</v>
      </c>
      <c r="AH73" s="14">
        <f t="shared" si="90"/>
        <v>0.99514348785871964</v>
      </c>
      <c r="AI73" s="17" t="str">
        <f>IFERROR((IF(AH73&gt;=AJ73,"SOBRESALIENTE",IF(AH73&lt;AJ73-(AJ73*0.05),"NO CUMPLIDA","ACEPTABLE"))),"N/A")</f>
        <v>SOBRESALIENTE</v>
      </c>
      <c r="AJ73" s="11">
        <f t="shared" si="61"/>
        <v>0.95</v>
      </c>
      <c r="AK73" s="11" t="s">
        <v>119</v>
      </c>
      <c r="AL73" s="92" t="s">
        <v>663</v>
      </c>
      <c r="AM73" s="93">
        <v>730</v>
      </c>
      <c r="AN73" s="93">
        <v>733</v>
      </c>
      <c r="AO73" s="14">
        <f t="shared" si="71"/>
        <v>0.99590723055934516</v>
      </c>
      <c r="AP73" s="93">
        <v>875</v>
      </c>
      <c r="AQ73" s="93">
        <v>881</v>
      </c>
      <c r="AR73" s="14">
        <f t="shared" si="72"/>
        <v>0.99318955732122582</v>
      </c>
      <c r="AS73" s="93">
        <v>944</v>
      </c>
      <c r="AT73" s="93">
        <v>948</v>
      </c>
      <c r="AU73" s="14">
        <f t="shared" si="73"/>
        <v>0.99578059071729963</v>
      </c>
      <c r="AV73" s="49">
        <f t="shared" si="39"/>
        <v>2549</v>
      </c>
      <c r="AW73" s="7">
        <f t="shared" si="39"/>
        <v>2562</v>
      </c>
      <c r="AX73" s="14">
        <f t="shared" si="74"/>
        <v>0.99492583918813426</v>
      </c>
      <c r="AY73" s="17" t="str">
        <f>IFERROR((IF(AX73&gt;=AZ73,"SOBRESALIENTE",IF(AX73&lt;AZ73-(AZ73*0.05),"NO CUMPLIDA","ACEPTABLE"))),"N/A")</f>
        <v>SOBRESALIENTE</v>
      </c>
      <c r="AZ73" s="11">
        <f t="shared" si="91"/>
        <v>0.95</v>
      </c>
      <c r="BA73" s="11" t="s">
        <v>119</v>
      </c>
      <c r="BB73" s="7" t="s">
        <v>664</v>
      </c>
      <c r="BC73" s="21"/>
      <c r="BD73" s="21"/>
      <c r="BE73" s="14" t="e">
        <f t="shared" si="75"/>
        <v>#DIV/0!</v>
      </c>
      <c r="BF73" s="21"/>
      <c r="BG73" s="21"/>
      <c r="BH73" s="14" t="e">
        <f t="shared" si="76"/>
        <v>#DIV/0!</v>
      </c>
      <c r="BI73" s="21"/>
      <c r="BJ73" s="21"/>
      <c r="BK73" s="14" t="e">
        <f t="shared" si="77"/>
        <v>#DIV/0!</v>
      </c>
      <c r="BL73" s="27">
        <f t="shared" si="78"/>
        <v>0</v>
      </c>
      <c r="BM73" s="26">
        <f t="shared" si="78"/>
        <v>0</v>
      </c>
      <c r="BN73" s="14" t="e">
        <f t="shared" si="79"/>
        <v>#DIV/0!</v>
      </c>
      <c r="BO73" s="28" t="str">
        <f>IFERROR((IF(BN73&gt;=BP73,"SOBRESALIENTE",IF(BN73&lt;BP73-(BP73*0.05),"NO CUMPLIDA","ACEPTABLE"))),"N/A")</f>
        <v>N/A</v>
      </c>
      <c r="BP73" s="24">
        <f t="shared" si="64"/>
        <v>0.95</v>
      </c>
      <c r="BQ73" s="21"/>
      <c r="BR73" s="21"/>
      <c r="BS73" s="21"/>
      <c r="BT73" s="14" t="e">
        <f t="shared" si="80"/>
        <v>#DIV/0!</v>
      </c>
      <c r="BU73" s="21"/>
      <c r="BV73" s="21"/>
      <c r="BW73" s="14" t="e">
        <f t="shared" si="81"/>
        <v>#DIV/0!</v>
      </c>
      <c r="BX73" s="21"/>
      <c r="BY73" s="21"/>
      <c r="BZ73" s="14" t="e">
        <f t="shared" si="82"/>
        <v>#DIV/0!</v>
      </c>
      <c r="CA73" s="27">
        <f t="shared" si="83"/>
        <v>0</v>
      </c>
      <c r="CB73" s="26">
        <f t="shared" si="83"/>
        <v>0</v>
      </c>
      <c r="CC73" s="14" t="e">
        <f t="shared" si="84"/>
        <v>#DIV/0!</v>
      </c>
      <c r="CD73" s="28" t="str">
        <f t="shared" si="95"/>
        <v>N/A</v>
      </c>
      <c r="CE73" s="24">
        <f t="shared" si="65"/>
        <v>0.95</v>
      </c>
      <c r="CF73" s="21"/>
      <c r="CG73" s="26">
        <f t="shared" si="85"/>
        <v>4803</v>
      </c>
      <c r="CH73" s="26">
        <f t="shared" si="85"/>
        <v>4827</v>
      </c>
      <c r="CI73" s="14">
        <f t="shared" si="86"/>
        <v>0.99502796768178992</v>
      </c>
      <c r="CJ73" s="28" t="str">
        <f>IFERROR((IF(CI73&gt;=CK73,"SOBRESALIENTE",IF(CI73&lt;CK73-(CK73*0.05),"NO CUMPLIDA","ACEPTABLE"))),"N/A")</f>
        <v>SOBRESALIENTE</v>
      </c>
      <c r="CK73" s="30">
        <f t="shared" si="62"/>
        <v>0.95</v>
      </c>
      <c r="CL73" s="26"/>
      <c r="CM73" s="26">
        <f t="shared" si="37"/>
        <v>4803</v>
      </c>
      <c r="CN73" s="38">
        <f t="shared" si="92"/>
        <v>804.5</v>
      </c>
      <c r="CO73" s="14">
        <f t="shared" si="87"/>
        <v>5.9701678060907399</v>
      </c>
      <c r="CP73" s="28" t="str">
        <f t="shared" ref="CP73:CP83" si="96">IFERROR((IF(CO73&gt;=CQ73,"SOBRESALIENTE",IF(CO73&lt;CQ73-(CQ73*0.05),"NO CUMPLIDA","ACEPTABLE"))),"N/A")</f>
        <v>SOBRESALIENTE</v>
      </c>
      <c r="CQ73" s="11">
        <v>0.7</v>
      </c>
      <c r="CR73" s="26"/>
      <c r="CS73" s="26">
        <f t="shared" ref="CS73:CS78" si="97">SUBTOTAL(9,BC73,BF7,BI73,BR73,BU73,BX73)</f>
        <v>0</v>
      </c>
      <c r="CT73" s="29">
        <f t="shared" si="93"/>
        <v>804.5</v>
      </c>
      <c r="CU73" s="30">
        <f t="shared" si="88"/>
        <v>0</v>
      </c>
      <c r="CV73" s="28" t="str">
        <f>IFERROR((IF(CU73&gt;=CW73,"SOBRESALIENTE",IF(CU73&lt;CW73-(CW73*0.05),"NO CUMPLIDA","ACEPTABLE"))),"N/A")</f>
        <v>NO CUMPLIDA</v>
      </c>
      <c r="CW73" s="11">
        <v>0.7</v>
      </c>
      <c r="CX73" s="26"/>
      <c r="CY73" s="26">
        <f t="shared" si="94"/>
        <v>4803</v>
      </c>
      <c r="CZ73" s="46">
        <f t="shared" si="94"/>
        <v>4827</v>
      </c>
      <c r="DA73" s="30">
        <f t="shared" si="89"/>
        <v>0.99502796768178992</v>
      </c>
      <c r="DB73" s="28" t="str">
        <f>IFERROR((IF(DA73&gt;=DC73,"SOBRESALIENTE",IF(DA73&lt;DC73-(DC73*0.05),"NO CUMPLIDA","ACEPTABLE"))),"N/A")</f>
        <v>SOBRESALIENTE</v>
      </c>
      <c r="DC73" s="26">
        <f t="shared" si="63"/>
        <v>0.95</v>
      </c>
      <c r="DD73" s="26"/>
    </row>
    <row r="74" spans="1:110" ht="165">
      <c r="A74" s="6" t="s">
        <v>665</v>
      </c>
      <c r="B74" s="7" t="s">
        <v>531</v>
      </c>
      <c r="C74" s="8" t="s">
        <v>532</v>
      </c>
      <c r="D74" s="77" t="s">
        <v>533</v>
      </c>
      <c r="E74" s="9">
        <v>59826914</v>
      </c>
      <c r="F74" s="8" t="s">
        <v>659</v>
      </c>
      <c r="G74" s="77" t="s">
        <v>533</v>
      </c>
      <c r="H74" s="9">
        <v>59826914</v>
      </c>
      <c r="I74" s="7" t="s">
        <v>107</v>
      </c>
      <c r="J74" s="7" t="s">
        <v>666</v>
      </c>
      <c r="K74" s="7" t="s">
        <v>667</v>
      </c>
      <c r="L74" s="7" t="s">
        <v>537</v>
      </c>
      <c r="M74" s="7" t="s">
        <v>111</v>
      </c>
      <c r="N74" s="7" t="s">
        <v>154</v>
      </c>
      <c r="O74" s="7" t="s">
        <v>2</v>
      </c>
      <c r="P74" s="7" t="s">
        <v>114</v>
      </c>
      <c r="Q74" s="7" t="s">
        <v>607</v>
      </c>
      <c r="R74" s="8" t="s">
        <v>668</v>
      </c>
      <c r="S74" s="7" t="s">
        <v>669</v>
      </c>
      <c r="T74" s="7" t="s">
        <v>670</v>
      </c>
      <c r="U74" s="14">
        <v>1</v>
      </c>
      <c r="V74" s="7" t="s">
        <v>160</v>
      </c>
      <c r="W74" s="60">
        <v>66</v>
      </c>
      <c r="X74" s="61">
        <v>66</v>
      </c>
      <c r="Y74" s="14">
        <f t="shared" si="68"/>
        <v>1</v>
      </c>
      <c r="Z74" s="61">
        <v>79</v>
      </c>
      <c r="AA74" s="61">
        <v>79</v>
      </c>
      <c r="AB74" s="14">
        <f t="shared" si="69"/>
        <v>1</v>
      </c>
      <c r="AC74" s="61">
        <v>81</v>
      </c>
      <c r="AD74" s="61">
        <v>81</v>
      </c>
      <c r="AE74" s="14">
        <f t="shared" si="70"/>
        <v>1</v>
      </c>
      <c r="AF74" s="49">
        <f t="shared" si="66"/>
        <v>226</v>
      </c>
      <c r="AG74" s="7">
        <f t="shared" si="66"/>
        <v>226</v>
      </c>
      <c r="AH74" s="14">
        <f t="shared" si="90"/>
        <v>1</v>
      </c>
      <c r="AI74" s="17" t="str">
        <f>IFERROR((IF(AH74&gt;=AJ74,"SOBRESALIENTE",IF(AH74&lt;AJ74-(AJ74*0.05),"NO CUMPLIDA","ACEPTABLE"))),"N/A")</f>
        <v>SOBRESALIENTE</v>
      </c>
      <c r="AJ74" s="11">
        <f t="shared" si="61"/>
        <v>1</v>
      </c>
      <c r="AK74" s="97" t="s">
        <v>119</v>
      </c>
      <c r="AL74" s="98" t="s">
        <v>671</v>
      </c>
      <c r="AM74" s="93">
        <v>73</v>
      </c>
      <c r="AN74" s="93">
        <v>73</v>
      </c>
      <c r="AO74" s="14">
        <f t="shared" si="71"/>
        <v>1</v>
      </c>
      <c r="AP74" s="93">
        <v>88</v>
      </c>
      <c r="AQ74" s="93">
        <v>88</v>
      </c>
      <c r="AR74" s="14">
        <f t="shared" si="72"/>
        <v>1</v>
      </c>
      <c r="AS74" s="93">
        <v>94</v>
      </c>
      <c r="AT74" s="93">
        <v>94</v>
      </c>
      <c r="AU74" s="14">
        <f t="shared" si="73"/>
        <v>1</v>
      </c>
      <c r="AV74" s="49">
        <f t="shared" si="39"/>
        <v>255</v>
      </c>
      <c r="AW74" s="7">
        <f t="shared" si="39"/>
        <v>255</v>
      </c>
      <c r="AX74" s="14">
        <f t="shared" si="74"/>
        <v>1</v>
      </c>
      <c r="AY74" s="17" t="str">
        <f>IFERROR((IF(AX74&gt;=AZ74,"SOBRESALIENTE",IF(AX74&lt;AZ74-(AZ74*0.05),"NO CUMPLIDA","ACEPTABLE"))),"N/A")</f>
        <v>SOBRESALIENTE</v>
      </c>
      <c r="AZ74" s="11">
        <f t="shared" si="91"/>
        <v>1</v>
      </c>
      <c r="BA74" s="11" t="s">
        <v>119</v>
      </c>
      <c r="BB74" s="7" t="s">
        <v>671</v>
      </c>
      <c r="BC74" s="21"/>
      <c r="BD74" s="21"/>
      <c r="BE74" s="14" t="e">
        <f t="shared" si="75"/>
        <v>#DIV/0!</v>
      </c>
      <c r="BF74" s="21"/>
      <c r="BG74" s="21"/>
      <c r="BH74" s="14" t="e">
        <f t="shared" si="76"/>
        <v>#DIV/0!</v>
      </c>
      <c r="BI74" s="21"/>
      <c r="BJ74" s="21"/>
      <c r="BK74" s="14" t="e">
        <f t="shared" si="77"/>
        <v>#DIV/0!</v>
      </c>
      <c r="BL74" s="27">
        <f t="shared" si="78"/>
        <v>0</v>
      </c>
      <c r="BM74" s="26">
        <f t="shared" si="78"/>
        <v>0</v>
      </c>
      <c r="BN74" s="14" t="e">
        <f t="shared" si="79"/>
        <v>#DIV/0!</v>
      </c>
      <c r="BO74" s="28" t="str">
        <f>IFERROR((IF(BN74&gt;=BP74,"SOBRESALIENTE",IF(BN74&lt;BP74-(BP74*0.05),"NO CUMPLIDA","ACEPTABLE"))),"N/A")</f>
        <v>N/A</v>
      </c>
      <c r="BP74" s="24">
        <f t="shared" si="64"/>
        <v>1</v>
      </c>
      <c r="BQ74" s="21"/>
      <c r="BR74" s="21"/>
      <c r="BS74" s="21"/>
      <c r="BT74" s="14" t="e">
        <f t="shared" si="80"/>
        <v>#DIV/0!</v>
      </c>
      <c r="BU74" s="21"/>
      <c r="BV74" s="21"/>
      <c r="BW74" s="14" t="e">
        <f t="shared" si="81"/>
        <v>#DIV/0!</v>
      </c>
      <c r="BX74" s="21"/>
      <c r="BY74" s="21"/>
      <c r="BZ74" s="14" t="e">
        <f t="shared" si="82"/>
        <v>#DIV/0!</v>
      </c>
      <c r="CA74" s="27">
        <f t="shared" si="83"/>
        <v>0</v>
      </c>
      <c r="CB74" s="26">
        <f t="shared" si="83"/>
        <v>0</v>
      </c>
      <c r="CC74" s="14" t="e">
        <f t="shared" si="84"/>
        <v>#DIV/0!</v>
      </c>
      <c r="CD74" s="28" t="str">
        <f t="shared" si="95"/>
        <v>N/A</v>
      </c>
      <c r="CE74" s="24">
        <f t="shared" si="65"/>
        <v>1</v>
      </c>
      <c r="CF74" s="21"/>
      <c r="CG74" s="26">
        <f t="shared" si="85"/>
        <v>481</v>
      </c>
      <c r="CH74" s="26">
        <f t="shared" si="85"/>
        <v>481</v>
      </c>
      <c r="CI74" s="14">
        <f t="shared" si="86"/>
        <v>1</v>
      </c>
      <c r="CJ74" s="28" t="str">
        <f>IFERROR((IF(CI74&gt;=CK74,"SOBRESALIENTE",IF(CI74&lt;CK74-(CK74*0.05),"NO CUMPLIDA","ACEPTABLE"))),"N/A")</f>
        <v>SOBRESALIENTE</v>
      </c>
      <c r="CK74" s="30">
        <f t="shared" si="62"/>
        <v>1</v>
      </c>
      <c r="CL74" s="26"/>
      <c r="CM74" s="26">
        <f t="shared" si="37"/>
        <v>481</v>
      </c>
      <c r="CN74" s="38">
        <f t="shared" si="92"/>
        <v>80.166666666666671</v>
      </c>
      <c r="CO74" s="14">
        <f t="shared" si="87"/>
        <v>6</v>
      </c>
      <c r="CP74" s="28" t="str">
        <f t="shared" si="96"/>
        <v>SOBRESALIENTE</v>
      </c>
      <c r="CQ74" s="11">
        <f>CA74</f>
        <v>0</v>
      </c>
      <c r="CR74" s="26"/>
      <c r="CS74" s="26">
        <f t="shared" si="97"/>
        <v>0</v>
      </c>
      <c r="CT74" s="29">
        <f t="shared" si="93"/>
        <v>80.166666666666671</v>
      </c>
      <c r="CU74" s="30">
        <f t="shared" si="88"/>
        <v>0</v>
      </c>
      <c r="CV74" s="28" t="str">
        <f>IFERROR((IF(CU74&gt;=CW74,"SOBRESALIENTE",IF(CU74&lt;CW74-(CW74*0.05),"NO CUMPLIDA","ACEPTABLE"))),"N/A")</f>
        <v>NO CUMPLIDA</v>
      </c>
      <c r="CW74" s="26">
        <f>AG74</f>
        <v>226</v>
      </c>
      <c r="CX74" s="26"/>
      <c r="CY74" s="26">
        <f t="shared" si="94"/>
        <v>481</v>
      </c>
      <c r="CZ74" s="46">
        <f t="shared" si="94"/>
        <v>481</v>
      </c>
      <c r="DA74" s="30">
        <f t="shared" si="89"/>
        <v>1</v>
      </c>
      <c r="DB74" s="28" t="str">
        <f>IFERROR((IF(DA74&lt;=DC74,"SOBRESALIENTE",IF(DA74&lt;DC74+(DC74*0.05),"NO CUMPLIDA","ACEPTABLE"))),"N/A")</f>
        <v>SOBRESALIENTE</v>
      </c>
      <c r="DC74" s="26">
        <f t="shared" si="63"/>
        <v>1</v>
      </c>
      <c r="DD74" s="26"/>
    </row>
    <row r="75" spans="1:110" ht="90.75">
      <c r="A75" s="8" t="s">
        <v>672</v>
      </c>
      <c r="B75" s="7" t="s">
        <v>531</v>
      </c>
      <c r="C75" s="8" t="s">
        <v>532</v>
      </c>
      <c r="D75" s="77" t="s">
        <v>533</v>
      </c>
      <c r="E75" s="9">
        <v>59826914</v>
      </c>
      <c r="F75" s="8" t="s">
        <v>659</v>
      </c>
      <c r="G75" s="77" t="s">
        <v>533</v>
      </c>
      <c r="H75" s="9">
        <v>59826914</v>
      </c>
      <c r="I75" s="7" t="s">
        <v>107</v>
      </c>
      <c r="J75" s="7" t="s">
        <v>673</v>
      </c>
      <c r="K75" s="7" t="s">
        <v>600</v>
      </c>
      <c r="L75" s="7" t="s">
        <v>537</v>
      </c>
      <c r="M75" s="7" t="s">
        <v>111</v>
      </c>
      <c r="N75" s="7" t="s">
        <v>550</v>
      </c>
      <c r="O75" s="7" t="s">
        <v>2</v>
      </c>
      <c r="P75" s="7" t="s">
        <v>114</v>
      </c>
      <c r="Q75" s="7" t="s">
        <v>114</v>
      </c>
      <c r="R75" s="8" t="s">
        <v>674</v>
      </c>
      <c r="S75" s="7" t="s">
        <v>675</v>
      </c>
      <c r="T75" s="7" t="s">
        <v>676</v>
      </c>
      <c r="U75" s="14">
        <v>0.99</v>
      </c>
      <c r="V75" s="7" t="s">
        <v>160</v>
      </c>
      <c r="W75" s="60">
        <v>660</v>
      </c>
      <c r="X75" s="61">
        <v>660</v>
      </c>
      <c r="Y75" s="14">
        <f t="shared" si="68"/>
        <v>1</v>
      </c>
      <c r="Z75" s="61">
        <v>792</v>
      </c>
      <c r="AA75" s="61">
        <v>792</v>
      </c>
      <c r="AB75" s="14">
        <f t="shared" si="69"/>
        <v>1</v>
      </c>
      <c r="AC75" s="61">
        <v>813</v>
      </c>
      <c r="AD75" s="61">
        <v>813</v>
      </c>
      <c r="AE75" s="14">
        <f t="shared" si="70"/>
        <v>1</v>
      </c>
      <c r="AF75" s="49">
        <f t="shared" si="66"/>
        <v>2265</v>
      </c>
      <c r="AG75" s="7">
        <f t="shared" si="66"/>
        <v>2265</v>
      </c>
      <c r="AH75" s="14">
        <f t="shared" si="90"/>
        <v>1</v>
      </c>
      <c r="AI75" s="17" t="str">
        <f>IFERROR((IF(AH75&gt;=AJ75,"SOBRESALIENTE",IF(AH75&lt;AJ75-(AJ75*0.05),"NO CUMPLIDA","ACEPTABLE"))),"N/A")</f>
        <v>SOBRESALIENTE</v>
      </c>
      <c r="AJ75" s="11">
        <f t="shared" si="61"/>
        <v>0.99</v>
      </c>
      <c r="AK75" s="11" t="s">
        <v>119</v>
      </c>
      <c r="AL75" s="92" t="s">
        <v>677</v>
      </c>
      <c r="AM75" s="93">
        <v>733</v>
      </c>
      <c r="AN75" s="93">
        <v>733</v>
      </c>
      <c r="AO75" s="14">
        <f t="shared" si="71"/>
        <v>1</v>
      </c>
      <c r="AP75" s="93">
        <v>881</v>
      </c>
      <c r="AQ75" s="93">
        <v>881</v>
      </c>
      <c r="AR75" s="14">
        <f t="shared" si="72"/>
        <v>1</v>
      </c>
      <c r="AS75" s="93">
        <v>948</v>
      </c>
      <c r="AT75" s="93">
        <v>948</v>
      </c>
      <c r="AU75" s="14">
        <f t="shared" si="73"/>
        <v>1</v>
      </c>
      <c r="AV75" s="49">
        <f t="shared" si="39"/>
        <v>2562</v>
      </c>
      <c r="AW75" s="7">
        <f t="shared" si="39"/>
        <v>2562</v>
      </c>
      <c r="AX75" s="14">
        <f t="shared" si="74"/>
        <v>1</v>
      </c>
      <c r="AY75" s="17" t="str">
        <f>IFERROR((IF(AX75&gt;=AZ75,"SOBRESALIENTE",IF(AX75&lt;AZ75-(AZ75*0.05),"NO CUMPLIDA","ACEPTABLE"))),"N/A")</f>
        <v>SOBRESALIENTE</v>
      </c>
      <c r="AZ75" s="11">
        <f t="shared" si="91"/>
        <v>0.99</v>
      </c>
      <c r="BA75" s="11" t="s">
        <v>119</v>
      </c>
      <c r="BB75" s="7" t="s">
        <v>677</v>
      </c>
      <c r="BC75" s="21"/>
      <c r="BD75" s="21"/>
      <c r="BE75" s="14" t="e">
        <f t="shared" si="75"/>
        <v>#DIV/0!</v>
      </c>
      <c r="BF75" s="21"/>
      <c r="BG75" s="21"/>
      <c r="BH75" s="14" t="e">
        <f t="shared" si="76"/>
        <v>#DIV/0!</v>
      </c>
      <c r="BI75" s="21"/>
      <c r="BJ75" s="21"/>
      <c r="BK75" s="14" t="e">
        <f t="shared" si="77"/>
        <v>#DIV/0!</v>
      </c>
      <c r="BL75" s="27">
        <f t="shared" si="78"/>
        <v>0</v>
      </c>
      <c r="BM75" s="26">
        <f t="shared" si="78"/>
        <v>0</v>
      </c>
      <c r="BN75" s="14" t="e">
        <f t="shared" si="79"/>
        <v>#DIV/0!</v>
      </c>
      <c r="BO75" s="28" t="str">
        <f>IFERROR((IF(BN75&gt;=BP75,"SOBRESALIENTE",IF(BN75&lt;BP75-(BP75*0.05),"NO CUMPLIDA","ACEPTABLE"))),"N/A")</f>
        <v>N/A</v>
      </c>
      <c r="BP75" s="24">
        <f t="shared" si="64"/>
        <v>0.99</v>
      </c>
      <c r="BQ75" s="21"/>
      <c r="BR75" s="21"/>
      <c r="BS75" s="21"/>
      <c r="BT75" s="14" t="e">
        <f t="shared" si="80"/>
        <v>#DIV/0!</v>
      </c>
      <c r="BU75" s="21"/>
      <c r="BV75" s="21"/>
      <c r="BW75" s="14" t="e">
        <f t="shared" si="81"/>
        <v>#DIV/0!</v>
      </c>
      <c r="BX75" s="21"/>
      <c r="BY75" s="21"/>
      <c r="BZ75" s="14" t="e">
        <f t="shared" si="82"/>
        <v>#DIV/0!</v>
      </c>
      <c r="CA75" s="27">
        <f t="shared" si="83"/>
        <v>0</v>
      </c>
      <c r="CB75" s="26">
        <f t="shared" si="83"/>
        <v>0</v>
      </c>
      <c r="CC75" s="14" t="e">
        <f t="shared" si="84"/>
        <v>#DIV/0!</v>
      </c>
      <c r="CD75" s="28" t="str">
        <f t="shared" si="95"/>
        <v>N/A</v>
      </c>
      <c r="CE75" s="24">
        <f t="shared" si="65"/>
        <v>0.99</v>
      </c>
      <c r="CF75" s="21"/>
      <c r="CG75" s="26">
        <f t="shared" si="85"/>
        <v>4827</v>
      </c>
      <c r="CH75" s="26">
        <f t="shared" si="85"/>
        <v>4827</v>
      </c>
      <c r="CI75" s="14">
        <f t="shared" si="86"/>
        <v>1</v>
      </c>
      <c r="CJ75" s="28" t="str">
        <f>IFERROR((IF(CI75&gt;=CK75,"SOBRESALIENTE",IF(CI75&lt;CK75-(CK75*0.05),"NO CUMPLIDA","ACEPTABLE"))),"N/A")</f>
        <v>SOBRESALIENTE</v>
      </c>
      <c r="CK75" s="30">
        <f t="shared" si="62"/>
        <v>0.99</v>
      </c>
      <c r="CL75" s="26"/>
      <c r="CM75" s="26">
        <f t="shared" si="37"/>
        <v>4827</v>
      </c>
      <c r="CN75" s="38">
        <f t="shared" si="92"/>
        <v>804.5</v>
      </c>
      <c r="CO75" s="14">
        <f t="shared" si="87"/>
        <v>6</v>
      </c>
      <c r="CP75" s="28" t="str">
        <f t="shared" si="96"/>
        <v>SOBRESALIENTE</v>
      </c>
      <c r="CQ75" s="11">
        <f>CA75</f>
        <v>0</v>
      </c>
      <c r="CR75" s="26"/>
      <c r="CS75" s="26">
        <f t="shared" si="97"/>
        <v>0</v>
      </c>
      <c r="CT75" s="29">
        <f t="shared" si="93"/>
        <v>804.5</v>
      </c>
      <c r="CU75" s="30">
        <f t="shared" si="88"/>
        <v>0</v>
      </c>
      <c r="CV75" s="28" t="str">
        <f>IFERROR((IF(CU75&gt;=CW75,"SOBRESALIENTE",IF(CU75&lt;CW75-(CW75*0.05),"NO CUMPLIDA","ACEPTABLE"))),"N/A")</f>
        <v>NO CUMPLIDA</v>
      </c>
      <c r="CW75" s="26">
        <f>AG75</f>
        <v>2265</v>
      </c>
      <c r="CX75" s="26"/>
      <c r="CY75" s="26">
        <f t="shared" si="94"/>
        <v>4827</v>
      </c>
      <c r="CZ75" s="46">
        <f t="shared" si="94"/>
        <v>4827</v>
      </c>
      <c r="DA75" s="30">
        <f t="shared" si="89"/>
        <v>1</v>
      </c>
      <c r="DB75" s="28" t="str">
        <f>IFERROR((IF(DA75&gt;=DC75,"SOBRESALIENTE",IF(DA75&lt;DC75-(DC75*0.05),"NO CUMPLIDA","ACEPTABLE"))),"N/A")</f>
        <v>SOBRESALIENTE</v>
      </c>
      <c r="DC75" s="26">
        <f t="shared" si="63"/>
        <v>0.99</v>
      </c>
      <c r="DD75" s="26"/>
    </row>
    <row r="76" spans="1:110" ht="126">
      <c r="A76" s="8" t="s">
        <v>678</v>
      </c>
      <c r="B76" s="7" t="s">
        <v>531</v>
      </c>
      <c r="C76" s="8" t="s">
        <v>532</v>
      </c>
      <c r="D76" s="77" t="s">
        <v>533</v>
      </c>
      <c r="E76" s="9">
        <v>59826914</v>
      </c>
      <c r="F76" s="8" t="s">
        <v>659</v>
      </c>
      <c r="G76" s="77" t="s">
        <v>533</v>
      </c>
      <c r="H76" s="9">
        <v>59826914</v>
      </c>
      <c r="I76" s="7" t="s">
        <v>107</v>
      </c>
      <c r="J76" s="7" t="s">
        <v>679</v>
      </c>
      <c r="K76" s="7" t="s">
        <v>600</v>
      </c>
      <c r="L76" s="7" t="s">
        <v>537</v>
      </c>
      <c r="M76" s="7" t="s">
        <v>111</v>
      </c>
      <c r="N76" s="7" t="s">
        <v>550</v>
      </c>
      <c r="O76" s="7" t="s">
        <v>172</v>
      </c>
      <c r="P76" s="7" t="s">
        <v>156</v>
      </c>
      <c r="Q76" s="7" t="s">
        <v>628</v>
      </c>
      <c r="R76" s="8" t="s">
        <v>680</v>
      </c>
      <c r="S76" s="7" t="s">
        <v>681</v>
      </c>
      <c r="T76" s="7" t="s">
        <v>682</v>
      </c>
      <c r="U76" s="14">
        <v>1</v>
      </c>
      <c r="V76" s="7" t="s">
        <v>160</v>
      </c>
      <c r="W76" s="60">
        <v>2</v>
      </c>
      <c r="X76" s="61">
        <v>2</v>
      </c>
      <c r="Y76" s="14">
        <f t="shared" si="68"/>
        <v>1</v>
      </c>
      <c r="Z76" s="61">
        <v>2</v>
      </c>
      <c r="AA76" s="61">
        <v>2</v>
      </c>
      <c r="AB76" s="14">
        <f t="shared" si="69"/>
        <v>1</v>
      </c>
      <c r="AC76" s="61">
        <v>1</v>
      </c>
      <c r="AD76" s="61">
        <v>1</v>
      </c>
      <c r="AE76" s="14">
        <f t="shared" si="70"/>
        <v>1</v>
      </c>
      <c r="AF76" s="49">
        <f t="shared" si="66"/>
        <v>5</v>
      </c>
      <c r="AG76" s="7">
        <f t="shared" si="66"/>
        <v>5</v>
      </c>
      <c r="AH76" s="14">
        <f t="shared" si="90"/>
        <v>1</v>
      </c>
      <c r="AI76" s="17" t="str">
        <f>IFERROR((IF(AH76&gt;=AJ76,"SOBRESALIENTE",IF(AH76&lt;AJ76-(AJ76*0.05),"NO CUMPLIDA","ACEPTABLE"))),"N/A")</f>
        <v>SOBRESALIENTE</v>
      </c>
      <c r="AJ76" s="11">
        <f t="shared" si="61"/>
        <v>1</v>
      </c>
      <c r="AK76" s="11" t="s">
        <v>119</v>
      </c>
      <c r="AL76" s="44" t="s">
        <v>683</v>
      </c>
      <c r="AM76" s="93">
        <v>1</v>
      </c>
      <c r="AN76" s="93">
        <v>1</v>
      </c>
      <c r="AO76" s="14">
        <f t="shared" si="71"/>
        <v>1</v>
      </c>
      <c r="AP76" s="93">
        <v>1</v>
      </c>
      <c r="AQ76" s="93">
        <v>1</v>
      </c>
      <c r="AR76" s="14">
        <f t="shared" si="72"/>
        <v>1</v>
      </c>
      <c r="AS76" s="93">
        <v>3</v>
      </c>
      <c r="AT76" s="93">
        <v>3</v>
      </c>
      <c r="AU76" s="14">
        <f t="shared" si="73"/>
        <v>1</v>
      </c>
      <c r="AV76" s="49">
        <f t="shared" si="39"/>
        <v>5</v>
      </c>
      <c r="AW76" s="7">
        <f t="shared" si="39"/>
        <v>5</v>
      </c>
      <c r="AX76" s="14">
        <f t="shared" si="74"/>
        <v>1</v>
      </c>
      <c r="AY76" s="17" t="str">
        <f>IFERROR((IF(AX76&gt;=AZ76,"SOBRESALIENTE",IF(AX76&lt;AZ76-(AZ76*0.05),"NO CUMPLIDA","ACEPTABLE"))),"N/A")</f>
        <v>SOBRESALIENTE</v>
      </c>
      <c r="AZ76" s="11">
        <f t="shared" si="91"/>
        <v>1</v>
      </c>
      <c r="BA76" s="11" t="s">
        <v>119</v>
      </c>
      <c r="BB76" s="7" t="s">
        <v>683</v>
      </c>
      <c r="BC76" s="21"/>
      <c r="BD76" s="21"/>
      <c r="BE76" s="14" t="e">
        <f t="shared" si="75"/>
        <v>#DIV/0!</v>
      </c>
      <c r="BF76" s="21"/>
      <c r="BG76" s="21"/>
      <c r="BH76" s="14" t="e">
        <f t="shared" si="76"/>
        <v>#DIV/0!</v>
      </c>
      <c r="BI76" s="21"/>
      <c r="BJ76" s="21"/>
      <c r="BK76" s="14" t="e">
        <f t="shared" si="77"/>
        <v>#DIV/0!</v>
      </c>
      <c r="BL76" s="27">
        <f t="shared" si="78"/>
        <v>0</v>
      </c>
      <c r="BM76" s="26">
        <f t="shared" si="78"/>
        <v>0</v>
      </c>
      <c r="BN76" s="14" t="e">
        <f t="shared" si="79"/>
        <v>#DIV/0!</v>
      </c>
      <c r="BO76" s="28" t="str">
        <f>IFERROR((IF(BN76&gt;=BP76,"SOBRESALIENTE",IF(BN76&lt;BP76-(BP76*0.05),"NO CUMPLIDA","ACEPTABLE"))),"N/A")</f>
        <v>N/A</v>
      </c>
      <c r="BP76" s="24">
        <f t="shared" si="64"/>
        <v>1</v>
      </c>
      <c r="BQ76" s="21"/>
      <c r="BR76" s="21"/>
      <c r="BS76" s="21"/>
      <c r="BT76" s="14" t="e">
        <f t="shared" si="80"/>
        <v>#DIV/0!</v>
      </c>
      <c r="BU76" s="21"/>
      <c r="BV76" s="21"/>
      <c r="BW76" s="14" t="e">
        <f t="shared" si="81"/>
        <v>#DIV/0!</v>
      </c>
      <c r="BX76" s="21"/>
      <c r="BY76" s="21"/>
      <c r="BZ76" s="14" t="e">
        <f t="shared" si="82"/>
        <v>#DIV/0!</v>
      </c>
      <c r="CA76" s="27">
        <f t="shared" si="83"/>
        <v>0</v>
      </c>
      <c r="CB76" s="26">
        <f t="shared" si="83"/>
        <v>0</v>
      </c>
      <c r="CC76" s="14" t="e">
        <f t="shared" si="84"/>
        <v>#DIV/0!</v>
      </c>
      <c r="CD76" s="28" t="str">
        <f t="shared" si="95"/>
        <v>N/A</v>
      </c>
      <c r="CE76" s="24">
        <f t="shared" si="65"/>
        <v>1</v>
      </c>
      <c r="CF76" s="21"/>
      <c r="CG76" s="26">
        <f t="shared" si="85"/>
        <v>10</v>
      </c>
      <c r="CH76" s="26">
        <f t="shared" si="85"/>
        <v>10</v>
      </c>
      <c r="CI76" s="14">
        <f t="shared" si="86"/>
        <v>1</v>
      </c>
      <c r="CJ76" s="28" t="str">
        <f>IFERROR((IF(CI76&gt;=CK76,"SOBRESALIENTE",IF(CI76&lt;CK76-(CK76*0.05),"NO CUMPLIDA","ACEPTABLE"))),"N/A")</f>
        <v>SOBRESALIENTE</v>
      </c>
      <c r="CK76" s="30">
        <f t="shared" si="62"/>
        <v>1</v>
      </c>
      <c r="CL76" s="26"/>
      <c r="CM76" s="26">
        <f t="shared" si="37"/>
        <v>10</v>
      </c>
      <c r="CN76" s="38">
        <f t="shared" si="92"/>
        <v>1.6666666666666667</v>
      </c>
      <c r="CO76" s="14">
        <f t="shared" si="87"/>
        <v>6</v>
      </c>
      <c r="CP76" s="28" t="str">
        <f t="shared" si="96"/>
        <v>SOBRESALIENTE</v>
      </c>
      <c r="CQ76" s="11">
        <f>CA76</f>
        <v>0</v>
      </c>
      <c r="CR76" s="26"/>
      <c r="CS76" s="26">
        <f t="shared" si="97"/>
        <v>0</v>
      </c>
      <c r="CT76" s="29">
        <f t="shared" si="93"/>
        <v>1.6666666666666667</v>
      </c>
      <c r="CU76" s="30">
        <f t="shared" si="88"/>
        <v>0</v>
      </c>
      <c r="CV76" s="28" t="str">
        <f>IFERROR((IF(CU76&gt;=CW76,"SOBRESALIENTE",IF(CU76&lt;CW76-(CW76*0.05),"NO CUMPLIDA","ACEPTABLE"))),"N/A")</f>
        <v>NO CUMPLIDA</v>
      </c>
      <c r="CW76" s="26">
        <f>AG76</f>
        <v>5</v>
      </c>
      <c r="CX76" s="26"/>
      <c r="CY76" s="26">
        <f t="shared" si="94"/>
        <v>10</v>
      </c>
      <c r="CZ76" s="46">
        <f t="shared" si="94"/>
        <v>10</v>
      </c>
      <c r="DA76" s="30">
        <f t="shared" si="89"/>
        <v>1</v>
      </c>
      <c r="DB76" s="28" t="str">
        <f>IFERROR((IF(DA76&gt;=DC76,"SOBRESALIENTE",IF(DA76&lt;DC76-(DC76*0.05),"NO CUMPLIDA","ACEPTABLE"))),"N/A")</f>
        <v>SOBRESALIENTE</v>
      </c>
      <c r="DC76" s="26">
        <f t="shared" si="63"/>
        <v>1</v>
      </c>
      <c r="DD76" s="26"/>
    </row>
    <row r="77" spans="1:110" ht="126">
      <c r="A77" s="6" t="s">
        <v>684</v>
      </c>
      <c r="B77" s="7" t="s">
        <v>531</v>
      </c>
      <c r="C77" s="8" t="s">
        <v>532</v>
      </c>
      <c r="D77" s="77" t="s">
        <v>533</v>
      </c>
      <c r="E77" s="9">
        <v>59826914</v>
      </c>
      <c r="F77" s="8" t="s">
        <v>659</v>
      </c>
      <c r="G77" s="77" t="s">
        <v>533</v>
      </c>
      <c r="H77" s="9">
        <v>59826914</v>
      </c>
      <c r="I77" s="7" t="s">
        <v>107</v>
      </c>
      <c r="J77" s="7" t="s">
        <v>599</v>
      </c>
      <c r="K77" s="7" t="s">
        <v>600</v>
      </c>
      <c r="L77" s="7" t="s">
        <v>537</v>
      </c>
      <c r="M77" s="7" t="s">
        <v>111</v>
      </c>
      <c r="N77" s="7" t="s">
        <v>154</v>
      </c>
      <c r="O77" s="7" t="s">
        <v>2</v>
      </c>
      <c r="P77" s="7" t="s">
        <v>156</v>
      </c>
      <c r="Q77" s="7" t="s">
        <v>628</v>
      </c>
      <c r="R77" s="8" t="s">
        <v>685</v>
      </c>
      <c r="S77" s="7" t="s">
        <v>686</v>
      </c>
      <c r="T77" s="7" t="s">
        <v>454</v>
      </c>
      <c r="U77" s="49">
        <v>500</v>
      </c>
      <c r="V77" s="7" t="s">
        <v>687</v>
      </c>
      <c r="W77" s="60">
        <v>660</v>
      </c>
      <c r="X77" s="7" t="s">
        <v>454</v>
      </c>
      <c r="Y77" s="68">
        <f>W77</f>
        <v>660</v>
      </c>
      <c r="Z77" s="61">
        <v>792</v>
      </c>
      <c r="AA77" s="7" t="s">
        <v>454</v>
      </c>
      <c r="AB77" s="68">
        <f>Z77</f>
        <v>792</v>
      </c>
      <c r="AC77" s="61">
        <v>813</v>
      </c>
      <c r="AD77" s="7" t="s">
        <v>454</v>
      </c>
      <c r="AE77" s="68">
        <f>AC77</f>
        <v>813</v>
      </c>
      <c r="AF77" s="49">
        <f t="shared" si="66"/>
        <v>2265</v>
      </c>
      <c r="AG77" s="7">
        <f t="shared" si="66"/>
        <v>0</v>
      </c>
      <c r="AH77" s="68">
        <f>AF77</f>
        <v>2265</v>
      </c>
      <c r="AI77" s="17" t="str">
        <f>IFERROR((IF(AH77&gt;=AJ77,"SOBRESALIENTE",IF(AH77&lt;AJ77-(AJ77*0.05),"NO CUMPLIDA","ACEPTABLE"))),"N/A")</f>
        <v>SOBRESALIENTE</v>
      </c>
      <c r="AJ77" s="7">
        <f t="shared" si="61"/>
        <v>500</v>
      </c>
      <c r="AK77" s="7" t="s">
        <v>119</v>
      </c>
      <c r="AL77" s="44" t="s">
        <v>688</v>
      </c>
      <c r="AM77" s="60">
        <v>660</v>
      </c>
      <c r="AN77" s="7" t="s">
        <v>454</v>
      </c>
      <c r="AO77" s="68">
        <f>AM77</f>
        <v>660</v>
      </c>
      <c r="AP77" s="61">
        <v>792</v>
      </c>
      <c r="AQ77" s="7" t="s">
        <v>454</v>
      </c>
      <c r="AR77" s="68">
        <f>AP77</f>
        <v>792</v>
      </c>
      <c r="AS77" s="61">
        <v>813</v>
      </c>
      <c r="AT77" s="7" t="s">
        <v>454</v>
      </c>
      <c r="AU77" s="68">
        <f>AS77</f>
        <v>813</v>
      </c>
      <c r="AV77" s="49">
        <f t="shared" si="39"/>
        <v>2265</v>
      </c>
      <c r="AW77" s="7">
        <f t="shared" si="39"/>
        <v>0</v>
      </c>
      <c r="AX77" s="68">
        <f>AV77</f>
        <v>2265</v>
      </c>
      <c r="AY77" s="17" t="str">
        <f>IFERROR((IF(AX77&gt;=AZ77,"SOBRESALIENTE",IF(AX77&lt;AZ77-(AZ77*0.05),"NO CUMPLIDA","ACEPTABLE"))),"N/A")</f>
        <v>SOBRESALIENTE</v>
      </c>
      <c r="AZ77" s="11">
        <f t="shared" si="91"/>
        <v>500</v>
      </c>
      <c r="BA77" s="7" t="s">
        <v>119</v>
      </c>
      <c r="BB77" s="7" t="s">
        <v>688</v>
      </c>
      <c r="BC77" s="21"/>
      <c r="BD77" s="21"/>
      <c r="BE77" s="68" t="e">
        <f t="shared" si="75"/>
        <v>#DIV/0!</v>
      </c>
      <c r="BF77" s="21"/>
      <c r="BG77" s="21"/>
      <c r="BH77" s="68" t="e">
        <f t="shared" si="76"/>
        <v>#DIV/0!</v>
      </c>
      <c r="BI77" s="21"/>
      <c r="BJ77" s="21"/>
      <c r="BK77" s="68" t="e">
        <f t="shared" si="77"/>
        <v>#DIV/0!</v>
      </c>
      <c r="BL77" s="27" t="e">
        <f>AVERAGE(BC77,BF77,BI77)</f>
        <v>#DIV/0!</v>
      </c>
      <c r="BM77" s="26">
        <f t="shared" si="78"/>
        <v>0</v>
      </c>
      <c r="BN77" s="68" t="e">
        <f t="shared" si="79"/>
        <v>#DIV/0!</v>
      </c>
      <c r="BO77" s="28" t="str">
        <f>IFERROR((IF(BN77&gt;=BP77,"SOBRESALIENTE",IF(BN77&lt;BP77-(BP77*0.05),"NO CUMPLIDA","ACEPTABLE"))),"N/A")</f>
        <v>N/A</v>
      </c>
      <c r="BP77" s="26">
        <f t="shared" si="64"/>
        <v>500</v>
      </c>
      <c r="BQ77" s="21"/>
      <c r="BR77" s="21"/>
      <c r="BS77" s="21"/>
      <c r="BT77" s="68" t="e">
        <f t="shared" si="80"/>
        <v>#DIV/0!</v>
      </c>
      <c r="BU77" s="21"/>
      <c r="BV77" s="21"/>
      <c r="BW77" s="68" t="e">
        <f t="shared" si="81"/>
        <v>#DIV/0!</v>
      </c>
      <c r="BX77" s="21"/>
      <c r="BY77" s="21"/>
      <c r="BZ77" s="68" t="e">
        <f t="shared" si="82"/>
        <v>#DIV/0!</v>
      </c>
      <c r="CA77" s="27">
        <f t="shared" si="83"/>
        <v>0</v>
      </c>
      <c r="CB77" s="26">
        <f t="shared" si="83"/>
        <v>0</v>
      </c>
      <c r="CC77" s="68" t="e">
        <f t="shared" si="84"/>
        <v>#DIV/0!</v>
      </c>
      <c r="CD77" s="28" t="str">
        <f t="shared" si="95"/>
        <v>N/A</v>
      </c>
      <c r="CE77" s="26">
        <f t="shared" si="65"/>
        <v>500</v>
      </c>
      <c r="CF77" s="21"/>
      <c r="CG77" s="26">
        <f t="shared" si="85"/>
        <v>4530</v>
      </c>
      <c r="CH77" s="26">
        <f t="shared" si="85"/>
        <v>0</v>
      </c>
      <c r="CI77" s="68" t="e">
        <f t="shared" si="86"/>
        <v>#DIV/0!</v>
      </c>
      <c r="CJ77" s="28" t="str">
        <f>IFERROR((IF(CI77&gt;=CK77,"SOBRESALIENTE",IF(CI77&lt;CK77-(CK77*0.05),"NO CUMPLIDA","ACEPTABLE"))),"N/A")</f>
        <v>N/A</v>
      </c>
      <c r="CK77" s="27">
        <f t="shared" si="62"/>
        <v>500</v>
      </c>
      <c r="CL77" s="26"/>
      <c r="CM77" s="26">
        <f t="shared" si="37"/>
        <v>4530</v>
      </c>
      <c r="CN77" s="38" t="e">
        <f t="shared" si="92"/>
        <v>#DIV/0!</v>
      </c>
      <c r="CO77" s="68" t="e">
        <f t="shared" si="87"/>
        <v>#DIV/0!</v>
      </c>
      <c r="CP77" s="28" t="str">
        <f t="shared" si="96"/>
        <v>N/A</v>
      </c>
      <c r="CQ77" s="11">
        <f>CA77</f>
        <v>0</v>
      </c>
      <c r="CR77" s="26"/>
      <c r="CS77" s="26">
        <f t="shared" si="97"/>
        <v>0</v>
      </c>
      <c r="CT77" s="29" t="e">
        <f t="shared" si="93"/>
        <v>#DIV/0!</v>
      </c>
      <c r="CU77" s="69" t="e">
        <f t="shared" si="88"/>
        <v>#DIV/0!</v>
      </c>
      <c r="CV77" s="28" t="str">
        <f>IFERROR((IF(CU77&gt;=CW77,"SOBRESALIENTE",IF(CU77&lt;CW77-(CW77*0.05),"NO CUMPLIDA","ACEPTABLE"))),"N/A")</f>
        <v>N/A</v>
      </c>
      <c r="CW77" s="27">
        <f>AG77</f>
        <v>0</v>
      </c>
      <c r="CX77" s="26"/>
      <c r="CY77" s="26">
        <f t="shared" si="94"/>
        <v>4530</v>
      </c>
      <c r="CZ77" s="46">
        <f t="shared" si="94"/>
        <v>0</v>
      </c>
      <c r="DA77" s="69" t="e">
        <f t="shared" si="89"/>
        <v>#DIV/0!</v>
      </c>
      <c r="DB77" s="28" t="str">
        <f>IFERROR((IF(DA77&gt;=DC77,"SOBRESALIENTE",IF(DA77&lt;DC77-(DC77*0.05),"NO CUMPLIDA","ACEPTABLE"))),"N/A")</f>
        <v>N/A</v>
      </c>
      <c r="DC77" s="27">
        <f t="shared" si="63"/>
        <v>500</v>
      </c>
      <c r="DD77" s="26"/>
      <c r="DE77" s="99"/>
      <c r="DF77" s="99"/>
    </row>
    <row r="78" spans="1:110" ht="105">
      <c r="A78" s="8" t="s">
        <v>689</v>
      </c>
      <c r="B78" s="7" t="s">
        <v>531</v>
      </c>
      <c r="C78" s="8" t="s">
        <v>532</v>
      </c>
      <c r="D78" s="77" t="s">
        <v>533</v>
      </c>
      <c r="E78" s="9">
        <v>59826914</v>
      </c>
      <c r="F78" s="8" t="s">
        <v>659</v>
      </c>
      <c r="G78" s="77" t="s">
        <v>533</v>
      </c>
      <c r="H78" s="9">
        <v>59826914</v>
      </c>
      <c r="I78" s="7" t="s">
        <v>107</v>
      </c>
      <c r="J78" s="7" t="s">
        <v>690</v>
      </c>
      <c r="K78" s="7" t="s">
        <v>627</v>
      </c>
      <c r="L78" s="7" t="s">
        <v>537</v>
      </c>
      <c r="M78" s="7" t="s">
        <v>111</v>
      </c>
      <c r="N78" s="7" t="s">
        <v>550</v>
      </c>
      <c r="O78" s="7" t="s">
        <v>2</v>
      </c>
      <c r="P78" s="7" t="s">
        <v>156</v>
      </c>
      <c r="Q78" s="7" t="s">
        <v>193</v>
      </c>
      <c r="R78" s="8" t="s">
        <v>691</v>
      </c>
      <c r="S78" s="7" t="s">
        <v>692</v>
      </c>
      <c r="T78" s="7" t="s">
        <v>693</v>
      </c>
      <c r="U78" s="7">
        <v>3</v>
      </c>
      <c r="V78" s="7" t="s">
        <v>520</v>
      </c>
      <c r="W78" s="60">
        <v>1366.2</v>
      </c>
      <c r="X78" s="61">
        <v>660</v>
      </c>
      <c r="Y78" s="68">
        <f t="shared" si="68"/>
        <v>2.0700000000000003</v>
      </c>
      <c r="Z78" s="61">
        <v>1866.8</v>
      </c>
      <c r="AA78" s="61">
        <v>792</v>
      </c>
      <c r="AB78" s="68">
        <f t="shared" si="69"/>
        <v>2.3570707070707071</v>
      </c>
      <c r="AC78" s="61">
        <v>2148.9</v>
      </c>
      <c r="AD78" s="61">
        <v>813</v>
      </c>
      <c r="AE78" s="68">
        <f t="shared" si="70"/>
        <v>2.6431734317343176</v>
      </c>
      <c r="AF78" s="49">
        <f t="shared" si="66"/>
        <v>5381.9</v>
      </c>
      <c r="AG78" s="7">
        <f t="shared" si="66"/>
        <v>2265</v>
      </c>
      <c r="AH78" s="68">
        <f t="shared" si="90"/>
        <v>2.3761147902869757</v>
      </c>
      <c r="AI78" s="17" t="str">
        <f>IFERROR((IF(AH78&lt;=AJ78,"SOBRESALIENTE",IF(AH78&gt;AJ78+(AJ78*0.05),"NO CUMPLIDA","ACEPTABLE"))),"N/A")</f>
        <v>SOBRESALIENTE</v>
      </c>
      <c r="AJ78" s="7">
        <f t="shared" si="61"/>
        <v>3</v>
      </c>
      <c r="AK78" s="7" t="s">
        <v>119</v>
      </c>
      <c r="AL78" s="94" t="s">
        <v>694</v>
      </c>
      <c r="AM78" s="93">
        <v>1400</v>
      </c>
      <c r="AN78" s="93">
        <v>733</v>
      </c>
      <c r="AO78" s="96">
        <f t="shared" si="71"/>
        <v>1.9099590723055935</v>
      </c>
      <c r="AP78" s="93">
        <v>1800</v>
      </c>
      <c r="AQ78" s="93">
        <v>881</v>
      </c>
      <c r="AR78" s="96">
        <f t="shared" si="72"/>
        <v>2.0431328036322363</v>
      </c>
      <c r="AS78" s="93">
        <v>1894</v>
      </c>
      <c r="AT78" s="93">
        <v>948</v>
      </c>
      <c r="AU78" s="68">
        <f t="shared" si="73"/>
        <v>1.9978902953586497</v>
      </c>
      <c r="AV78" s="49">
        <f t="shared" ref="AV78:AW141" si="98">SUM(AM78,AP78,AS78)</f>
        <v>5094</v>
      </c>
      <c r="AW78" s="7">
        <f t="shared" si="98"/>
        <v>2562</v>
      </c>
      <c r="AX78" s="68">
        <f t="shared" si="74"/>
        <v>1.9882903981264637</v>
      </c>
      <c r="AY78" s="17" t="str">
        <f>IFERROR((IF(AX78&gt;=AZ78,"SOBRESALIENTE",IF(AX78&gt;AZ78-(AZ78*0.05),"NO CUMPLIDA","ACEPTABLE"))),"N/A")</f>
        <v>ACEPTABLE</v>
      </c>
      <c r="AZ78" s="11">
        <f t="shared" si="91"/>
        <v>3</v>
      </c>
      <c r="BA78" s="7" t="s">
        <v>119</v>
      </c>
      <c r="BB78" s="7" t="s">
        <v>694</v>
      </c>
      <c r="BC78" s="21"/>
      <c r="BD78" s="21"/>
      <c r="BE78" s="68" t="e">
        <f t="shared" si="75"/>
        <v>#DIV/0!</v>
      </c>
      <c r="BF78" s="21"/>
      <c r="BG78" s="21"/>
      <c r="BH78" s="68" t="e">
        <f t="shared" si="76"/>
        <v>#DIV/0!</v>
      </c>
      <c r="BI78" s="21"/>
      <c r="BJ78" s="21"/>
      <c r="BK78" s="68" t="e">
        <f t="shared" si="77"/>
        <v>#DIV/0!</v>
      </c>
      <c r="BL78" s="27">
        <f t="shared" ref="BL78:BM141" si="99">SUM(BC78,BF78,BI78)</f>
        <v>0</v>
      </c>
      <c r="BM78" s="26">
        <f t="shared" si="78"/>
        <v>0</v>
      </c>
      <c r="BN78" s="68" t="e">
        <f t="shared" si="79"/>
        <v>#DIV/0!</v>
      </c>
      <c r="BO78" s="28" t="str">
        <f>IFERROR((IF(BN78&gt;=BP78,"SOBRESALIENTE",IF(BN78&gt;BP78-(BP78*0.05),"NO CUMPLIDA","ACEPTABLE"))),"N/A")</f>
        <v>N/A</v>
      </c>
      <c r="BP78" s="26">
        <f t="shared" si="64"/>
        <v>3</v>
      </c>
      <c r="BQ78" s="21"/>
      <c r="BR78" s="21"/>
      <c r="BS78" s="21"/>
      <c r="BT78" s="68" t="e">
        <f t="shared" si="80"/>
        <v>#DIV/0!</v>
      </c>
      <c r="BU78" s="21"/>
      <c r="BV78" s="21"/>
      <c r="BW78" s="68" t="e">
        <f t="shared" si="81"/>
        <v>#DIV/0!</v>
      </c>
      <c r="BX78" s="21"/>
      <c r="BY78" s="21"/>
      <c r="BZ78" s="68" t="e">
        <f t="shared" si="82"/>
        <v>#DIV/0!</v>
      </c>
      <c r="CA78" s="27">
        <f t="shared" si="83"/>
        <v>0</v>
      </c>
      <c r="CB78" s="26">
        <f t="shared" si="83"/>
        <v>0</v>
      </c>
      <c r="CC78" s="68" t="e">
        <f t="shared" si="84"/>
        <v>#DIV/0!</v>
      </c>
      <c r="CD78" s="28" t="str">
        <f>IFERROR((IF(CC78&gt;=CE78,"SOBRESALIENTE",IF(CC78&gt;CE78-(CE78*0.05),"NO CUMPLIDA","ACEPTABLE"))),"N/A")</f>
        <v>N/A</v>
      </c>
      <c r="CE78" s="26">
        <f t="shared" si="65"/>
        <v>3</v>
      </c>
      <c r="CF78" s="21"/>
      <c r="CG78" s="26">
        <f t="shared" si="85"/>
        <v>10475.9</v>
      </c>
      <c r="CH78" s="26">
        <f t="shared" si="85"/>
        <v>4827</v>
      </c>
      <c r="CI78" s="68">
        <f t="shared" si="86"/>
        <v>2.1702713900973687</v>
      </c>
      <c r="CJ78" s="28" t="str">
        <f>IFERROR((IF(CI78&lt;=CK78,"SOBRESALIENTE",IF(CI78&gt;CK78+(CK78*0.05),"NO CUMPLIDA","ACEPTABLE"))),"N/A")</f>
        <v>SOBRESALIENTE</v>
      </c>
      <c r="CK78" s="26">
        <f t="shared" si="62"/>
        <v>3</v>
      </c>
      <c r="CL78" s="26"/>
      <c r="CM78" s="26">
        <f t="shared" si="37"/>
        <v>10475.9</v>
      </c>
      <c r="CN78" s="38">
        <f t="shared" si="92"/>
        <v>804.5</v>
      </c>
      <c r="CO78" s="68">
        <f t="shared" si="87"/>
        <v>13.021628340584213</v>
      </c>
      <c r="CP78" s="28" t="str">
        <f t="shared" si="96"/>
        <v>SOBRESALIENTE</v>
      </c>
      <c r="CQ78" s="11">
        <f>CA78</f>
        <v>0</v>
      </c>
      <c r="CR78" s="26"/>
      <c r="CS78" s="26">
        <f t="shared" si="97"/>
        <v>0</v>
      </c>
      <c r="CT78" s="29">
        <f t="shared" si="93"/>
        <v>804.5</v>
      </c>
      <c r="CU78" s="69">
        <f t="shared" si="88"/>
        <v>0</v>
      </c>
      <c r="CV78" s="28" t="str">
        <f>IFERROR((IF(CU78&lt;=CW78,"SOBRESALIENTE",IF(CU78&gt;CW78+(CW78*0.05),"NO CUMPLIDA","ACEPTABLE"))),"N/A")</f>
        <v>SOBRESALIENTE</v>
      </c>
      <c r="CW78" s="26">
        <f>AG78</f>
        <v>2265</v>
      </c>
      <c r="CX78" s="26"/>
      <c r="CY78" s="26">
        <f t="shared" si="94"/>
        <v>10475.9</v>
      </c>
      <c r="CZ78" s="46">
        <f t="shared" si="94"/>
        <v>4827</v>
      </c>
      <c r="DA78" s="69">
        <f t="shared" si="89"/>
        <v>2.1702713900973687</v>
      </c>
      <c r="DB78" s="28" t="str">
        <f>IFERROR((IF(DA78&lt;=DC78,"SOBRESALIENTE",IF(DA78&gt;DC78+(DC78*0.05),"NO CUMPLIDA","ACEPTABLE"))),"N/A")</f>
        <v>SOBRESALIENTE</v>
      </c>
      <c r="DC78" s="26">
        <f t="shared" si="63"/>
        <v>3</v>
      </c>
      <c r="DD78" s="26"/>
    </row>
    <row r="79" spans="1:110" ht="90">
      <c r="A79" s="8" t="s">
        <v>695</v>
      </c>
      <c r="B79" s="7" t="s">
        <v>531</v>
      </c>
      <c r="C79" s="8" t="s">
        <v>532</v>
      </c>
      <c r="D79" s="77" t="s">
        <v>533</v>
      </c>
      <c r="E79" s="9">
        <v>59826914</v>
      </c>
      <c r="F79" s="8" t="s">
        <v>696</v>
      </c>
      <c r="G79" s="9" t="s">
        <v>697</v>
      </c>
      <c r="H79" s="9">
        <v>59826914</v>
      </c>
      <c r="I79" s="7" t="s">
        <v>107</v>
      </c>
      <c r="J79" s="7" t="s">
        <v>698</v>
      </c>
      <c r="K79" s="7" t="s">
        <v>699</v>
      </c>
      <c r="L79" s="7" t="s">
        <v>537</v>
      </c>
      <c r="M79" s="7" t="s">
        <v>111</v>
      </c>
      <c r="N79" s="7" t="s">
        <v>550</v>
      </c>
      <c r="O79" s="7" t="s">
        <v>2</v>
      </c>
      <c r="P79" s="7" t="s">
        <v>601</v>
      </c>
      <c r="Q79" s="7" t="s">
        <v>114</v>
      </c>
      <c r="R79" s="8" t="s">
        <v>700</v>
      </c>
      <c r="S79" s="7" t="s">
        <v>701</v>
      </c>
      <c r="T79" s="7" t="s">
        <v>702</v>
      </c>
      <c r="U79" s="14">
        <v>0.99</v>
      </c>
      <c r="V79" s="7" t="s">
        <v>160</v>
      </c>
      <c r="W79" s="100">
        <v>669</v>
      </c>
      <c r="X79" s="101">
        <v>671</v>
      </c>
      <c r="Y79" s="14">
        <f t="shared" si="68"/>
        <v>0.99701937406855434</v>
      </c>
      <c r="Z79" s="102">
        <v>586</v>
      </c>
      <c r="AA79" s="102">
        <v>589</v>
      </c>
      <c r="AB79" s="14">
        <f t="shared" si="69"/>
        <v>0.9949066213921901</v>
      </c>
      <c r="AC79" s="103">
        <v>571</v>
      </c>
      <c r="AD79" s="103">
        <v>576</v>
      </c>
      <c r="AE79" s="14">
        <f t="shared" si="70"/>
        <v>0.99131944444444442</v>
      </c>
      <c r="AF79" s="49">
        <f t="shared" si="66"/>
        <v>1826</v>
      </c>
      <c r="AG79" s="7">
        <f t="shared" si="66"/>
        <v>1836</v>
      </c>
      <c r="AH79" s="14">
        <f t="shared" si="90"/>
        <v>0.99455337690631807</v>
      </c>
      <c r="AI79" s="17" t="str">
        <f>IFERROR((IF(AH79&gt;=AJ79,"SOBRESALIENTE",IF(AH79&lt;AJ79-(AJ79*0.05),"NO CUMPLIDA","ACEPTABLE"))),"N/A")</f>
        <v>SOBRESALIENTE</v>
      </c>
      <c r="AJ79" s="11">
        <f t="shared" si="61"/>
        <v>0.99</v>
      </c>
      <c r="AK79" s="11" t="s">
        <v>119</v>
      </c>
      <c r="AL79" s="104" t="s">
        <v>703</v>
      </c>
      <c r="AM79" s="105">
        <v>560</v>
      </c>
      <c r="AN79" s="105">
        <v>564</v>
      </c>
      <c r="AO79" s="14">
        <f t="shared" si="71"/>
        <v>0.99290780141843971</v>
      </c>
      <c r="AP79" s="105">
        <v>730</v>
      </c>
      <c r="AQ79" s="105">
        <v>735</v>
      </c>
      <c r="AR79" s="14">
        <f t="shared" si="72"/>
        <v>0.99319727891156462</v>
      </c>
      <c r="AS79" s="105">
        <v>661</v>
      </c>
      <c r="AT79" s="105">
        <v>667</v>
      </c>
      <c r="AU79" s="14">
        <f t="shared" si="73"/>
        <v>0.99100449775112442</v>
      </c>
      <c r="AV79" s="49">
        <f t="shared" si="98"/>
        <v>1951</v>
      </c>
      <c r="AW79" s="7">
        <f t="shared" si="98"/>
        <v>1966</v>
      </c>
      <c r="AX79" s="14">
        <f t="shared" si="74"/>
        <v>0.99237029501525942</v>
      </c>
      <c r="AY79" s="17" t="str">
        <f>IFERROR((IF(AX79&gt;=AZ79,"SOBRESALIENTE",IF(AX79&gt;AZ79-(AZ79*0.05),"NO CUMPLIDA","ACEPTABLE"))),"N/A")</f>
        <v>SOBRESALIENTE</v>
      </c>
      <c r="AZ79" s="11">
        <f t="shared" si="91"/>
        <v>0.99</v>
      </c>
      <c r="BA79" s="11" t="s">
        <v>119</v>
      </c>
      <c r="BB79" s="7" t="s">
        <v>704</v>
      </c>
      <c r="BC79" s="21"/>
      <c r="BD79" s="21"/>
      <c r="BE79" s="14" t="e">
        <f t="shared" si="75"/>
        <v>#DIV/0!</v>
      </c>
      <c r="BF79" s="21"/>
      <c r="BG79" s="21"/>
      <c r="BH79" s="14" t="e">
        <f t="shared" si="76"/>
        <v>#DIV/0!</v>
      </c>
      <c r="BI79" s="21"/>
      <c r="BJ79" s="21"/>
      <c r="BK79" s="14" t="e">
        <f t="shared" si="77"/>
        <v>#DIV/0!</v>
      </c>
      <c r="BL79" s="27">
        <f t="shared" si="99"/>
        <v>0</v>
      </c>
      <c r="BM79" s="26">
        <f t="shared" si="78"/>
        <v>0</v>
      </c>
      <c r="BN79" s="14" t="e">
        <f t="shared" si="79"/>
        <v>#DIV/0!</v>
      </c>
      <c r="BO79" s="28" t="str">
        <f>IFERROR((IF(BN79&gt;=BP79,"SOBRESALIENTE",IF(BN79&lt;BP79-(BP79*0.05),"NO CUMPLIDA","ACEPTABLE"))),"N/A")</f>
        <v>N/A</v>
      </c>
      <c r="BP79" s="24">
        <f t="shared" si="64"/>
        <v>0.99</v>
      </c>
      <c r="BQ79" s="21"/>
      <c r="BR79" s="21"/>
      <c r="BS79" s="21"/>
      <c r="BT79" s="14" t="e">
        <f t="shared" si="80"/>
        <v>#DIV/0!</v>
      </c>
      <c r="BU79" s="21"/>
      <c r="BV79" s="21"/>
      <c r="BW79" s="14" t="e">
        <f t="shared" si="81"/>
        <v>#DIV/0!</v>
      </c>
      <c r="BX79" s="21"/>
      <c r="BY79" s="21"/>
      <c r="BZ79" s="14" t="e">
        <f t="shared" si="82"/>
        <v>#DIV/0!</v>
      </c>
      <c r="CA79" s="27">
        <f t="shared" si="83"/>
        <v>0</v>
      </c>
      <c r="CB79" s="26">
        <f t="shared" si="83"/>
        <v>0</v>
      </c>
      <c r="CC79" s="14" t="e">
        <f t="shared" si="84"/>
        <v>#DIV/0!</v>
      </c>
      <c r="CD79" s="28" t="str">
        <f>IFERROR((IF(CC79&gt;=CE79,"SOBRESALIENTE",IF(CC79&lt;CE79-(CE79*0.05),"NO CUMPLIDA","ACEPTABLE"))),"N/A")</f>
        <v>N/A</v>
      </c>
      <c r="CE79" s="24">
        <f t="shared" si="65"/>
        <v>0.99</v>
      </c>
      <c r="CF79" s="21"/>
      <c r="CG79" s="26">
        <f t="shared" si="85"/>
        <v>3777</v>
      </c>
      <c r="CH79" s="26">
        <f t="shared" si="85"/>
        <v>3802</v>
      </c>
      <c r="CI79" s="14">
        <f t="shared" si="86"/>
        <v>0.99342451341399263</v>
      </c>
      <c r="CJ79" s="28" t="str">
        <f>IFERROR((IF(CI79&gt;=CK79,"SOBRESALIENTE",IF(CI79&lt;CK79-(CK79*0.05),"NO CUMPLIDA","ACEPTABLE"))),"N/A")</f>
        <v>SOBRESALIENTE</v>
      </c>
      <c r="CK79" s="30">
        <f t="shared" si="62"/>
        <v>0.99</v>
      </c>
      <c r="CL79" s="26"/>
      <c r="CM79" s="26">
        <f t="shared" si="37"/>
        <v>3777</v>
      </c>
      <c r="CN79" s="38">
        <f t="shared" si="92"/>
        <v>633.66666666666663</v>
      </c>
      <c r="CO79" s="14">
        <f t="shared" si="87"/>
        <v>5.9605470804839564</v>
      </c>
      <c r="CP79" s="28" t="str">
        <f t="shared" si="96"/>
        <v>SOBRESALIENTE</v>
      </c>
      <c r="CQ79" s="14">
        <v>0.99</v>
      </c>
      <c r="CR79" s="26"/>
      <c r="CS79" s="26">
        <f t="shared" ref="CS79:CS88" si="100">SUBTOTAL(9,BC79,BF79,BI79,BR79,BU79,BX79)</f>
        <v>0</v>
      </c>
      <c r="CT79" s="29">
        <f t="shared" si="93"/>
        <v>633.66666666666663</v>
      </c>
      <c r="CU79" s="30">
        <f t="shared" si="88"/>
        <v>0</v>
      </c>
      <c r="CV79" s="28" t="str">
        <f>IFERROR((IF(CU79&gt;=CW79,"SOBRESALIENTE",IF(CU79&lt;CW79-(CW79*0.05),"NO CUMPLIDA","ACEPTABLE"))),"N/A")</f>
        <v>NO CUMPLIDA</v>
      </c>
      <c r="CW79" s="14">
        <v>0.99</v>
      </c>
      <c r="CX79" s="26"/>
      <c r="CY79" s="26">
        <f t="shared" si="94"/>
        <v>3777</v>
      </c>
      <c r="CZ79" s="46">
        <f t="shared" si="94"/>
        <v>3802</v>
      </c>
      <c r="DA79" s="30">
        <f t="shared" si="89"/>
        <v>0.99342451341399263</v>
      </c>
      <c r="DB79" s="28" t="str">
        <f>IFERROR((IF(DA79&gt;=DC79,"SOBRESALIENTE",IF(DA79&lt;DC79-(DC79*0.05),"NO CUMPLIDA","ACEPTABLE"))),"N/A")</f>
        <v>SOBRESALIENTE</v>
      </c>
      <c r="DC79" s="30">
        <f t="shared" si="63"/>
        <v>0.99</v>
      </c>
      <c r="DD79" s="26"/>
    </row>
    <row r="80" spans="1:110" ht="90">
      <c r="A80" s="6" t="s">
        <v>705</v>
      </c>
      <c r="B80" s="7" t="s">
        <v>531</v>
      </c>
      <c r="C80" s="8" t="s">
        <v>532</v>
      </c>
      <c r="D80" s="77" t="s">
        <v>533</v>
      </c>
      <c r="E80" s="9">
        <v>59826914</v>
      </c>
      <c r="F80" s="8" t="s">
        <v>696</v>
      </c>
      <c r="G80" s="9" t="s">
        <v>697</v>
      </c>
      <c r="H80" s="9">
        <v>59826914</v>
      </c>
      <c r="I80" s="7" t="s">
        <v>107</v>
      </c>
      <c r="J80" s="7" t="s">
        <v>706</v>
      </c>
      <c r="K80" s="7" t="s">
        <v>699</v>
      </c>
      <c r="L80" s="7" t="s">
        <v>537</v>
      </c>
      <c r="M80" s="7" t="s">
        <v>111</v>
      </c>
      <c r="N80" s="7" t="s">
        <v>550</v>
      </c>
      <c r="O80" s="7" t="s">
        <v>2</v>
      </c>
      <c r="P80" s="7" t="s">
        <v>601</v>
      </c>
      <c r="Q80" s="7" t="s">
        <v>607</v>
      </c>
      <c r="R80" s="8" t="s">
        <v>707</v>
      </c>
      <c r="S80" s="7" t="s">
        <v>708</v>
      </c>
      <c r="T80" s="7" t="s">
        <v>709</v>
      </c>
      <c r="U80" s="14">
        <v>0.99</v>
      </c>
      <c r="V80" s="7" t="s">
        <v>160</v>
      </c>
      <c r="W80" s="100">
        <v>7827</v>
      </c>
      <c r="X80" s="101">
        <v>7830</v>
      </c>
      <c r="Y80" s="14">
        <f t="shared" si="68"/>
        <v>0.99961685823754787</v>
      </c>
      <c r="Z80" s="102">
        <v>7233</v>
      </c>
      <c r="AA80" s="102">
        <v>7235</v>
      </c>
      <c r="AB80" s="14">
        <f t="shared" si="69"/>
        <v>0.99972356599861778</v>
      </c>
      <c r="AC80" s="103">
        <v>7742</v>
      </c>
      <c r="AD80" s="103">
        <v>7744</v>
      </c>
      <c r="AE80" s="14">
        <f t="shared" si="70"/>
        <v>0.99974173553719003</v>
      </c>
      <c r="AF80" s="49">
        <f t="shared" si="66"/>
        <v>22802</v>
      </c>
      <c r="AG80" s="7">
        <f t="shared" si="66"/>
        <v>22809</v>
      </c>
      <c r="AH80" s="14">
        <f t="shared" si="90"/>
        <v>0.9996931035994564</v>
      </c>
      <c r="AI80" s="17" t="str">
        <f>IFERROR((IF(AH80&gt;=AJ80,"SOBRESALIENTE",IF(AH80&lt;AJ80-(AJ80*0.05),"NO CUMPLIDA","ACEPTABLE"))),"N/A")</f>
        <v>SOBRESALIENTE</v>
      </c>
      <c r="AJ80" s="11">
        <f t="shared" si="61"/>
        <v>0.99</v>
      </c>
      <c r="AK80" s="11" t="s">
        <v>119</v>
      </c>
      <c r="AL80" s="94" t="s">
        <v>710</v>
      </c>
      <c r="AM80" s="105">
        <v>6345</v>
      </c>
      <c r="AN80" s="105">
        <v>6347</v>
      </c>
      <c r="AO80" s="14">
        <f t="shared" si="71"/>
        <v>0.99968489049944853</v>
      </c>
      <c r="AP80" s="105">
        <v>7828</v>
      </c>
      <c r="AQ80" s="105">
        <v>7831</v>
      </c>
      <c r="AR80" s="14">
        <f t="shared" si="72"/>
        <v>0.999616907163836</v>
      </c>
      <c r="AS80" s="105">
        <v>7231</v>
      </c>
      <c r="AT80" s="105">
        <v>7237</v>
      </c>
      <c r="AU80" s="14">
        <f t="shared" si="73"/>
        <v>0.99917092717977063</v>
      </c>
      <c r="AV80" s="49">
        <f t="shared" si="98"/>
        <v>21404</v>
      </c>
      <c r="AW80" s="7">
        <f t="shared" si="98"/>
        <v>21415</v>
      </c>
      <c r="AX80" s="14">
        <f t="shared" si="74"/>
        <v>0.99948634134952141</v>
      </c>
      <c r="AY80" s="17" t="str">
        <f>IFERROR((IF(AX80&gt;=AZ80,"SOBRESALIENTE",IF(AX80&lt;AZ80-(AZ80*0.05),"NO CUMPLIDA","ACEPTABLE"))),"N/A")</f>
        <v>SOBRESALIENTE</v>
      </c>
      <c r="AZ80" s="11">
        <f t="shared" si="91"/>
        <v>0.99</v>
      </c>
      <c r="BA80" s="11" t="s">
        <v>119</v>
      </c>
      <c r="BB80" s="7" t="s">
        <v>711</v>
      </c>
      <c r="BC80" s="21"/>
      <c r="BD80" s="21"/>
      <c r="BE80" s="14" t="e">
        <f t="shared" si="75"/>
        <v>#DIV/0!</v>
      </c>
      <c r="BF80" s="21"/>
      <c r="BG80" s="21"/>
      <c r="BH80" s="14" t="e">
        <f t="shared" si="76"/>
        <v>#DIV/0!</v>
      </c>
      <c r="BI80" s="21"/>
      <c r="BJ80" s="21"/>
      <c r="BK80" s="14" t="e">
        <f t="shared" si="77"/>
        <v>#DIV/0!</v>
      </c>
      <c r="BL80" s="27">
        <f t="shared" si="99"/>
        <v>0</v>
      </c>
      <c r="BM80" s="26">
        <f t="shared" si="78"/>
        <v>0</v>
      </c>
      <c r="BN80" s="14" t="e">
        <f t="shared" si="79"/>
        <v>#DIV/0!</v>
      </c>
      <c r="BO80" s="28" t="str">
        <f>IFERROR((IF(BN80&gt;=BP80,"SOBRESALIENTE",IF(BN80&lt;BP80-(BP80*0.05),"NO CUMPLIDA","ACEPTABLE"))),"N/A")</f>
        <v>N/A</v>
      </c>
      <c r="BP80" s="24">
        <f t="shared" si="64"/>
        <v>0.99</v>
      </c>
      <c r="BQ80" s="21"/>
      <c r="BR80" s="21"/>
      <c r="BS80" s="21"/>
      <c r="BT80" s="14" t="e">
        <f t="shared" si="80"/>
        <v>#DIV/0!</v>
      </c>
      <c r="BU80" s="21"/>
      <c r="BV80" s="21"/>
      <c r="BW80" s="14" t="e">
        <f t="shared" si="81"/>
        <v>#DIV/0!</v>
      </c>
      <c r="BX80" s="21"/>
      <c r="BY80" s="21"/>
      <c r="BZ80" s="14" t="e">
        <f t="shared" si="82"/>
        <v>#DIV/0!</v>
      </c>
      <c r="CA80" s="27">
        <f t="shared" si="83"/>
        <v>0</v>
      </c>
      <c r="CB80" s="26">
        <f t="shared" si="83"/>
        <v>0</v>
      </c>
      <c r="CC80" s="14" t="e">
        <f t="shared" si="84"/>
        <v>#DIV/0!</v>
      </c>
      <c r="CD80" s="28" t="str">
        <f>IFERROR((IF(CC80&gt;=CE80,"SOBRESALIENTE",IF(CC80&lt;CE80-(CE80*0.05),"NO CUMPLIDA","ACEPTABLE"))),"N/A")</f>
        <v>N/A</v>
      </c>
      <c r="CE80" s="24">
        <f t="shared" si="65"/>
        <v>0.99</v>
      </c>
      <c r="CF80" s="21"/>
      <c r="CG80" s="26">
        <f t="shared" si="85"/>
        <v>44206</v>
      </c>
      <c r="CH80" s="26">
        <f t="shared" si="85"/>
        <v>44224</v>
      </c>
      <c r="CI80" s="14">
        <f t="shared" si="86"/>
        <v>0.99959298118668594</v>
      </c>
      <c r="CJ80" s="28" t="str">
        <f>IFERROR((IF(CI80&gt;=CK80,"SOBRESALIENTE",IF(CI80&lt;CK80-(CK80*0.05),"NO CUMPLIDA","ACEPTABLE"))),"N/A")</f>
        <v>SOBRESALIENTE</v>
      </c>
      <c r="CK80" s="30">
        <f t="shared" si="62"/>
        <v>0.99</v>
      </c>
      <c r="CL80" s="26"/>
      <c r="CM80" s="26">
        <f t="shared" si="37"/>
        <v>44206</v>
      </c>
      <c r="CN80" s="38">
        <f t="shared" si="92"/>
        <v>7370.666666666667</v>
      </c>
      <c r="CO80" s="14">
        <f t="shared" si="87"/>
        <v>5.9975578871201156</v>
      </c>
      <c r="CP80" s="28" t="str">
        <f t="shared" si="96"/>
        <v>SOBRESALIENTE</v>
      </c>
      <c r="CQ80" s="14">
        <v>0.99</v>
      </c>
      <c r="CR80" s="26"/>
      <c r="CS80" s="26">
        <f t="shared" si="100"/>
        <v>0</v>
      </c>
      <c r="CT80" s="29">
        <f t="shared" si="93"/>
        <v>7370.666666666667</v>
      </c>
      <c r="CU80" s="30">
        <f t="shared" si="88"/>
        <v>0</v>
      </c>
      <c r="CV80" s="28" t="str">
        <f>IFERROR((IF(CU80&gt;=CW80,"SOBRESALIENTE",IF(CU80&lt;CW80-(CW80*0.05),"NO CUMPLIDA","ACEPTABLE"))),"N/A")</f>
        <v>NO CUMPLIDA</v>
      </c>
      <c r="CW80" s="14">
        <v>0.99</v>
      </c>
      <c r="CX80" s="26"/>
      <c r="CY80" s="26">
        <f t="shared" si="94"/>
        <v>44206</v>
      </c>
      <c r="CZ80" s="46">
        <f t="shared" si="94"/>
        <v>44224</v>
      </c>
      <c r="DA80" s="30">
        <f t="shared" si="89"/>
        <v>0.99959298118668594</v>
      </c>
      <c r="DB80" s="28" t="str">
        <f>IFERROR((IF(DA80&gt;=DC80,"SOBRESALIENTE",IF(DA80&lt;DC80-(DC80*0.05),"NO CUMPLIDA","ACEPTABLE"))),"N/A")</f>
        <v>SOBRESALIENTE</v>
      </c>
      <c r="DC80" s="30">
        <f t="shared" si="63"/>
        <v>0.99</v>
      </c>
      <c r="DD80" s="26"/>
    </row>
    <row r="81" spans="1:108" ht="105">
      <c r="A81" s="8" t="s">
        <v>712</v>
      </c>
      <c r="B81" s="7" t="s">
        <v>531</v>
      </c>
      <c r="C81" s="8" t="s">
        <v>532</v>
      </c>
      <c r="D81" s="77" t="s">
        <v>533</v>
      </c>
      <c r="E81" s="9">
        <v>59826914</v>
      </c>
      <c r="F81" s="8" t="s">
        <v>696</v>
      </c>
      <c r="G81" s="9" t="s">
        <v>697</v>
      </c>
      <c r="H81" s="9">
        <v>59826914</v>
      </c>
      <c r="I81" s="7" t="s">
        <v>107</v>
      </c>
      <c r="J81" s="7" t="s">
        <v>706</v>
      </c>
      <c r="K81" s="7" t="s">
        <v>699</v>
      </c>
      <c r="L81" s="7" t="s">
        <v>537</v>
      </c>
      <c r="M81" s="7" t="s">
        <v>111</v>
      </c>
      <c r="N81" s="7" t="s">
        <v>112</v>
      </c>
      <c r="O81" s="7" t="s">
        <v>2</v>
      </c>
      <c r="P81" s="7" t="s">
        <v>601</v>
      </c>
      <c r="Q81" s="7" t="s">
        <v>607</v>
      </c>
      <c r="R81" s="8" t="s">
        <v>713</v>
      </c>
      <c r="S81" s="7" t="s">
        <v>708</v>
      </c>
      <c r="T81" s="7" t="s">
        <v>709</v>
      </c>
      <c r="U81" s="14">
        <v>0.98</v>
      </c>
      <c r="V81" s="7" t="s">
        <v>160</v>
      </c>
      <c r="W81" s="100">
        <v>7828</v>
      </c>
      <c r="X81" s="101">
        <v>7830</v>
      </c>
      <c r="Y81" s="14">
        <f t="shared" si="68"/>
        <v>0.99974457215836521</v>
      </c>
      <c r="Z81" s="102">
        <v>7234</v>
      </c>
      <c r="AA81" s="102">
        <v>7235</v>
      </c>
      <c r="AB81" s="14">
        <f t="shared" si="69"/>
        <v>0.99986178299930895</v>
      </c>
      <c r="AC81" s="103">
        <v>7741</v>
      </c>
      <c r="AD81" s="103">
        <v>7744</v>
      </c>
      <c r="AE81" s="14">
        <f t="shared" si="70"/>
        <v>0.99961260330578516</v>
      </c>
      <c r="AF81" s="49">
        <f t="shared" si="66"/>
        <v>22803</v>
      </c>
      <c r="AG81" s="7">
        <f t="shared" si="66"/>
        <v>22809</v>
      </c>
      <c r="AH81" s="14">
        <f t="shared" si="90"/>
        <v>0.99973694594239115</v>
      </c>
      <c r="AI81" s="17" t="str">
        <f>IFERROR((IF(AH81&gt;=AJ81,"SOBRESALIENTE",IF(AH81&lt;AJ81-(AJ81*0.05),"NO CUMPLIDA","ACEPTABLE"))),"N/A")</f>
        <v>SOBRESALIENTE</v>
      </c>
      <c r="AJ81" s="11">
        <f t="shared" si="61"/>
        <v>0.98</v>
      </c>
      <c r="AK81" s="11" t="s">
        <v>119</v>
      </c>
      <c r="AL81" s="94" t="s">
        <v>714</v>
      </c>
      <c r="AM81" s="105">
        <v>6346</v>
      </c>
      <c r="AN81" s="105">
        <v>6347</v>
      </c>
      <c r="AO81" s="14">
        <f t="shared" si="71"/>
        <v>0.99984244524972432</v>
      </c>
      <c r="AP81" s="105">
        <v>7829</v>
      </c>
      <c r="AQ81" s="105">
        <v>7831</v>
      </c>
      <c r="AR81" s="14">
        <f t="shared" si="72"/>
        <v>0.99974460477589067</v>
      </c>
      <c r="AS81" s="105">
        <v>7237</v>
      </c>
      <c r="AT81" s="105">
        <v>7237</v>
      </c>
      <c r="AU81" s="14">
        <f t="shared" si="73"/>
        <v>1</v>
      </c>
      <c r="AV81" s="49">
        <f t="shared" si="98"/>
        <v>21412</v>
      </c>
      <c r="AW81" s="7">
        <f t="shared" si="98"/>
        <v>21415</v>
      </c>
      <c r="AX81" s="14">
        <f t="shared" si="74"/>
        <v>0.99985991127714224</v>
      </c>
      <c r="AY81" s="17" t="str">
        <f>IFERROR((IF(AX81&gt;=AZ81,"SOBRESALIENTE",IF(AX81&lt;AZ81-(AZ81*0.05),"NO CUMPLIDA","ACEPTABLE"))),"N/A")</f>
        <v>SOBRESALIENTE</v>
      </c>
      <c r="AZ81" s="11">
        <f t="shared" si="91"/>
        <v>0.98</v>
      </c>
      <c r="BA81" s="11" t="s">
        <v>119</v>
      </c>
      <c r="BB81" s="7" t="s">
        <v>715</v>
      </c>
      <c r="BC81" s="21"/>
      <c r="BD81" s="21"/>
      <c r="BE81" s="14" t="e">
        <f t="shared" si="75"/>
        <v>#DIV/0!</v>
      </c>
      <c r="BF81" s="21"/>
      <c r="BG81" s="21"/>
      <c r="BH81" s="14" t="e">
        <f t="shared" si="76"/>
        <v>#DIV/0!</v>
      </c>
      <c r="BI81" s="21"/>
      <c r="BJ81" s="21"/>
      <c r="BK81" s="14" t="e">
        <f t="shared" si="77"/>
        <v>#DIV/0!</v>
      </c>
      <c r="BL81" s="27">
        <f t="shared" si="99"/>
        <v>0</v>
      </c>
      <c r="BM81" s="26">
        <f t="shared" si="78"/>
        <v>0</v>
      </c>
      <c r="BN81" s="14" t="e">
        <f t="shared" si="79"/>
        <v>#DIV/0!</v>
      </c>
      <c r="BO81" s="28" t="str">
        <f>IFERROR((IF(BN81&gt;=BP81,"SOBRESALIENTE",IF(BN81&lt;BP81-(BP81*0.05),"NO CUMPLIDA","ACEPTABLE"))),"N/A")</f>
        <v>N/A</v>
      </c>
      <c r="BP81" s="24">
        <f t="shared" si="64"/>
        <v>0.98</v>
      </c>
      <c r="BQ81" s="21"/>
      <c r="BR81" s="21"/>
      <c r="BS81" s="21"/>
      <c r="BT81" s="14" t="e">
        <f t="shared" si="80"/>
        <v>#DIV/0!</v>
      </c>
      <c r="BU81" s="21"/>
      <c r="BV81" s="21"/>
      <c r="BW81" s="14" t="e">
        <f t="shared" si="81"/>
        <v>#DIV/0!</v>
      </c>
      <c r="BX81" s="21"/>
      <c r="BY81" s="21"/>
      <c r="BZ81" s="14" t="e">
        <f t="shared" si="82"/>
        <v>#DIV/0!</v>
      </c>
      <c r="CA81" s="27">
        <f t="shared" si="83"/>
        <v>0</v>
      </c>
      <c r="CB81" s="26">
        <f t="shared" si="83"/>
        <v>0</v>
      </c>
      <c r="CC81" s="14" t="e">
        <f t="shared" si="84"/>
        <v>#DIV/0!</v>
      </c>
      <c r="CD81" s="28" t="str">
        <f>IFERROR((IF(CC81&gt;=CE81,"SOBRESALIENTE",IF(CC81&lt;CE81-(CE81*0.05),"NO CUMPLIDA","ACEPTABLE"))),"N/A")</f>
        <v>N/A</v>
      </c>
      <c r="CE81" s="24">
        <f t="shared" si="65"/>
        <v>0.98</v>
      </c>
      <c r="CF81" s="21"/>
      <c r="CG81" s="26">
        <f t="shared" si="85"/>
        <v>44215</v>
      </c>
      <c r="CH81" s="26">
        <f t="shared" si="85"/>
        <v>44224</v>
      </c>
      <c r="CI81" s="14">
        <f t="shared" si="86"/>
        <v>0.99979649059334297</v>
      </c>
      <c r="CJ81" s="28" t="str">
        <f>IFERROR((IF(CI81&gt;=CK81,"SOBRESALIENTE",IF(CI81&lt;CK81-(CK81*0.05),"NO CUMPLIDA","ACEPTABLE"))),"N/A")</f>
        <v>SOBRESALIENTE</v>
      </c>
      <c r="CK81" s="30">
        <f t="shared" si="62"/>
        <v>0.98</v>
      </c>
      <c r="CL81" s="26"/>
      <c r="CM81" s="26">
        <f t="shared" si="37"/>
        <v>44215</v>
      </c>
      <c r="CN81" s="38">
        <f t="shared" si="92"/>
        <v>7370.666666666667</v>
      </c>
      <c r="CO81" s="14">
        <f t="shared" si="87"/>
        <v>5.9987789435600574</v>
      </c>
      <c r="CP81" s="28" t="str">
        <f t="shared" si="96"/>
        <v>SOBRESALIENTE</v>
      </c>
      <c r="CQ81" s="14">
        <v>0.98</v>
      </c>
      <c r="CR81" s="26"/>
      <c r="CS81" s="26">
        <f t="shared" si="100"/>
        <v>0</v>
      </c>
      <c r="CT81" s="29">
        <f t="shared" si="93"/>
        <v>7370.666666666667</v>
      </c>
      <c r="CU81" s="30">
        <f t="shared" si="88"/>
        <v>0</v>
      </c>
      <c r="CV81" s="28" t="str">
        <f>IFERROR((IF(CU81&gt;=CW81,"SOBRESALIENTE",IF(CU81&lt;CW81-(CW81*0.05),"NO CUMPLIDA","ACEPTABLE"))),"N/A")</f>
        <v>NO CUMPLIDA</v>
      </c>
      <c r="CW81" s="14">
        <v>0.98</v>
      </c>
      <c r="CX81" s="26"/>
      <c r="CY81" s="26">
        <f t="shared" si="94"/>
        <v>44215</v>
      </c>
      <c r="CZ81" s="46">
        <f t="shared" si="94"/>
        <v>44224</v>
      </c>
      <c r="DA81" s="30">
        <f t="shared" si="89"/>
        <v>0.99979649059334297</v>
      </c>
      <c r="DB81" s="28" t="str">
        <f>IFERROR((IF(DA81&gt;=DC81,"SOBRESALIENTE",IF(DA81&lt;DC81-(DC81*0.05),"NO CUMPLIDA","ACEPTABLE"))),"N/A")</f>
        <v>SOBRESALIENTE</v>
      </c>
      <c r="DC81" s="30">
        <f t="shared" si="63"/>
        <v>0.98</v>
      </c>
      <c r="DD81" s="26"/>
    </row>
    <row r="82" spans="1:108" ht="135">
      <c r="A82" s="8" t="s">
        <v>716</v>
      </c>
      <c r="B82" s="7" t="s">
        <v>531</v>
      </c>
      <c r="C82" s="8" t="s">
        <v>532</v>
      </c>
      <c r="D82" s="77" t="s">
        <v>533</v>
      </c>
      <c r="E82" s="9">
        <v>59826914</v>
      </c>
      <c r="F82" s="8" t="s">
        <v>696</v>
      </c>
      <c r="G82" s="9" t="s">
        <v>697</v>
      </c>
      <c r="H82" s="9">
        <v>59826914</v>
      </c>
      <c r="I82" s="7" t="s">
        <v>107</v>
      </c>
      <c r="J82" s="7" t="s">
        <v>717</v>
      </c>
      <c r="K82" s="7" t="s">
        <v>718</v>
      </c>
      <c r="L82" s="7" t="s">
        <v>537</v>
      </c>
      <c r="M82" s="7" t="s">
        <v>111</v>
      </c>
      <c r="N82" s="7" t="s">
        <v>550</v>
      </c>
      <c r="O82" s="7" t="s">
        <v>2</v>
      </c>
      <c r="P82" s="7" t="s">
        <v>601</v>
      </c>
      <c r="Q82" s="7" t="s">
        <v>607</v>
      </c>
      <c r="R82" s="8" t="s">
        <v>719</v>
      </c>
      <c r="S82" s="7" t="s">
        <v>720</v>
      </c>
      <c r="T82" s="7" t="s">
        <v>709</v>
      </c>
      <c r="U82" s="14">
        <v>0.99</v>
      </c>
      <c r="V82" s="7" t="s">
        <v>160</v>
      </c>
      <c r="W82" s="100">
        <v>7828</v>
      </c>
      <c r="X82" s="101">
        <v>7830</v>
      </c>
      <c r="Y82" s="14">
        <f t="shared" si="68"/>
        <v>0.99974457215836521</v>
      </c>
      <c r="Z82" s="102">
        <v>7234</v>
      </c>
      <c r="AA82" s="102">
        <v>7235</v>
      </c>
      <c r="AB82" s="14">
        <f t="shared" si="69"/>
        <v>0.99986178299930895</v>
      </c>
      <c r="AC82" s="103">
        <v>7742</v>
      </c>
      <c r="AD82" s="103">
        <v>7744</v>
      </c>
      <c r="AE82" s="14">
        <f t="shared" si="70"/>
        <v>0.99974173553719003</v>
      </c>
      <c r="AF82" s="49">
        <f t="shared" si="66"/>
        <v>22804</v>
      </c>
      <c r="AG82" s="7">
        <f t="shared" si="66"/>
        <v>22809</v>
      </c>
      <c r="AH82" s="14">
        <f t="shared" si="90"/>
        <v>0.99978078828532602</v>
      </c>
      <c r="AI82" s="17" t="str">
        <f>IFERROR((IF(AH82&gt;=AJ82,"SOBRESALIENTE",IF(AH82&lt;AJ82-(AJ82*0.05),"NO CUMPLIDA","ACEPTABLE"))),"N/A")</f>
        <v>SOBRESALIENTE</v>
      </c>
      <c r="AJ82" s="11">
        <f t="shared" si="61"/>
        <v>0.99</v>
      </c>
      <c r="AK82" s="11" t="s">
        <v>119</v>
      </c>
      <c r="AL82" s="94" t="s">
        <v>721</v>
      </c>
      <c r="AM82" s="105">
        <v>6344</v>
      </c>
      <c r="AN82" s="105">
        <v>6347</v>
      </c>
      <c r="AO82" s="14">
        <f t="shared" si="71"/>
        <v>0.99952733574917285</v>
      </c>
      <c r="AP82" s="105">
        <v>7828</v>
      </c>
      <c r="AQ82" s="105">
        <v>7831</v>
      </c>
      <c r="AR82" s="14">
        <f t="shared" si="72"/>
        <v>0.999616907163836</v>
      </c>
      <c r="AS82" s="105">
        <v>7235</v>
      </c>
      <c r="AT82" s="105">
        <v>7237</v>
      </c>
      <c r="AU82" s="14">
        <f t="shared" si="73"/>
        <v>0.99972364239325684</v>
      </c>
      <c r="AV82" s="49">
        <f t="shared" si="98"/>
        <v>21407</v>
      </c>
      <c r="AW82" s="7">
        <f t="shared" si="98"/>
        <v>21415</v>
      </c>
      <c r="AX82" s="14">
        <f t="shared" si="74"/>
        <v>0.99962643007237917</v>
      </c>
      <c r="AY82" s="17" t="str">
        <f>IFERROR((IF(AX82&gt;=AZ82,"SOBRESALIENTE",IF(AX82&lt;AZ82-(AZ82*0.05),"NO CUMPLIDA","ACEPTABLE"))),"N/A")</f>
        <v>SOBRESALIENTE</v>
      </c>
      <c r="AZ82" s="11">
        <f t="shared" si="91"/>
        <v>0.99</v>
      </c>
      <c r="BA82" s="11" t="s">
        <v>119</v>
      </c>
      <c r="BB82" s="7" t="s">
        <v>722</v>
      </c>
      <c r="BC82" s="21"/>
      <c r="BD82" s="21"/>
      <c r="BE82" s="14" t="e">
        <f t="shared" si="75"/>
        <v>#DIV/0!</v>
      </c>
      <c r="BF82" s="21"/>
      <c r="BG82" s="21"/>
      <c r="BH82" s="14" t="e">
        <f t="shared" si="76"/>
        <v>#DIV/0!</v>
      </c>
      <c r="BI82" s="21"/>
      <c r="BJ82" s="21"/>
      <c r="BK82" s="14" t="e">
        <f t="shared" si="77"/>
        <v>#DIV/0!</v>
      </c>
      <c r="BL82" s="27">
        <f t="shared" si="99"/>
        <v>0</v>
      </c>
      <c r="BM82" s="26">
        <f t="shared" si="99"/>
        <v>0</v>
      </c>
      <c r="BN82" s="14" t="e">
        <f t="shared" si="79"/>
        <v>#DIV/0!</v>
      </c>
      <c r="BO82" s="28" t="str">
        <f>IFERROR((IF(BN82&gt;=BP82,"SOBRESALIENTE",IF(BN82&lt;BP82-(BP82*0.05),"NO CUMPLIDA","ACEPTABLE"))),"N/A")</f>
        <v>N/A</v>
      </c>
      <c r="BP82" s="24">
        <f t="shared" si="64"/>
        <v>0.99</v>
      </c>
      <c r="BQ82" s="21"/>
      <c r="BR82" s="21"/>
      <c r="BS82" s="21"/>
      <c r="BT82" s="14" t="e">
        <f t="shared" si="80"/>
        <v>#DIV/0!</v>
      </c>
      <c r="BU82" s="21"/>
      <c r="BV82" s="21"/>
      <c r="BW82" s="14" t="e">
        <f t="shared" si="81"/>
        <v>#DIV/0!</v>
      </c>
      <c r="BX82" s="21"/>
      <c r="BY82" s="21"/>
      <c r="BZ82" s="14" t="e">
        <f t="shared" si="82"/>
        <v>#DIV/0!</v>
      </c>
      <c r="CA82" s="27">
        <f t="shared" si="83"/>
        <v>0</v>
      </c>
      <c r="CB82" s="26">
        <f t="shared" si="83"/>
        <v>0</v>
      </c>
      <c r="CC82" s="14" t="e">
        <f t="shared" si="84"/>
        <v>#DIV/0!</v>
      </c>
      <c r="CD82" s="28" t="str">
        <f>IFERROR((IF(CC82&gt;=CE82,"SOBRESALIENTE",IF(CC82&lt;CE82-(CE82*0.05),"NO CUMPLIDA","ACEPTABLE"))),"N/A")</f>
        <v>N/A</v>
      </c>
      <c r="CE82" s="24">
        <f t="shared" si="65"/>
        <v>0.99</v>
      </c>
      <c r="CF82" s="21"/>
      <c r="CG82" s="26">
        <f t="shared" si="85"/>
        <v>44211</v>
      </c>
      <c r="CH82" s="26">
        <f t="shared" si="85"/>
        <v>44224</v>
      </c>
      <c r="CI82" s="14">
        <f t="shared" si="86"/>
        <v>0.99970604196816204</v>
      </c>
      <c r="CJ82" s="28" t="str">
        <f>IFERROR((IF(CI82&gt;=CK82,"SOBRESALIENTE",IF(CI82&lt;CK82-(CK82*0.05),"NO CUMPLIDA","ACEPTABLE"))),"N/A")</f>
        <v>SOBRESALIENTE</v>
      </c>
      <c r="CK82" s="30">
        <f t="shared" si="62"/>
        <v>0.99</v>
      </c>
      <c r="CL82" s="26"/>
      <c r="CM82" s="26">
        <f t="shared" si="37"/>
        <v>44211</v>
      </c>
      <c r="CN82" s="38">
        <f t="shared" si="92"/>
        <v>7370.666666666667</v>
      </c>
      <c r="CO82" s="14">
        <f t="shared" si="87"/>
        <v>5.9982362518089722</v>
      </c>
      <c r="CP82" s="28" t="str">
        <f t="shared" si="96"/>
        <v>SOBRESALIENTE</v>
      </c>
      <c r="CQ82" s="14">
        <v>0.99</v>
      </c>
      <c r="CR82" s="26"/>
      <c r="CS82" s="26">
        <f t="shared" si="100"/>
        <v>0</v>
      </c>
      <c r="CT82" s="29">
        <f t="shared" si="93"/>
        <v>7370.666666666667</v>
      </c>
      <c r="CU82" s="30">
        <f t="shared" si="88"/>
        <v>0</v>
      </c>
      <c r="CV82" s="28" t="str">
        <f>IFERROR((IF(CU82&gt;=CW82,"SOBRESALIENTE",IF(CU82&lt;CW82-(CW82*0.05),"NO CUMPLIDA","ACEPTABLE"))),"N/A")</f>
        <v>NO CUMPLIDA</v>
      </c>
      <c r="CW82" s="14">
        <v>0.99</v>
      </c>
      <c r="CX82" s="26"/>
      <c r="CY82" s="26">
        <f t="shared" si="94"/>
        <v>44211</v>
      </c>
      <c r="CZ82" s="46">
        <f t="shared" si="94"/>
        <v>44224</v>
      </c>
      <c r="DA82" s="30">
        <f t="shared" si="89"/>
        <v>0.99970604196816204</v>
      </c>
      <c r="DB82" s="28" t="str">
        <f>IFERROR((IF(DA82&gt;=DC82,"SOBRESALIENTE",IF(DA82&lt;DC82-(DC82*0.05),"NO CUMPLIDA","ACEPTABLE"))),"N/A")</f>
        <v>SOBRESALIENTE</v>
      </c>
      <c r="DC82" s="30">
        <f t="shared" si="63"/>
        <v>0.99</v>
      </c>
      <c r="DD82" s="26"/>
    </row>
    <row r="83" spans="1:108" ht="75">
      <c r="A83" s="6" t="s">
        <v>723</v>
      </c>
      <c r="B83" s="7" t="s">
        <v>531</v>
      </c>
      <c r="C83" s="8" t="s">
        <v>532</v>
      </c>
      <c r="D83" s="77" t="s">
        <v>533</v>
      </c>
      <c r="E83" s="9">
        <v>59826914</v>
      </c>
      <c r="F83" s="8" t="s">
        <v>696</v>
      </c>
      <c r="G83" s="9" t="s">
        <v>697</v>
      </c>
      <c r="H83" s="9">
        <v>59826914</v>
      </c>
      <c r="I83" s="7" t="s">
        <v>107</v>
      </c>
      <c r="J83" s="7" t="s">
        <v>706</v>
      </c>
      <c r="K83" s="7" t="s">
        <v>699</v>
      </c>
      <c r="L83" s="7" t="s">
        <v>537</v>
      </c>
      <c r="M83" s="7" t="s">
        <v>111</v>
      </c>
      <c r="N83" s="7" t="s">
        <v>112</v>
      </c>
      <c r="O83" s="7" t="s">
        <v>2</v>
      </c>
      <c r="P83" s="7" t="s">
        <v>601</v>
      </c>
      <c r="Q83" s="7" t="s">
        <v>607</v>
      </c>
      <c r="R83" s="8" t="s">
        <v>724</v>
      </c>
      <c r="S83" s="7" t="s">
        <v>725</v>
      </c>
      <c r="T83" s="7" t="s">
        <v>709</v>
      </c>
      <c r="U83" s="14">
        <v>0.99</v>
      </c>
      <c r="V83" s="7" t="s">
        <v>160</v>
      </c>
      <c r="W83" s="100">
        <v>7829</v>
      </c>
      <c r="X83" s="101">
        <v>7830</v>
      </c>
      <c r="Y83" s="14">
        <f t="shared" si="68"/>
        <v>0.99987228607918266</v>
      </c>
      <c r="Z83" s="102">
        <v>7234</v>
      </c>
      <c r="AA83" s="102">
        <v>7235</v>
      </c>
      <c r="AB83" s="14">
        <f t="shared" si="69"/>
        <v>0.99986178299930895</v>
      </c>
      <c r="AC83" s="103">
        <v>7744</v>
      </c>
      <c r="AD83" s="103">
        <v>7744</v>
      </c>
      <c r="AE83" s="14">
        <f t="shared" si="70"/>
        <v>1</v>
      </c>
      <c r="AF83" s="49">
        <f t="shared" si="66"/>
        <v>22807</v>
      </c>
      <c r="AG83" s="7">
        <f t="shared" si="66"/>
        <v>22809</v>
      </c>
      <c r="AH83" s="14">
        <f t="shared" si="90"/>
        <v>0.99991231531413038</v>
      </c>
      <c r="AI83" s="17" t="str">
        <f>IFERROR((IF(AH83&gt;=AJ83,"SOBRESALIENTE",IF(AH83&lt;AJ83-(AJ83*0.05),"NO CUMPLIDA","ACEPTABLE"))),"N/A")</f>
        <v>SOBRESALIENTE</v>
      </c>
      <c r="AJ83" s="11">
        <f t="shared" si="61"/>
        <v>0.99</v>
      </c>
      <c r="AK83" s="11" t="s">
        <v>119</v>
      </c>
      <c r="AL83" s="94" t="s">
        <v>726</v>
      </c>
      <c r="AM83" s="105">
        <v>6346</v>
      </c>
      <c r="AN83" s="105">
        <v>6347</v>
      </c>
      <c r="AO83" s="14">
        <f t="shared" si="71"/>
        <v>0.99984244524972432</v>
      </c>
      <c r="AP83" s="105">
        <v>7831</v>
      </c>
      <c r="AQ83" s="105">
        <v>7831</v>
      </c>
      <c r="AR83" s="14">
        <f t="shared" si="72"/>
        <v>1</v>
      </c>
      <c r="AS83" s="105">
        <v>7236</v>
      </c>
      <c r="AT83" s="105">
        <v>7237</v>
      </c>
      <c r="AU83" s="14">
        <f t="shared" si="73"/>
        <v>0.99986182119662848</v>
      </c>
      <c r="AV83" s="49">
        <f t="shared" si="98"/>
        <v>21413</v>
      </c>
      <c r="AW83" s="7">
        <f t="shared" si="98"/>
        <v>21415</v>
      </c>
      <c r="AX83" s="14">
        <f t="shared" si="74"/>
        <v>0.99990660751809479</v>
      </c>
      <c r="AY83" s="17" t="str">
        <f>IFERROR((IF(AX83&gt;=AZ83,"SOBRESALIENTE",IF(AX83&lt;AZ83-(AZ83*0.05),"NO CUMPLIDA","ACEPTABLE"))),"N/A")</f>
        <v>SOBRESALIENTE</v>
      </c>
      <c r="AZ83" s="11">
        <f t="shared" si="91"/>
        <v>0.99</v>
      </c>
      <c r="BA83" s="11" t="s">
        <v>119</v>
      </c>
      <c r="BB83" s="7" t="s">
        <v>726</v>
      </c>
      <c r="BC83" s="21"/>
      <c r="BD83" s="21"/>
      <c r="BE83" s="14" t="e">
        <f t="shared" si="75"/>
        <v>#DIV/0!</v>
      </c>
      <c r="BF83" s="21"/>
      <c r="BG83" s="21"/>
      <c r="BH83" s="14" t="e">
        <f t="shared" si="76"/>
        <v>#DIV/0!</v>
      </c>
      <c r="BI83" s="21"/>
      <c r="BJ83" s="21"/>
      <c r="BK83" s="14" t="e">
        <f t="shared" si="77"/>
        <v>#DIV/0!</v>
      </c>
      <c r="BL83" s="27">
        <f t="shared" si="99"/>
        <v>0</v>
      </c>
      <c r="BM83" s="26">
        <f t="shared" si="99"/>
        <v>0</v>
      </c>
      <c r="BN83" s="14" t="e">
        <f t="shared" si="79"/>
        <v>#DIV/0!</v>
      </c>
      <c r="BO83" s="28" t="str">
        <f>IFERROR((IF(BN83&gt;=BP83,"SOBRESALIENTE",IF(BN83&lt;BP83-(BP83*0.05),"NO CUMPLIDA","ACEPTABLE"))),"N/A")</f>
        <v>N/A</v>
      </c>
      <c r="BP83" s="24">
        <f t="shared" si="64"/>
        <v>0.99</v>
      </c>
      <c r="BQ83" s="21"/>
      <c r="BR83" s="21"/>
      <c r="BS83" s="21"/>
      <c r="BT83" s="14" t="e">
        <f t="shared" si="80"/>
        <v>#DIV/0!</v>
      </c>
      <c r="BU83" s="21"/>
      <c r="BV83" s="21"/>
      <c r="BW83" s="14" t="e">
        <f t="shared" si="81"/>
        <v>#DIV/0!</v>
      </c>
      <c r="BX83" s="21"/>
      <c r="BY83" s="21"/>
      <c r="BZ83" s="14" t="e">
        <f t="shared" si="82"/>
        <v>#DIV/0!</v>
      </c>
      <c r="CA83" s="27">
        <f t="shared" si="83"/>
        <v>0</v>
      </c>
      <c r="CB83" s="26">
        <f t="shared" si="83"/>
        <v>0</v>
      </c>
      <c r="CC83" s="14" t="e">
        <f t="shared" si="84"/>
        <v>#DIV/0!</v>
      </c>
      <c r="CD83" s="28" t="str">
        <f>IFERROR((IF(CC83&gt;=CE83,"SOBRESALIENTE",IF(CC83&lt;CE83-(CE83*0.05),"NO CUMPLIDA","ACEPTABLE"))),"N/A")</f>
        <v>N/A</v>
      </c>
      <c r="CE83" s="24">
        <f t="shared" si="65"/>
        <v>0.99</v>
      </c>
      <c r="CF83" s="21"/>
      <c r="CG83" s="26">
        <f t="shared" si="85"/>
        <v>44220</v>
      </c>
      <c r="CH83" s="26">
        <f t="shared" si="85"/>
        <v>44224</v>
      </c>
      <c r="CI83" s="14">
        <f t="shared" si="86"/>
        <v>0.99990955137481907</v>
      </c>
      <c r="CJ83" s="28" t="str">
        <f>IFERROR((IF(CI83&gt;=CK83,"SOBRESALIENTE",IF(CI83&lt;CK83-(CK83*0.05),"NO CUMPLIDA","ACEPTABLE"))),"N/A")</f>
        <v>SOBRESALIENTE</v>
      </c>
      <c r="CK83" s="30">
        <f t="shared" si="62"/>
        <v>0.99</v>
      </c>
      <c r="CL83" s="26"/>
      <c r="CM83" s="26">
        <f t="shared" si="37"/>
        <v>44220</v>
      </c>
      <c r="CN83" s="38">
        <f t="shared" si="92"/>
        <v>7370.666666666667</v>
      </c>
      <c r="CO83" s="14">
        <f t="shared" si="87"/>
        <v>5.999457308248914</v>
      </c>
      <c r="CP83" s="28" t="str">
        <f t="shared" si="96"/>
        <v>SOBRESALIENTE</v>
      </c>
      <c r="CQ83" s="14">
        <v>0.99</v>
      </c>
      <c r="CR83" s="26"/>
      <c r="CS83" s="26">
        <f t="shared" si="100"/>
        <v>0</v>
      </c>
      <c r="CT83" s="29">
        <f t="shared" si="93"/>
        <v>7370.666666666667</v>
      </c>
      <c r="CU83" s="30">
        <f t="shared" si="88"/>
        <v>0</v>
      </c>
      <c r="CV83" s="28" t="str">
        <f>IFERROR((IF(CU83&gt;=CW83,"SOBRESALIENTE",IF(CU83&lt;CW83-(CW83*0.05),"NO CUMPLIDA","ACEPTABLE"))),"N/A")</f>
        <v>NO CUMPLIDA</v>
      </c>
      <c r="CW83" s="14">
        <v>0.99</v>
      </c>
      <c r="CX83" s="26"/>
      <c r="CY83" s="26">
        <f t="shared" si="94"/>
        <v>44220</v>
      </c>
      <c r="CZ83" s="46">
        <f t="shared" si="94"/>
        <v>44224</v>
      </c>
      <c r="DA83" s="30">
        <f t="shared" si="89"/>
        <v>0.99990955137481907</v>
      </c>
      <c r="DB83" s="28" t="str">
        <f>IFERROR((IF(DA83&gt;=DC83,"SOBRESALIENTE",IF(DA83&lt;DC83-(DC83*0.05),"NO CUMPLIDA","ACEPTABLE"))),"N/A")</f>
        <v>SOBRESALIENTE</v>
      </c>
      <c r="DC83" s="30">
        <f t="shared" si="63"/>
        <v>0.99</v>
      </c>
      <c r="DD83" s="26"/>
    </row>
    <row r="84" spans="1:108" ht="141.75">
      <c r="A84" s="8" t="s">
        <v>727</v>
      </c>
      <c r="B84" s="7" t="s">
        <v>531</v>
      </c>
      <c r="C84" s="8" t="s">
        <v>532</v>
      </c>
      <c r="D84" s="77" t="s">
        <v>533</v>
      </c>
      <c r="E84" s="9">
        <v>59826914</v>
      </c>
      <c r="F84" s="8" t="s">
        <v>696</v>
      </c>
      <c r="G84" s="9" t="s">
        <v>697</v>
      </c>
      <c r="H84" s="9">
        <v>59826914</v>
      </c>
      <c r="I84" s="7" t="s">
        <v>107</v>
      </c>
      <c r="J84" s="7" t="s">
        <v>728</v>
      </c>
      <c r="K84" s="7" t="s">
        <v>729</v>
      </c>
      <c r="L84" s="7" t="s">
        <v>537</v>
      </c>
      <c r="M84" s="7" t="s">
        <v>111</v>
      </c>
      <c r="N84" s="7" t="s">
        <v>550</v>
      </c>
      <c r="O84" s="7" t="s">
        <v>2</v>
      </c>
      <c r="P84" s="7" t="s">
        <v>156</v>
      </c>
      <c r="Q84" s="7" t="s">
        <v>628</v>
      </c>
      <c r="R84" s="8" t="s">
        <v>730</v>
      </c>
      <c r="S84" s="7" t="s">
        <v>731</v>
      </c>
      <c r="T84" s="7" t="s">
        <v>650</v>
      </c>
      <c r="U84" s="7">
        <v>60</v>
      </c>
      <c r="V84" s="7" t="s">
        <v>506</v>
      </c>
      <c r="W84" s="100">
        <v>31725</v>
      </c>
      <c r="X84" s="101">
        <v>2115</v>
      </c>
      <c r="Y84" s="68">
        <f t="shared" si="68"/>
        <v>15</v>
      </c>
      <c r="Z84" s="102">
        <v>34202</v>
      </c>
      <c r="AA84" s="102">
        <v>1977</v>
      </c>
      <c r="AB84" s="68">
        <f t="shared" si="69"/>
        <v>17.299949418310572</v>
      </c>
      <c r="AC84" s="103">
        <v>38255</v>
      </c>
      <c r="AD84" s="103">
        <v>2136</v>
      </c>
      <c r="AE84" s="68">
        <f t="shared" si="70"/>
        <v>17.909644194756556</v>
      </c>
      <c r="AF84" s="49">
        <f t="shared" si="66"/>
        <v>104182</v>
      </c>
      <c r="AG84" s="7">
        <f t="shared" si="66"/>
        <v>6228</v>
      </c>
      <c r="AH84" s="68">
        <f t="shared" si="90"/>
        <v>16.728002569043031</v>
      </c>
      <c r="AI84" s="28" t="str">
        <f t="shared" ref="AI84:AI88" si="101">IFERROR((IF(AH84&lt;=AJ84,"SOBRESALIENTE",IF(AH84&gt;AJ84+(AJ84*0.05),"NO CUMPLIDA","ACEPTABLE"))),"N/A")</f>
        <v>SOBRESALIENTE</v>
      </c>
      <c r="AJ84" s="7">
        <f t="shared" si="61"/>
        <v>60</v>
      </c>
      <c r="AK84" s="7" t="s">
        <v>119</v>
      </c>
      <c r="AL84" s="44" t="s">
        <v>732</v>
      </c>
      <c r="AM84" s="105">
        <v>39054</v>
      </c>
      <c r="AN84" s="105">
        <v>1698</v>
      </c>
      <c r="AO84" s="68">
        <f t="shared" si="71"/>
        <v>23</v>
      </c>
      <c r="AP84" s="105">
        <v>57876</v>
      </c>
      <c r="AQ84" s="105">
        <v>2226</v>
      </c>
      <c r="AR84" s="68">
        <f t="shared" si="72"/>
        <v>26</v>
      </c>
      <c r="AS84" s="105">
        <v>74235</v>
      </c>
      <c r="AT84" s="105">
        <v>2121</v>
      </c>
      <c r="AU84" s="68">
        <f t="shared" si="73"/>
        <v>35</v>
      </c>
      <c r="AV84" s="49">
        <f t="shared" si="98"/>
        <v>171165</v>
      </c>
      <c r="AW84" s="7">
        <f t="shared" si="98"/>
        <v>6045</v>
      </c>
      <c r="AX84" s="68">
        <f t="shared" si="74"/>
        <v>28.315136476426797</v>
      </c>
      <c r="AY84" s="28" t="str">
        <f t="shared" ref="AY84:AY88" si="102">IFERROR((IF(AX84&lt;=AZ84,"SOBRESALIENTE",IF(AX84&gt;AZ84+(AZ84*0.05),"NO CUMPLIDA","ACEPTABLE"))),"N/A")</f>
        <v>SOBRESALIENTE</v>
      </c>
      <c r="AZ84" s="11">
        <f t="shared" si="91"/>
        <v>60</v>
      </c>
      <c r="BA84" s="7" t="s">
        <v>119</v>
      </c>
      <c r="BB84" s="7" t="s">
        <v>733</v>
      </c>
      <c r="BC84" s="21"/>
      <c r="BD84" s="21"/>
      <c r="BE84" s="68" t="e">
        <f t="shared" si="75"/>
        <v>#DIV/0!</v>
      </c>
      <c r="BF84" s="21"/>
      <c r="BG84" s="21"/>
      <c r="BH84" s="68" t="e">
        <f t="shared" si="76"/>
        <v>#DIV/0!</v>
      </c>
      <c r="BI84" s="21"/>
      <c r="BJ84" s="21"/>
      <c r="BK84" s="68" t="e">
        <f t="shared" si="77"/>
        <v>#DIV/0!</v>
      </c>
      <c r="BL84" s="27">
        <f t="shared" si="99"/>
        <v>0</v>
      </c>
      <c r="BM84" s="26">
        <f t="shared" si="99"/>
        <v>0</v>
      </c>
      <c r="BN84" s="68" t="e">
        <f t="shared" si="79"/>
        <v>#DIV/0!</v>
      </c>
      <c r="BO84" s="28" t="str">
        <f t="shared" ref="BO84:BO86" si="103">IFERROR((IF(BN84&lt;=BP84,"SOBRESALIENTE",IF(BN84&gt;BP84+(BP84*0.05),"NO CUMPLIDA","ACEPTABLE"))),"N/A")</f>
        <v>N/A</v>
      </c>
      <c r="BP84" s="26">
        <f t="shared" si="64"/>
        <v>60</v>
      </c>
      <c r="BQ84" s="21"/>
      <c r="BR84" s="21"/>
      <c r="BS84" s="21"/>
      <c r="BT84" s="68" t="e">
        <f t="shared" si="80"/>
        <v>#DIV/0!</v>
      </c>
      <c r="BU84" s="21"/>
      <c r="BV84" s="21"/>
      <c r="BW84" s="68" t="e">
        <f t="shared" si="81"/>
        <v>#DIV/0!</v>
      </c>
      <c r="BX84" s="21"/>
      <c r="BY84" s="21"/>
      <c r="BZ84" s="68" t="e">
        <f t="shared" si="82"/>
        <v>#DIV/0!</v>
      </c>
      <c r="CA84" s="27">
        <f t="shared" si="83"/>
        <v>0</v>
      </c>
      <c r="CB84" s="26">
        <f t="shared" si="83"/>
        <v>0</v>
      </c>
      <c r="CC84" s="68" t="e">
        <f t="shared" si="84"/>
        <v>#DIV/0!</v>
      </c>
      <c r="CD84" s="28" t="str">
        <f t="shared" ref="CD84:CD86" si="104">IFERROR((IF(CC84&lt;=CE84,"SOBRESALIENTE",IF(CC84&gt;CE84+(CE84*0.05),"NO CUMPLIDA","ACEPTABLE"))),"N/A")</f>
        <v>N/A</v>
      </c>
      <c r="CE84" s="26">
        <f t="shared" si="65"/>
        <v>60</v>
      </c>
      <c r="CF84" s="21"/>
      <c r="CG84" s="26">
        <f t="shared" si="85"/>
        <v>275347</v>
      </c>
      <c r="CH84" s="26">
        <f t="shared" si="85"/>
        <v>12273</v>
      </c>
      <c r="CI84" s="68">
        <f t="shared" si="86"/>
        <v>22.435182921860996</v>
      </c>
      <c r="CJ84" s="28" t="str">
        <f t="shared" ref="CJ84:CJ89" si="105">IFERROR((IF(CI84&lt;=CK84,"SOBRESALIENTE",IF(CI84&gt;CK84+(CK84*0.05),"NO CUMPLIDA","ACEPTABLE"))),"N/A")</f>
        <v>SOBRESALIENTE</v>
      </c>
      <c r="CK84" s="26">
        <f t="shared" si="62"/>
        <v>60</v>
      </c>
      <c r="CL84" s="26"/>
      <c r="CM84" s="26">
        <f t="shared" si="37"/>
        <v>275347</v>
      </c>
      <c r="CN84" s="38">
        <f t="shared" si="92"/>
        <v>2045.5</v>
      </c>
      <c r="CO84" s="68">
        <f t="shared" si="87"/>
        <v>134.61109753116597</v>
      </c>
      <c r="CP84" s="28" t="str">
        <f t="shared" ref="CP84:CP89" si="106">IFERROR((IF(CO84&lt;=CQ84,"SOBRESALIENTE",IF(CO84&gt;CQ84+(CQ84*0.05),"NO CUMPLIDA","ACEPTABLE"))),"N/A")</f>
        <v>NO CUMPLIDA</v>
      </c>
      <c r="CQ84" s="7">
        <v>60</v>
      </c>
      <c r="CR84" s="26"/>
      <c r="CS84" s="26">
        <f t="shared" si="100"/>
        <v>0</v>
      </c>
      <c r="CT84" s="29">
        <f t="shared" si="93"/>
        <v>2045.5</v>
      </c>
      <c r="CU84" s="69">
        <f t="shared" si="88"/>
        <v>0</v>
      </c>
      <c r="CV84" s="28" t="str">
        <f t="shared" ref="CV84:CV89" si="107">IFERROR((IF(CU84&lt;=CW84,"SOBRESALIENTE",IF(CU84&gt;CW84+(CW84*0.05),"NO CUMPLIDA","ACEPTABLE"))),"N/A")</f>
        <v>SOBRESALIENTE</v>
      </c>
      <c r="CW84" s="7">
        <v>60</v>
      </c>
      <c r="CX84" s="26"/>
      <c r="CY84" s="26">
        <f t="shared" si="94"/>
        <v>275347</v>
      </c>
      <c r="CZ84" s="46">
        <f t="shared" si="94"/>
        <v>12273</v>
      </c>
      <c r="DA84" s="69">
        <f t="shared" si="89"/>
        <v>22.435182921860996</v>
      </c>
      <c r="DB84" s="28" t="str">
        <f t="shared" ref="DB84:DB89" si="108">IFERROR((IF(DA84&lt;=DC84,"SOBRESALIENTE",IF(DA84&gt;DC84+(DC84*0.05),"NO CUMPLIDA","ACEPTABLE"))),"N/A")</f>
        <v>SOBRESALIENTE</v>
      </c>
      <c r="DC84" s="26">
        <f t="shared" si="63"/>
        <v>60</v>
      </c>
      <c r="DD84" s="26"/>
    </row>
    <row r="85" spans="1:108" ht="141.75">
      <c r="A85" s="8" t="s">
        <v>734</v>
      </c>
      <c r="B85" s="7" t="s">
        <v>531</v>
      </c>
      <c r="C85" s="8" t="s">
        <v>532</v>
      </c>
      <c r="D85" s="77" t="s">
        <v>533</v>
      </c>
      <c r="E85" s="9">
        <v>59826914</v>
      </c>
      <c r="F85" s="8" t="s">
        <v>696</v>
      </c>
      <c r="G85" s="9" t="s">
        <v>697</v>
      </c>
      <c r="H85" s="9">
        <v>59826914</v>
      </c>
      <c r="I85" s="7" t="s">
        <v>107</v>
      </c>
      <c r="J85" s="7" t="s">
        <v>728</v>
      </c>
      <c r="K85" s="7" t="s">
        <v>729</v>
      </c>
      <c r="L85" s="7" t="s">
        <v>537</v>
      </c>
      <c r="M85" s="7" t="s">
        <v>111</v>
      </c>
      <c r="N85" s="7" t="s">
        <v>550</v>
      </c>
      <c r="O85" s="7" t="s">
        <v>2</v>
      </c>
      <c r="P85" s="7" t="s">
        <v>156</v>
      </c>
      <c r="Q85" s="7" t="s">
        <v>628</v>
      </c>
      <c r="R85" s="8" t="s">
        <v>735</v>
      </c>
      <c r="S85" s="7" t="s">
        <v>731</v>
      </c>
      <c r="T85" s="7" t="s">
        <v>650</v>
      </c>
      <c r="U85" s="7">
        <v>16</v>
      </c>
      <c r="V85" s="7" t="s">
        <v>736</v>
      </c>
      <c r="W85" s="100">
        <v>8409</v>
      </c>
      <c r="X85" s="101">
        <v>1374</v>
      </c>
      <c r="Y85" s="68">
        <f t="shared" si="68"/>
        <v>6.1200873362445414</v>
      </c>
      <c r="Z85" s="102">
        <v>7121</v>
      </c>
      <c r="AA85" s="102">
        <v>1297</v>
      </c>
      <c r="AB85" s="68">
        <f t="shared" si="69"/>
        <v>5.4903623747108714</v>
      </c>
      <c r="AC85" s="103">
        <v>7434</v>
      </c>
      <c r="AD85" s="103">
        <v>1364</v>
      </c>
      <c r="AE85" s="68">
        <f t="shared" si="70"/>
        <v>5.4501466275659824</v>
      </c>
      <c r="AF85" s="49">
        <f t="shared" si="66"/>
        <v>22964</v>
      </c>
      <c r="AG85" s="7">
        <f t="shared" si="66"/>
        <v>4035</v>
      </c>
      <c r="AH85" s="68">
        <f t="shared" si="90"/>
        <v>5.6912019826517968</v>
      </c>
      <c r="AI85" s="28" t="str">
        <f t="shared" si="101"/>
        <v>SOBRESALIENTE</v>
      </c>
      <c r="AJ85" s="7">
        <f t="shared" si="61"/>
        <v>16</v>
      </c>
      <c r="AK85" s="7" t="s">
        <v>119</v>
      </c>
      <c r="AL85" s="44" t="s">
        <v>737</v>
      </c>
      <c r="AM85" s="105">
        <v>9908</v>
      </c>
      <c r="AN85" s="105">
        <v>1070</v>
      </c>
      <c r="AO85" s="68">
        <f t="shared" si="71"/>
        <v>9.2598130841121495</v>
      </c>
      <c r="AP85" s="105">
        <v>11751</v>
      </c>
      <c r="AQ85" s="105">
        <v>1376</v>
      </c>
      <c r="AR85" s="68">
        <f t="shared" si="72"/>
        <v>8.5399709302325579</v>
      </c>
      <c r="AS85" s="105">
        <v>9581</v>
      </c>
      <c r="AT85" s="105">
        <v>1293</v>
      </c>
      <c r="AU85" s="68">
        <f t="shared" si="73"/>
        <v>7.4098994586233564</v>
      </c>
      <c r="AV85" s="49">
        <f t="shared" si="98"/>
        <v>31240</v>
      </c>
      <c r="AW85" s="7">
        <f t="shared" si="98"/>
        <v>3739</v>
      </c>
      <c r="AX85" s="68">
        <f t="shared" si="74"/>
        <v>8.3551751805295531</v>
      </c>
      <c r="AY85" s="28" t="str">
        <f t="shared" si="102"/>
        <v>SOBRESALIENTE</v>
      </c>
      <c r="AZ85" s="11">
        <f t="shared" si="91"/>
        <v>16</v>
      </c>
      <c r="BA85" s="7" t="s">
        <v>119</v>
      </c>
      <c r="BB85" s="7" t="s">
        <v>737</v>
      </c>
      <c r="BC85" s="21"/>
      <c r="BD85" s="21"/>
      <c r="BE85" s="68" t="e">
        <f t="shared" si="75"/>
        <v>#DIV/0!</v>
      </c>
      <c r="BF85" s="21"/>
      <c r="BG85" s="21"/>
      <c r="BH85" s="68" t="e">
        <f t="shared" si="76"/>
        <v>#DIV/0!</v>
      </c>
      <c r="BI85" s="21"/>
      <c r="BJ85" s="21"/>
      <c r="BK85" s="68" t="e">
        <f t="shared" si="77"/>
        <v>#DIV/0!</v>
      </c>
      <c r="BL85" s="27">
        <f t="shared" si="99"/>
        <v>0</v>
      </c>
      <c r="BM85" s="26">
        <f t="shared" si="99"/>
        <v>0</v>
      </c>
      <c r="BN85" s="68" t="e">
        <f t="shared" si="79"/>
        <v>#DIV/0!</v>
      </c>
      <c r="BO85" s="28" t="str">
        <f t="shared" si="103"/>
        <v>N/A</v>
      </c>
      <c r="BP85" s="26">
        <f t="shared" si="64"/>
        <v>16</v>
      </c>
      <c r="BQ85" s="21"/>
      <c r="BR85" s="21"/>
      <c r="BS85" s="21"/>
      <c r="BT85" s="68" t="e">
        <f t="shared" si="80"/>
        <v>#DIV/0!</v>
      </c>
      <c r="BU85" s="21"/>
      <c r="BV85" s="21"/>
      <c r="BW85" s="68" t="e">
        <f t="shared" si="81"/>
        <v>#DIV/0!</v>
      </c>
      <c r="BX85" s="21"/>
      <c r="BY85" s="21"/>
      <c r="BZ85" s="68" t="e">
        <f t="shared" si="82"/>
        <v>#DIV/0!</v>
      </c>
      <c r="CA85" s="27">
        <f t="shared" si="83"/>
        <v>0</v>
      </c>
      <c r="CB85" s="26">
        <f t="shared" si="83"/>
        <v>0</v>
      </c>
      <c r="CC85" s="68" t="e">
        <f t="shared" si="84"/>
        <v>#DIV/0!</v>
      </c>
      <c r="CD85" s="28" t="str">
        <f t="shared" si="104"/>
        <v>N/A</v>
      </c>
      <c r="CE85" s="26">
        <f t="shared" si="65"/>
        <v>16</v>
      </c>
      <c r="CF85" s="21"/>
      <c r="CG85" s="26">
        <f t="shared" si="85"/>
        <v>54204</v>
      </c>
      <c r="CH85" s="26">
        <f t="shared" si="85"/>
        <v>7774</v>
      </c>
      <c r="CI85" s="68">
        <f t="shared" si="86"/>
        <v>6.9724723437098017</v>
      </c>
      <c r="CJ85" s="28" t="str">
        <f t="shared" si="105"/>
        <v>SOBRESALIENTE</v>
      </c>
      <c r="CK85" s="27">
        <f t="shared" si="62"/>
        <v>16</v>
      </c>
      <c r="CL85" s="26"/>
      <c r="CM85" s="26">
        <f t="shared" si="37"/>
        <v>54204</v>
      </c>
      <c r="CN85" s="38">
        <f t="shared" si="92"/>
        <v>1295.6666666666667</v>
      </c>
      <c r="CO85" s="68">
        <f t="shared" si="87"/>
        <v>41.834834062258807</v>
      </c>
      <c r="CP85" s="28" t="str">
        <f t="shared" si="106"/>
        <v>NO CUMPLIDA</v>
      </c>
      <c r="CQ85" s="7">
        <v>16</v>
      </c>
      <c r="CR85" s="26"/>
      <c r="CS85" s="26">
        <f t="shared" si="100"/>
        <v>0</v>
      </c>
      <c r="CT85" s="29">
        <f t="shared" si="93"/>
        <v>1295.6666666666667</v>
      </c>
      <c r="CU85" s="69">
        <f t="shared" si="88"/>
        <v>0</v>
      </c>
      <c r="CV85" s="28" t="str">
        <f t="shared" si="107"/>
        <v>SOBRESALIENTE</v>
      </c>
      <c r="CW85" s="7">
        <v>16</v>
      </c>
      <c r="CX85" s="26"/>
      <c r="CY85" s="26">
        <f t="shared" si="94"/>
        <v>54204</v>
      </c>
      <c r="CZ85" s="46">
        <f t="shared" si="94"/>
        <v>7774</v>
      </c>
      <c r="DA85" s="69">
        <f t="shared" si="89"/>
        <v>6.9724723437098017</v>
      </c>
      <c r="DB85" s="28" t="str">
        <f t="shared" si="108"/>
        <v>SOBRESALIENTE</v>
      </c>
      <c r="DC85" s="27">
        <f t="shared" si="63"/>
        <v>16</v>
      </c>
      <c r="DD85" s="26"/>
    </row>
    <row r="86" spans="1:108" ht="94.5">
      <c r="A86" s="6" t="s">
        <v>738</v>
      </c>
      <c r="B86" s="7" t="s">
        <v>531</v>
      </c>
      <c r="C86" s="8" t="s">
        <v>532</v>
      </c>
      <c r="D86" s="77" t="s">
        <v>533</v>
      </c>
      <c r="E86" s="9">
        <v>59826914</v>
      </c>
      <c r="F86" s="8" t="s">
        <v>696</v>
      </c>
      <c r="G86" s="9" t="s">
        <v>697</v>
      </c>
      <c r="H86" s="9">
        <v>59826914</v>
      </c>
      <c r="I86" s="7" t="s">
        <v>107</v>
      </c>
      <c r="J86" s="7" t="s">
        <v>728</v>
      </c>
      <c r="K86" s="7" t="s">
        <v>729</v>
      </c>
      <c r="L86" s="7" t="s">
        <v>537</v>
      </c>
      <c r="M86" s="7" t="s">
        <v>111</v>
      </c>
      <c r="N86" s="7" t="s">
        <v>550</v>
      </c>
      <c r="O86" s="7" t="s">
        <v>2</v>
      </c>
      <c r="P86" s="7" t="s">
        <v>156</v>
      </c>
      <c r="Q86" s="7" t="s">
        <v>628</v>
      </c>
      <c r="R86" s="8" t="s">
        <v>739</v>
      </c>
      <c r="S86" s="7" t="s">
        <v>731</v>
      </c>
      <c r="T86" s="7" t="s">
        <v>650</v>
      </c>
      <c r="U86" s="7">
        <v>20</v>
      </c>
      <c r="V86" s="7" t="s">
        <v>736</v>
      </c>
      <c r="W86" s="100">
        <v>57493</v>
      </c>
      <c r="X86" s="101">
        <v>3946</v>
      </c>
      <c r="Y86" s="68">
        <f t="shared" si="68"/>
        <v>14.569944247339077</v>
      </c>
      <c r="Z86" s="102">
        <v>44092</v>
      </c>
      <c r="AA86" s="102">
        <v>3533</v>
      </c>
      <c r="AB86" s="68">
        <f t="shared" si="69"/>
        <v>12.480045287291254</v>
      </c>
      <c r="AC86" s="103">
        <v>49226</v>
      </c>
      <c r="AD86" s="103">
        <v>3775</v>
      </c>
      <c r="AE86" s="68">
        <f t="shared" si="70"/>
        <v>13.04</v>
      </c>
      <c r="AF86" s="49">
        <f t="shared" si="66"/>
        <v>150811</v>
      </c>
      <c r="AG86" s="7">
        <f t="shared" si="66"/>
        <v>11254</v>
      </c>
      <c r="AH86" s="68">
        <f t="shared" si="90"/>
        <v>13.40065754398436</v>
      </c>
      <c r="AI86" s="28" t="str">
        <f t="shared" si="101"/>
        <v>SOBRESALIENTE</v>
      </c>
      <c r="AJ86" s="7">
        <f t="shared" si="61"/>
        <v>20</v>
      </c>
      <c r="AK86" s="7" t="s">
        <v>119</v>
      </c>
      <c r="AL86" s="44" t="s">
        <v>740</v>
      </c>
      <c r="AM86" s="105">
        <v>52451</v>
      </c>
      <c r="AN86" s="105">
        <v>3210</v>
      </c>
      <c r="AO86" s="68">
        <f t="shared" si="71"/>
        <v>16.3398753894081</v>
      </c>
      <c r="AP86" s="105">
        <v>66677</v>
      </c>
      <c r="AQ86" s="105">
        <v>3832</v>
      </c>
      <c r="AR86" s="68">
        <f t="shared" si="72"/>
        <v>17.400052192066806</v>
      </c>
      <c r="AS86" s="105">
        <v>46843</v>
      </c>
      <c r="AT86" s="105">
        <v>3546</v>
      </c>
      <c r="AU86" s="68">
        <f t="shared" si="73"/>
        <v>13.210095882684715</v>
      </c>
      <c r="AV86" s="49">
        <f t="shared" si="98"/>
        <v>165971</v>
      </c>
      <c r="AW86" s="7">
        <f t="shared" si="98"/>
        <v>10588</v>
      </c>
      <c r="AX86" s="68">
        <f t="shared" si="74"/>
        <v>15.675387230827353</v>
      </c>
      <c r="AY86" s="28" t="str">
        <f t="shared" si="102"/>
        <v>SOBRESALIENTE</v>
      </c>
      <c r="AZ86" s="11">
        <f t="shared" si="91"/>
        <v>20</v>
      </c>
      <c r="BA86" s="7" t="s">
        <v>119</v>
      </c>
      <c r="BB86" s="7" t="s">
        <v>741</v>
      </c>
      <c r="BC86" s="21"/>
      <c r="BD86" s="21"/>
      <c r="BE86" s="68" t="e">
        <f t="shared" si="75"/>
        <v>#DIV/0!</v>
      </c>
      <c r="BF86" s="21"/>
      <c r="BG86" s="21"/>
      <c r="BH86" s="68" t="e">
        <f t="shared" si="76"/>
        <v>#DIV/0!</v>
      </c>
      <c r="BI86" s="21"/>
      <c r="BJ86" s="21"/>
      <c r="BK86" s="68" t="e">
        <f t="shared" si="77"/>
        <v>#DIV/0!</v>
      </c>
      <c r="BL86" s="27">
        <f t="shared" si="99"/>
        <v>0</v>
      </c>
      <c r="BM86" s="26">
        <f t="shared" si="99"/>
        <v>0</v>
      </c>
      <c r="BN86" s="68" t="e">
        <f t="shared" si="79"/>
        <v>#DIV/0!</v>
      </c>
      <c r="BO86" s="28" t="str">
        <f t="shared" si="103"/>
        <v>N/A</v>
      </c>
      <c r="BP86" s="26">
        <f t="shared" si="64"/>
        <v>20</v>
      </c>
      <c r="BQ86" s="21"/>
      <c r="BR86" s="21"/>
      <c r="BS86" s="21"/>
      <c r="BT86" s="68" t="e">
        <f t="shared" si="80"/>
        <v>#DIV/0!</v>
      </c>
      <c r="BU86" s="21"/>
      <c r="BV86" s="21"/>
      <c r="BW86" s="68" t="e">
        <f t="shared" si="81"/>
        <v>#DIV/0!</v>
      </c>
      <c r="BX86" s="21"/>
      <c r="BY86" s="21"/>
      <c r="BZ86" s="68" t="e">
        <f t="shared" si="82"/>
        <v>#DIV/0!</v>
      </c>
      <c r="CA86" s="27">
        <f t="shared" si="83"/>
        <v>0</v>
      </c>
      <c r="CB86" s="26">
        <f t="shared" si="83"/>
        <v>0</v>
      </c>
      <c r="CC86" s="68" t="e">
        <f t="shared" si="84"/>
        <v>#DIV/0!</v>
      </c>
      <c r="CD86" s="28" t="str">
        <f t="shared" si="104"/>
        <v>N/A</v>
      </c>
      <c r="CE86" s="26">
        <f t="shared" si="65"/>
        <v>20</v>
      </c>
      <c r="CF86" s="21"/>
      <c r="CG86" s="26">
        <f t="shared" si="85"/>
        <v>316782</v>
      </c>
      <c r="CH86" s="26">
        <f t="shared" si="85"/>
        <v>21842</v>
      </c>
      <c r="CI86" s="68">
        <f t="shared" si="86"/>
        <v>14.503342184781614</v>
      </c>
      <c r="CJ86" s="28" t="str">
        <f t="shared" si="105"/>
        <v>SOBRESALIENTE</v>
      </c>
      <c r="CK86" s="27">
        <f t="shared" si="62"/>
        <v>20</v>
      </c>
      <c r="CL86" s="26"/>
      <c r="CM86" s="26">
        <f t="shared" si="37"/>
        <v>316782</v>
      </c>
      <c r="CN86" s="38">
        <f t="shared" si="92"/>
        <v>3640.3333333333335</v>
      </c>
      <c r="CO86" s="68">
        <f t="shared" si="87"/>
        <v>87.02005310868968</v>
      </c>
      <c r="CP86" s="28" t="str">
        <f t="shared" si="106"/>
        <v>NO CUMPLIDA</v>
      </c>
      <c r="CQ86" s="7">
        <v>20</v>
      </c>
      <c r="CR86" s="26"/>
      <c r="CS86" s="26">
        <f t="shared" si="100"/>
        <v>0</v>
      </c>
      <c r="CT86" s="29">
        <f t="shared" si="93"/>
        <v>3640.3333333333335</v>
      </c>
      <c r="CU86" s="69">
        <f t="shared" si="88"/>
        <v>0</v>
      </c>
      <c r="CV86" s="28" t="str">
        <f t="shared" si="107"/>
        <v>SOBRESALIENTE</v>
      </c>
      <c r="CW86" s="7">
        <v>20</v>
      </c>
      <c r="CX86" s="26"/>
      <c r="CY86" s="26">
        <f t="shared" si="94"/>
        <v>316782</v>
      </c>
      <c r="CZ86" s="46">
        <f t="shared" si="94"/>
        <v>21842</v>
      </c>
      <c r="DA86" s="69">
        <f t="shared" si="89"/>
        <v>14.503342184781614</v>
      </c>
      <c r="DB86" s="28" t="str">
        <f t="shared" si="108"/>
        <v>SOBRESALIENTE</v>
      </c>
      <c r="DC86" s="27">
        <f t="shared" si="63"/>
        <v>20</v>
      </c>
      <c r="DD86" s="26"/>
    </row>
    <row r="87" spans="1:108" ht="94.5">
      <c r="A87" s="8" t="s">
        <v>742</v>
      </c>
      <c r="B87" s="7" t="s">
        <v>531</v>
      </c>
      <c r="C87" s="8" t="s">
        <v>532</v>
      </c>
      <c r="D87" s="77" t="s">
        <v>533</v>
      </c>
      <c r="E87" s="9">
        <v>59826914</v>
      </c>
      <c r="F87" s="8" t="s">
        <v>696</v>
      </c>
      <c r="G87" s="9" t="s">
        <v>697</v>
      </c>
      <c r="H87" s="9">
        <v>59826914</v>
      </c>
      <c r="I87" s="7" t="s">
        <v>107</v>
      </c>
      <c r="J87" s="7" t="s">
        <v>728</v>
      </c>
      <c r="K87" s="7" t="s">
        <v>729</v>
      </c>
      <c r="L87" s="7" t="s">
        <v>537</v>
      </c>
      <c r="M87" s="7" t="s">
        <v>111</v>
      </c>
      <c r="N87" s="7" t="s">
        <v>550</v>
      </c>
      <c r="O87" s="7" t="s">
        <v>2</v>
      </c>
      <c r="P87" s="7" t="s">
        <v>156</v>
      </c>
      <c r="Q87" s="7" t="s">
        <v>628</v>
      </c>
      <c r="R87" s="8" t="s">
        <v>743</v>
      </c>
      <c r="S87" s="7" t="s">
        <v>731</v>
      </c>
      <c r="T87" s="7" t="s">
        <v>650</v>
      </c>
      <c r="U87" s="7">
        <v>24</v>
      </c>
      <c r="V87" s="7" t="s">
        <v>736</v>
      </c>
      <c r="W87" s="100">
        <v>7627</v>
      </c>
      <c r="X87" s="101">
        <v>395</v>
      </c>
      <c r="Y87" s="68">
        <f t="shared" si="68"/>
        <v>19.308860759493673</v>
      </c>
      <c r="Z87" s="102">
        <v>6959</v>
      </c>
      <c r="AA87" s="102">
        <v>428</v>
      </c>
      <c r="AB87" s="68">
        <f t="shared" si="69"/>
        <v>16.259345794392523</v>
      </c>
      <c r="AC87" s="103">
        <v>9145</v>
      </c>
      <c r="AD87" s="103">
        <v>469</v>
      </c>
      <c r="AE87" s="68">
        <f t="shared" si="70"/>
        <v>19.498933901918978</v>
      </c>
      <c r="AF87" s="49">
        <f t="shared" si="66"/>
        <v>23731</v>
      </c>
      <c r="AG87" s="7">
        <f t="shared" si="66"/>
        <v>1292</v>
      </c>
      <c r="AH87" s="68">
        <f t="shared" si="90"/>
        <v>18.367647058823529</v>
      </c>
      <c r="AI87" s="28" t="str">
        <f t="shared" si="101"/>
        <v>SOBRESALIENTE</v>
      </c>
      <c r="AJ87" s="7">
        <f t="shared" si="61"/>
        <v>24</v>
      </c>
      <c r="AK87" s="7" t="s">
        <v>119</v>
      </c>
      <c r="AL87" s="44" t="s">
        <v>740</v>
      </c>
      <c r="AM87" s="105">
        <v>7196</v>
      </c>
      <c r="AN87" s="105">
        <v>369</v>
      </c>
      <c r="AO87" s="68">
        <f t="shared" si="71"/>
        <v>19.501355013550135</v>
      </c>
      <c r="AP87" s="105">
        <v>7289</v>
      </c>
      <c r="AQ87" s="105">
        <v>397</v>
      </c>
      <c r="AR87" s="68">
        <f t="shared" si="72"/>
        <v>18.360201511335013</v>
      </c>
      <c r="AS87" s="105">
        <v>4457</v>
      </c>
      <c r="AT87" s="105">
        <v>277</v>
      </c>
      <c r="AU87" s="68">
        <f t="shared" si="73"/>
        <v>16.090252707581229</v>
      </c>
      <c r="AV87" s="49">
        <f t="shared" si="98"/>
        <v>18942</v>
      </c>
      <c r="AW87" s="7">
        <f t="shared" si="98"/>
        <v>1043</v>
      </c>
      <c r="AX87" s="68">
        <f t="shared" si="74"/>
        <v>18.161073825503355</v>
      </c>
      <c r="AY87" s="28" t="str">
        <f t="shared" si="102"/>
        <v>SOBRESALIENTE</v>
      </c>
      <c r="AZ87" s="11">
        <f t="shared" si="91"/>
        <v>24</v>
      </c>
      <c r="BA87" s="7" t="s">
        <v>119</v>
      </c>
      <c r="BB87" s="7" t="s">
        <v>740</v>
      </c>
      <c r="BC87" s="21"/>
      <c r="BD87" s="21"/>
      <c r="BE87" s="68" t="e">
        <f t="shared" si="75"/>
        <v>#DIV/0!</v>
      </c>
      <c r="BF87" s="21"/>
      <c r="BG87" s="21"/>
      <c r="BH87" s="68" t="e">
        <f t="shared" si="76"/>
        <v>#DIV/0!</v>
      </c>
      <c r="BI87" s="21"/>
      <c r="BJ87" s="21"/>
      <c r="BK87" s="68" t="e">
        <f t="shared" si="77"/>
        <v>#DIV/0!</v>
      </c>
      <c r="BL87" s="27">
        <f t="shared" si="99"/>
        <v>0</v>
      </c>
      <c r="BM87" s="26">
        <f t="shared" si="99"/>
        <v>0</v>
      </c>
      <c r="BN87" s="68" t="e">
        <f t="shared" si="79"/>
        <v>#DIV/0!</v>
      </c>
      <c r="BO87" s="28" t="str">
        <f>IFERROR((IF(BN87&gt;=BP87,"SOBRESALIENTE",IF(BN87&gt;BP87-(BP87*0.05),"NO CUMPLIDA","ACEPTABLE"))),"N/A")</f>
        <v>N/A</v>
      </c>
      <c r="BP87" s="26">
        <f t="shared" si="64"/>
        <v>24</v>
      </c>
      <c r="BQ87" s="21"/>
      <c r="BR87" s="21"/>
      <c r="BS87" s="21"/>
      <c r="BT87" s="68" t="e">
        <f t="shared" si="80"/>
        <v>#DIV/0!</v>
      </c>
      <c r="BU87" s="21"/>
      <c r="BV87" s="21"/>
      <c r="BW87" s="68" t="e">
        <f t="shared" si="81"/>
        <v>#DIV/0!</v>
      </c>
      <c r="BX87" s="21"/>
      <c r="BY87" s="21"/>
      <c r="BZ87" s="68" t="e">
        <f t="shared" si="82"/>
        <v>#DIV/0!</v>
      </c>
      <c r="CA87" s="27">
        <f t="shared" si="83"/>
        <v>0</v>
      </c>
      <c r="CB87" s="26">
        <f t="shared" si="83"/>
        <v>0</v>
      </c>
      <c r="CC87" s="68" t="e">
        <f t="shared" si="84"/>
        <v>#DIV/0!</v>
      </c>
      <c r="CD87" s="28" t="str">
        <f>IFERROR((IF(CC87&gt;=CE87,"SOBRESALIENTE",IF(CC87&gt;CE87-(CE87*0.05),"NO CUMPLIDA","ACEPTABLE"))),"N/A")</f>
        <v>N/A</v>
      </c>
      <c r="CE87" s="26">
        <f t="shared" si="65"/>
        <v>24</v>
      </c>
      <c r="CF87" s="21"/>
      <c r="CG87" s="26">
        <f t="shared" si="85"/>
        <v>42673</v>
      </c>
      <c r="CH87" s="26">
        <f t="shared" si="85"/>
        <v>2335</v>
      </c>
      <c r="CI87" s="68">
        <f t="shared" si="86"/>
        <v>18.275374732334047</v>
      </c>
      <c r="CJ87" s="28" t="str">
        <f t="shared" si="105"/>
        <v>SOBRESALIENTE</v>
      </c>
      <c r="CK87" s="27">
        <f t="shared" si="62"/>
        <v>24</v>
      </c>
      <c r="CL87" s="26"/>
      <c r="CM87" s="26">
        <f t="shared" si="37"/>
        <v>42673</v>
      </c>
      <c r="CN87" s="38">
        <f t="shared" si="92"/>
        <v>389.16666666666669</v>
      </c>
      <c r="CO87" s="68">
        <f t="shared" si="87"/>
        <v>109.65224839400427</v>
      </c>
      <c r="CP87" s="28" t="str">
        <f t="shared" si="106"/>
        <v>NO CUMPLIDA</v>
      </c>
      <c r="CQ87" s="7">
        <v>24</v>
      </c>
      <c r="CR87" s="26"/>
      <c r="CS87" s="26">
        <f t="shared" si="100"/>
        <v>0</v>
      </c>
      <c r="CT87" s="29">
        <f t="shared" si="93"/>
        <v>389.16666666666669</v>
      </c>
      <c r="CU87" s="69">
        <f t="shared" si="88"/>
        <v>0</v>
      </c>
      <c r="CV87" s="28" t="str">
        <f t="shared" si="107"/>
        <v>SOBRESALIENTE</v>
      </c>
      <c r="CW87" s="7">
        <v>24</v>
      </c>
      <c r="CX87" s="26"/>
      <c r="CY87" s="26">
        <f t="shared" si="94"/>
        <v>42673</v>
      </c>
      <c r="CZ87" s="46">
        <f t="shared" si="94"/>
        <v>2335</v>
      </c>
      <c r="DA87" s="69">
        <f t="shared" si="89"/>
        <v>18.275374732334047</v>
      </c>
      <c r="DB87" s="28" t="str">
        <f t="shared" si="108"/>
        <v>SOBRESALIENTE</v>
      </c>
      <c r="DC87" s="27">
        <f t="shared" si="63"/>
        <v>24</v>
      </c>
      <c r="DD87" s="26"/>
    </row>
    <row r="88" spans="1:108" ht="110.25">
      <c r="A88" s="8" t="s">
        <v>744</v>
      </c>
      <c r="B88" s="7" t="s">
        <v>531</v>
      </c>
      <c r="C88" s="8" t="s">
        <v>532</v>
      </c>
      <c r="D88" s="77" t="s">
        <v>533</v>
      </c>
      <c r="E88" s="9">
        <v>59826914</v>
      </c>
      <c r="F88" s="8" t="s">
        <v>696</v>
      </c>
      <c r="G88" s="9" t="s">
        <v>697</v>
      </c>
      <c r="H88" s="9">
        <v>59826914</v>
      </c>
      <c r="I88" s="7" t="s">
        <v>107</v>
      </c>
      <c r="J88" s="7" t="s">
        <v>728</v>
      </c>
      <c r="K88" s="7" t="s">
        <v>729</v>
      </c>
      <c r="L88" s="7" t="s">
        <v>537</v>
      </c>
      <c r="M88" s="7" t="s">
        <v>111</v>
      </c>
      <c r="N88" s="7" t="s">
        <v>550</v>
      </c>
      <c r="O88" s="7" t="s">
        <v>2</v>
      </c>
      <c r="P88" s="7" t="s">
        <v>156</v>
      </c>
      <c r="Q88" s="7" t="s">
        <v>628</v>
      </c>
      <c r="R88" s="8" t="s">
        <v>745</v>
      </c>
      <c r="S88" s="7" t="s">
        <v>746</v>
      </c>
      <c r="T88" s="7" t="s">
        <v>650</v>
      </c>
      <c r="U88" s="7">
        <v>12</v>
      </c>
      <c r="V88" s="7" t="s">
        <v>736</v>
      </c>
      <c r="W88" s="100">
        <v>49251</v>
      </c>
      <c r="X88" s="101">
        <v>7830</v>
      </c>
      <c r="Y88" s="68">
        <f t="shared" si="68"/>
        <v>6.290038314176245</v>
      </c>
      <c r="Z88" s="102">
        <v>52237</v>
      </c>
      <c r="AA88" s="102">
        <v>7235</v>
      </c>
      <c r="AB88" s="68">
        <f t="shared" si="69"/>
        <v>7.2200414651002074</v>
      </c>
      <c r="AC88" s="103">
        <v>58545</v>
      </c>
      <c r="AD88" s="103">
        <v>7744</v>
      </c>
      <c r="AE88" s="68">
        <f t="shared" si="70"/>
        <v>7.560046487603306</v>
      </c>
      <c r="AF88" s="49">
        <f t="shared" si="66"/>
        <v>160033</v>
      </c>
      <c r="AG88" s="7">
        <f t="shared" si="66"/>
        <v>22809</v>
      </c>
      <c r="AH88" s="68">
        <f t="shared" si="90"/>
        <v>7.0162216668858788</v>
      </c>
      <c r="AI88" s="28" t="str">
        <f t="shared" si="101"/>
        <v>SOBRESALIENTE</v>
      </c>
      <c r="AJ88" s="7">
        <f t="shared" si="61"/>
        <v>12</v>
      </c>
      <c r="AK88" s="7" t="s">
        <v>119</v>
      </c>
      <c r="AL88" s="44" t="s">
        <v>747</v>
      </c>
      <c r="AM88" s="105">
        <v>51918</v>
      </c>
      <c r="AN88" s="105">
        <v>6347</v>
      </c>
      <c r="AO88" s="68">
        <f t="shared" si="71"/>
        <v>8.1799275248148735</v>
      </c>
      <c r="AP88" s="105">
        <v>62736</v>
      </c>
      <c r="AQ88" s="105">
        <v>7831</v>
      </c>
      <c r="AR88" s="68">
        <f t="shared" si="72"/>
        <v>8.0112373898608098</v>
      </c>
      <c r="AS88" s="105">
        <v>60501</v>
      </c>
      <c r="AT88" s="105">
        <v>7237</v>
      </c>
      <c r="AU88" s="68">
        <f t="shared" si="73"/>
        <v>8.3599557827829205</v>
      </c>
      <c r="AV88" s="49">
        <f t="shared" si="98"/>
        <v>175155</v>
      </c>
      <c r="AW88" s="7">
        <f t="shared" si="98"/>
        <v>21415</v>
      </c>
      <c r="AX88" s="68">
        <f t="shared" si="74"/>
        <v>8.1790800840532345</v>
      </c>
      <c r="AY88" s="28" t="str">
        <f t="shared" si="102"/>
        <v>SOBRESALIENTE</v>
      </c>
      <c r="AZ88" s="11">
        <f t="shared" si="91"/>
        <v>12</v>
      </c>
      <c r="BA88" s="7" t="s">
        <v>119</v>
      </c>
      <c r="BB88" s="7" t="s">
        <v>748</v>
      </c>
      <c r="BC88" s="21"/>
      <c r="BD88" s="21"/>
      <c r="BE88" s="68" t="e">
        <f t="shared" si="75"/>
        <v>#DIV/0!</v>
      </c>
      <c r="BF88" s="21"/>
      <c r="BG88" s="21"/>
      <c r="BH88" s="68" t="e">
        <f t="shared" si="76"/>
        <v>#DIV/0!</v>
      </c>
      <c r="BI88" s="21"/>
      <c r="BJ88" s="21"/>
      <c r="BK88" s="68" t="e">
        <f t="shared" si="77"/>
        <v>#DIV/0!</v>
      </c>
      <c r="BL88" s="27">
        <f t="shared" si="99"/>
        <v>0</v>
      </c>
      <c r="BM88" s="26">
        <f t="shared" si="99"/>
        <v>0</v>
      </c>
      <c r="BN88" s="68" t="e">
        <f t="shared" si="79"/>
        <v>#DIV/0!</v>
      </c>
      <c r="BO88" s="28" t="str">
        <f>IFERROR((IF(BN88&gt;=BP88,"SOBRESALIENTE",IF(BN88&gt;BP88-(BP88*0.05),"NO CUMPLIDA","ACEPTABLE"))),"N/A")</f>
        <v>N/A</v>
      </c>
      <c r="BP88" s="26">
        <f t="shared" si="64"/>
        <v>12</v>
      </c>
      <c r="BQ88" s="21"/>
      <c r="BR88" s="21"/>
      <c r="BS88" s="21"/>
      <c r="BT88" s="68" t="e">
        <f t="shared" si="80"/>
        <v>#DIV/0!</v>
      </c>
      <c r="BU88" s="21"/>
      <c r="BV88" s="21"/>
      <c r="BW88" s="68" t="e">
        <f t="shared" si="81"/>
        <v>#DIV/0!</v>
      </c>
      <c r="BX88" s="21"/>
      <c r="BY88" s="21"/>
      <c r="BZ88" s="68" t="e">
        <f t="shared" si="82"/>
        <v>#DIV/0!</v>
      </c>
      <c r="CA88" s="27">
        <f t="shared" si="83"/>
        <v>0</v>
      </c>
      <c r="CB88" s="26">
        <f t="shared" si="83"/>
        <v>0</v>
      </c>
      <c r="CC88" s="68" t="e">
        <f t="shared" si="84"/>
        <v>#DIV/0!</v>
      </c>
      <c r="CD88" s="28" t="str">
        <f>IFERROR((IF(CC88&gt;=CE88,"SOBRESALIENTE",IF(CC88&gt;CE88-(CE88*0.05),"NO CUMPLIDA","ACEPTABLE"))),"N/A")</f>
        <v>N/A</v>
      </c>
      <c r="CE88" s="26">
        <f t="shared" si="65"/>
        <v>12</v>
      </c>
      <c r="CF88" s="21"/>
      <c r="CG88" s="26">
        <f t="shared" si="85"/>
        <v>335188</v>
      </c>
      <c r="CH88" s="26">
        <f t="shared" si="85"/>
        <v>44224</v>
      </c>
      <c r="CI88" s="68">
        <f t="shared" si="86"/>
        <v>7.5793234442836468</v>
      </c>
      <c r="CJ88" s="28" t="str">
        <f t="shared" si="105"/>
        <v>SOBRESALIENTE</v>
      </c>
      <c r="CK88" s="27">
        <f t="shared" si="62"/>
        <v>12</v>
      </c>
      <c r="CL88" s="26"/>
      <c r="CM88" s="26">
        <f t="shared" ref="CM88:CM151" si="109">SUBTOTAL(9,W88,Z88,AC88,AM88,AP88,AS88,BC88,BF88,BI88)</f>
        <v>335188</v>
      </c>
      <c r="CN88" s="38">
        <f t="shared" si="92"/>
        <v>7370.666666666667</v>
      </c>
      <c r="CO88" s="68">
        <f t="shared" si="87"/>
        <v>45.475940665701877</v>
      </c>
      <c r="CP88" s="28" t="str">
        <f t="shared" si="106"/>
        <v>NO CUMPLIDA</v>
      </c>
      <c r="CQ88" s="7">
        <v>12</v>
      </c>
      <c r="CR88" s="26"/>
      <c r="CS88" s="26">
        <f t="shared" si="100"/>
        <v>0</v>
      </c>
      <c r="CT88" s="29">
        <f t="shared" si="93"/>
        <v>7370.666666666667</v>
      </c>
      <c r="CU88" s="69">
        <f t="shared" si="88"/>
        <v>0</v>
      </c>
      <c r="CV88" s="28" t="str">
        <f t="shared" si="107"/>
        <v>SOBRESALIENTE</v>
      </c>
      <c r="CW88" s="7">
        <v>12</v>
      </c>
      <c r="CX88" s="26"/>
      <c r="CY88" s="26">
        <f t="shared" si="94"/>
        <v>335188</v>
      </c>
      <c r="CZ88" s="46">
        <f t="shared" si="94"/>
        <v>44224</v>
      </c>
      <c r="DA88" s="69">
        <f t="shared" si="89"/>
        <v>7.5793234442836468</v>
      </c>
      <c r="DB88" s="28" t="str">
        <f t="shared" si="108"/>
        <v>SOBRESALIENTE</v>
      </c>
      <c r="DC88" s="27">
        <f t="shared" si="63"/>
        <v>12</v>
      </c>
      <c r="DD88" s="26"/>
    </row>
    <row r="89" spans="1:108" ht="78.75">
      <c r="A89" s="6" t="s">
        <v>749</v>
      </c>
      <c r="B89" s="7" t="s">
        <v>102</v>
      </c>
      <c r="C89" s="8" t="s">
        <v>750</v>
      </c>
      <c r="D89" s="7" t="s">
        <v>751</v>
      </c>
      <c r="E89" s="9">
        <v>59820127</v>
      </c>
      <c r="F89" s="8" t="s">
        <v>750</v>
      </c>
      <c r="G89" s="7" t="s">
        <v>751</v>
      </c>
      <c r="H89" s="9">
        <v>59820127</v>
      </c>
      <c r="I89" s="7" t="s">
        <v>107</v>
      </c>
      <c r="J89" s="7" t="s">
        <v>752</v>
      </c>
      <c r="K89" s="7" t="s">
        <v>753</v>
      </c>
      <c r="L89" s="7" t="s">
        <v>573</v>
      </c>
      <c r="M89" s="7" t="s">
        <v>111</v>
      </c>
      <c r="N89" s="7" t="s">
        <v>112</v>
      </c>
      <c r="O89" s="7" t="s">
        <v>2</v>
      </c>
      <c r="P89" s="7" t="s">
        <v>193</v>
      </c>
      <c r="Q89" s="7" t="s">
        <v>647</v>
      </c>
      <c r="R89" s="8" t="s">
        <v>754</v>
      </c>
      <c r="S89" s="7" t="s">
        <v>755</v>
      </c>
      <c r="T89" s="7" t="s">
        <v>756</v>
      </c>
      <c r="U89" s="106">
        <v>1E-3</v>
      </c>
      <c r="V89" s="7" t="s">
        <v>160</v>
      </c>
      <c r="W89" s="107">
        <v>0</v>
      </c>
      <c r="X89" s="107">
        <v>726</v>
      </c>
      <c r="Y89" s="14">
        <f t="shared" si="68"/>
        <v>0</v>
      </c>
      <c r="Z89" s="107">
        <v>0</v>
      </c>
      <c r="AA89" s="107">
        <v>630</v>
      </c>
      <c r="AB89" s="14">
        <f t="shared" si="69"/>
        <v>0</v>
      </c>
      <c r="AC89" s="107">
        <v>0</v>
      </c>
      <c r="AD89" s="107">
        <v>775</v>
      </c>
      <c r="AE89" s="14">
        <f t="shared" si="70"/>
        <v>0</v>
      </c>
      <c r="AF89" s="49">
        <f t="shared" si="66"/>
        <v>0</v>
      </c>
      <c r="AG89" s="7">
        <f t="shared" si="66"/>
        <v>2131</v>
      </c>
      <c r="AH89" s="14">
        <f t="shared" si="90"/>
        <v>0</v>
      </c>
      <c r="AI89" s="17" t="str">
        <f>IFERROR((IF(AH89&lt;=AJ89,"SOBRESALIENTE",IF(AH89&gt;AJ89+(AJ89*0.05),"NO CUMPLIDA","ACEPTABLE"))),"N/A")</f>
        <v>SOBRESALIENTE</v>
      </c>
      <c r="AJ89" s="11">
        <f t="shared" si="61"/>
        <v>1E-3</v>
      </c>
      <c r="AK89" s="11" t="s">
        <v>119</v>
      </c>
      <c r="AL89" s="7" t="s">
        <v>757</v>
      </c>
      <c r="AM89" s="107">
        <v>0</v>
      </c>
      <c r="AN89" s="107">
        <v>650</v>
      </c>
      <c r="AO89" s="14">
        <f t="shared" si="71"/>
        <v>0</v>
      </c>
      <c r="AP89" s="107">
        <v>0</v>
      </c>
      <c r="AQ89" s="107">
        <v>730</v>
      </c>
      <c r="AR89" s="14">
        <f t="shared" si="72"/>
        <v>0</v>
      </c>
      <c r="AS89" s="107">
        <v>0</v>
      </c>
      <c r="AT89" s="107">
        <v>792</v>
      </c>
      <c r="AU89" s="14">
        <f t="shared" si="73"/>
        <v>0</v>
      </c>
      <c r="AV89" s="49">
        <f t="shared" si="98"/>
        <v>0</v>
      </c>
      <c r="AW89" s="7">
        <f t="shared" si="98"/>
        <v>2172</v>
      </c>
      <c r="AX89" s="14">
        <f t="shared" si="74"/>
        <v>0</v>
      </c>
      <c r="AY89" s="17" t="str">
        <f>IFERROR((IF(AX89&lt;=AZ89,"SOBRESALIENTE",IF(AX89&gt;AZ89+(AZ89*0.05),"NO CUMPLIDA","ACEPTABLE"))),"N/A")</f>
        <v>SOBRESALIENTE</v>
      </c>
      <c r="AZ89" s="11">
        <f t="shared" si="91"/>
        <v>1E-3</v>
      </c>
      <c r="BA89" s="11" t="s">
        <v>119</v>
      </c>
      <c r="BB89" s="7" t="s">
        <v>758</v>
      </c>
      <c r="BC89" s="21"/>
      <c r="BD89" s="21"/>
      <c r="BE89" s="14" t="e">
        <f t="shared" si="75"/>
        <v>#DIV/0!</v>
      </c>
      <c r="BF89" s="21"/>
      <c r="BG89" s="21"/>
      <c r="BH89" s="14" t="e">
        <f t="shared" si="76"/>
        <v>#DIV/0!</v>
      </c>
      <c r="BI89" s="21"/>
      <c r="BJ89" s="21"/>
      <c r="BK89" s="14" t="e">
        <f t="shared" si="77"/>
        <v>#DIV/0!</v>
      </c>
      <c r="BL89" s="27">
        <f t="shared" si="99"/>
        <v>0</v>
      </c>
      <c r="BM89" s="26">
        <f t="shared" si="99"/>
        <v>0</v>
      </c>
      <c r="BN89" s="14" t="e">
        <f t="shared" si="79"/>
        <v>#DIV/0!</v>
      </c>
      <c r="BO89" s="28" t="str">
        <f>IFERROR((IF(BN89&lt;=BP89,"SOBRESALIENTE",IF(BN89&gt;BP89+(BP89*0.05),"NO CUMPLIDA","ACEPTABLE"))),"N/A")</f>
        <v>N/A</v>
      </c>
      <c r="BP89" s="24">
        <f t="shared" si="64"/>
        <v>1E-3</v>
      </c>
      <c r="BQ89" s="21"/>
      <c r="BR89" s="21"/>
      <c r="BS89" s="21"/>
      <c r="BT89" s="14" t="e">
        <f t="shared" si="80"/>
        <v>#DIV/0!</v>
      </c>
      <c r="BU89" s="21"/>
      <c r="BV89" s="21"/>
      <c r="BW89" s="14" t="e">
        <f t="shared" si="81"/>
        <v>#DIV/0!</v>
      </c>
      <c r="BX89" s="21"/>
      <c r="BY89" s="21"/>
      <c r="BZ89" s="14" t="e">
        <f t="shared" si="82"/>
        <v>#DIV/0!</v>
      </c>
      <c r="CA89" s="27">
        <f t="shared" si="83"/>
        <v>0</v>
      </c>
      <c r="CB89" s="26">
        <f t="shared" si="83"/>
        <v>0</v>
      </c>
      <c r="CC89" s="14" t="e">
        <f t="shared" si="84"/>
        <v>#DIV/0!</v>
      </c>
      <c r="CD89" s="28" t="str">
        <f>IFERROR((IF(CC89&lt;=CE89,"SOBRESALIENTE",IF(CC89&gt;CE89+(CE89*0.05),"NO CUMPLIDA","ACEPTABLE"))),"N/A")</f>
        <v>N/A</v>
      </c>
      <c r="CE89" s="24">
        <f t="shared" si="65"/>
        <v>1E-3</v>
      </c>
      <c r="CF89" s="21"/>
      <c r="CG89" s="26">
        <f t="shared" si="85"/>
        <v>0</v>
      </c>
      <c r="CH89" s="26">
        <f t="shared" si="85"/>
        <v>4303</v>
      </c>
      <c r="CI89" s="14">
        <f t="shared" si="86"/>
        <v>0</v>
      </c>
      <c r="CJ89" s="28" t="str">
        <f t="shared" si="105"/>
        <v>SOBRESALIENTE</v>
      </c>
      <c r="CK89" s="108">
        <f t="shared" si="62"/>
        <v>1E-3</v>
      </c>
      <c r="CL89" s="26"/>
      <c r="CM89" s="26">
        <f t="shared" si="109"/>
        <v>0</v>
      </c>
      <c r="CN89" s="38">
        <f t="shared" si="92"/>
        <v>717.16666666666663</v>
      </c>
      <c r="CO89" s="14">
        <f t="shared" si="87"/>
        <v>0</v>
      </c>
      <c r="CP89" s="28" t="str">
        <f t="shared" si="106"/>
        <v>SOBRESALIENTE</v>
      </c>
      <c r="CQ89" s="106">
        <v>1E-3</v>
      </c>
      <c r="CR89" s="26"/>
      <c r="CS89" s="26">
        <f t="shared" ref="CS89:CS95" si="110">SUBTOTAL(9,AI89,AM89,AP89,AY89,BC89,BF89)</f>
        <v>0</v>
      </c>
      <c r="CT89" s="29">
        <f t="shared" si="93"/>
        <v>717.16666666666663</v>
      </c>
      <c r="CU89" s="30">
        <f t="shared" si="88"/>
        <v>0</v>
      </c>
      <c r="CV89" s="28" t="str">
        <f t="shared" si="107"/>
        <v>SOBRESALIENTE</v>
      </c>
      <c r="CW89" s="106">
        <v>1E-3</v>
      </c>
      <c r="CX89" s="26"/>
      <c r="CY89" s="26">
        <f t="shared" si="94"/>
        <v>0</v>
      </c>
      <c r="CZ89" s="46">
        <f t="shared" si="94"/>
        <v>4303</v>
      </c>
      <c r="DA89" s="30">
        <f t="shared" si="89"/>
        <v>0</v>
      </c>
      <c r="DB89" s="28" t="str">
        <f t="shared" si="108"/>
        <v>SOBRESALIENTE</v>
      </c>
      <c r="DC89" s="24">
        <f t="shared" si="63"/>
        <v>1E-3</v>
      </c>
      <c r="DD89" s="26"/>
    </row>
    <row r="90" spans="1:108" ht="67.5">
      <c r="A90" s="8" t="s">
        <v>759</v>
      </c>
      <c r="B90" s="7" t="s">
        <v>102</v>
      </c>
      <c r="C90" s="8" t="s">
        <v>750</v>
      </c>
      <c r="D90" s="7" t="s">
        <v>751</v>
      </c>
      <c r="E90" s="9">
        <v>59820127</v>
      </c>
      <c r="F90" s="8" t="s">
        <v>750</v>
      </c>
      <c r="G90" s="7" t="s">
        <v>751</v>
      </c>
      <c r="H90" s="9">
        <v>59820127</v>
      </c>
      <c r="I90" s="7" t="s">
        <v>760</v>
      </c>
      <c r="J90" s="7" t="s">
        <v>761</v>
      </c>
      <c r="K90" s="7" t="s">
        <v>762</v>
      </c>
      <c r="L90" s="7" t="s">
        <v>573</v>
      </c>
      <c r="M90" s="7" t="s">
        <v>111</v>
      </c>
      <c r="N90" s="7" t="s">
        <v>112</v>
      </c>
      <c r="O90" s="7" t="s">
        <v>2</v>
      </c>
      <c r="P90" s="7" t="s">
        <v>763</v>
      </c>
      <c r="Q90" s="7" t="s">
        <v>647</v>
      </c>
      <c r="R90" s="8" t="s">
        <v>764</v>
      </c>
      <c r="S90" s="7" t="s">
        <v>765</v>
      </c>
      <c r="T90" s="7" t="s">
        <v>766</v>
      </c>
      <c r="U90" s="90">
        <v>3.2</v>
      </c>
      <c r="V90" s="7" t="s">
        <v>372</v>
      </c>
      <c r="W90" s="107">
        <v>76</v>
      </c>
      <c r="X90" s="107">
        <v>21</v>
      </c>
      <c r="Y90" s="68">
        <f t="shared" si="68"/>
        <v>3.6190476190476191</v>
      </c>
      <c r="Z90" s="107">
        <v>108</v>
      </c>
      <c r="AA90" s="107">
        <v>26</v>
      </c>
      <c r="AB90" s="68">
        <f t="shared" si="69"/>
        <v>4.1538461538461542</v>
      </c>
      <c r="AC90" s="107">
        <v>118</v>
      </c>
      <c r="AD90" s="107">
        <v>29</v>
      </c>
      <c r="AE90" s="68">
        <f t="shared" si="70"/>
        <v>4.068965517241379</v>
      </c>
      <c r="AF90" s="49">
        <f t="shared" si="66"/>
        <v>302</v>
      </c>
      <c r="AG90" s="7">
        <f t="shared" si="66"/>
        <v>76</v>
      </c>
      <c r="AH90" s="68">
        <f t="shared" si="90"/>
        <v>3.9736842105263159</v>
      </c>
      <c r="AI90" s="28" t="str">
        <f>IFERROR((IF(AH90&gt;=AJ90,"SOBRESALIENTE",IF(AH90&lt;AJ90-(AJ90*0.05),"NO CUMPLIDA","ACEPTABLE"))),"N/A")</f>
        <v>SOBRESALIENTE</v>
      </c>
      <c r="AJ90" s="7">
        <f t="shared" si="61"/>
        <v>3.2</v>
      </c>
      <c r="AK90" s="7" t="s">
        <v>119</v>
      </c>
      <c r="AL90" s="35" t="s">
        <v>767</v>
      </c>
      <c r="AM90" s="107">
        <v>62</v>
      </c>
      <c r="AN90" s="107">
        <v>15</v>
      </c>
      <c r="AO90" s="68">
        <f t="shared" si="71"/>
        <v>4.1333333333333337</v>
      </c>
      <c r="AP90" s="107">
        <v>126</v>
      </c>
      <c r="AQ90" s="107">
        <v>29</v>
      </c>
      <c r="AR90" s="68">
        <f t="shared" si="72"/>
        <v>4.3448275862068968</v>
      </c>
      <c r="AS90" s="107">
        <v>177</v>
      </c>
      <c r="AT90" s="107">
        <v>44</v>
      </c>
      <c r="AU90" s="68">
        <f t="shared" si="73"/>
        <v>4.0227272727272725</v>
      </c>
      <c r="AV90" s="49">
        <f t="shared" si="98"/>
        <v>365</v>
      </c>
      <c r="AW90" s="7">
        <f t="shared" si="98"/>
        <v>88</v>
      </c>
      <c r="AX90" s="68">
        <f t="shared" si="74"/>
        <v>4.1477272727272725</v>
      </c>
      <c r="AY90" s="28" t="str">
        <f>IFERROR((IF(AX90&gt;=AZ90,"SOBRESALIENTE",IF(AX90&lt;AZ90-(AZ90*0.05),"NO CUMPLIDA","ACEPTABLE"))),"N/A")</f>
        <v>SOBRESALIENTE</v>
      </c>
      <c r="AZ90" s="11">
        <f t="shared" si="91"/>
        <v>3.2</v>
      </c>
      <c r="BA90" s="7" t="s">
        <v>119</v>
      </c>
      <c r="BB90" s="7" t="s">
        <v>768</v>
      </c>
      <c r="BC90" s="21"/>
      <c r="BD90" s="21"/>
      <c r="BE90" s="68" t="e">
        <f t="shared" si="75"/>
        <v>#DIV/0!</v>
      </c>
      <c r="BF90" s="21"/>
      <c r="BG90" s="21"/>
      <c r="BH90" s="68" t="e">
        <f t="shared" si="76"/>
        <v>#DIV/0!</v>
      </c>
      <c r="BI90" s="21"/>
      <c r="BJ90" s="21"/>
      <c r="BK90" s="68" t="e">
        <f t="shared" si="77"/>
        <v>#DIV/0!</v>
      </c>
      <c r="BL90" s="27">
        <f t="shared" si="99"/>
        <v>0</v>
      </c>
      <c r="BM90" s="26">
        <f t="shared" si="99"/>
        <v>0</v>
      </c>
      <c r="BN90" s="68" t="e">
        <f t="shared" si="79"/>
        <v>#DIV/0!</v>
      </c>
      <c r="BO90" s="28" t="str">
        <f>IFERROR((IF(BN90&gt;=BP90,"SOBRESALIENTE",IF(BN90&lt;BP90-(BP90*0.05),"NO CUMPLIDA","ACEPTABLE"))),"N/A")</f>
        <v>N/A</v>
      </c>
      <c r="BP90" s="26">
        <f t="shared" si="64"/>
        <v>3.2</v>
      </c>
      <c r="BQ90" s="21"/>
      <c r="BR90" s="21"/>
      <c r="BS90" s="21"/>
      <c r="BT90" s="68" t="e">
        <f t="shared" si="80"/>
        <v>#DIV/0!</v>
      </c>
      <c r="BU90" s="21"/>
      <c r="BV90" s="21"/>
      <c r="BW90" s="68" t="e">
        <f t="shared" si="81"/>
        <v>#DIV/0!</v>
      </c>
      <c r="BX90" s="21"/>
      <c r="BY90" s="21"/>
      <c r="BZ90" s="68" t="e">
        <f t="shared" si="82"/>
        <v>#DIV/0!</v>
      </c>
      <c r="CA90" s="27">
        <f t="shared" si="83"/>
        <v>0</v>
      </c>
      <c r="CB90" s="26">
        <f t="shared" si="83"/>
        <v>0</v>
      </c>
      <c r="CC90" s="68" t="e">
        <f t="shared" si="84"/>
        <v>#DIV/0!</v>
      </c>
      <c r="CD90" s="28" t="str">
        <f>IFERROR((IF(CC90&gt;=CE90,"SOBRESALIENTE",IF(CC90&lt;CE90-(CE90*0.05),"NO CUMPLIDA","ACEPTABLE"))),"N/A")</f>
        <v>N/A</v>
      </c>
      <c r="CE90" s="26">
        <f t="shared" si="65"/>
        <v>3.2</v>
      </c>
      <c r="CF90" s="21"/>
      <c r="CG90" s="26">
        <f t="shared" si="85"/>
        <v>667</v>
      </c>
      <c r="CH90" s="26">
        <f t="shared" si="85"/>
        <v>164</v>
      </c>
      <c r="CI90" s="68">
        <f t="shared" si="86"/>
        <v>4.0670731707317076</v>
      </c>
      <c r="CJ90" s="28" t="str">
        <f>IFERROR((IF(CI90&gt;=CK90,"SOBRESALIENTE",IF(CI90&lt;CK90-(CK90*0.05),"NO CUMPLIDA","ACEPTABLE"))),"N/A")</f>
        <v>SOBRESALIENTE</v>
      </c>
      <c r="CK90" s="26">
        <f t="shared" si="62"/>
        <v>3.2</v>
      </c>
      <c r="CL90" s="26"/>
      <c r="CM90" s="26">
        <f t="shared" si="109"/>
        <v>667</v>
      </c>
      <c r="CN90" s="38">
        <f t="shared" si="92"/>
        <v>27.333333333333332</v>
      </c>
      <c r="CO90" s="68">
        <f t="shared" si="87"/>
        <v>24.402439024390244</v>
      </c>
      <c r="CP90" s="28" t="str">
        <f>IFERROR((IF(CO90&gt;=CQ90,"SOBRESALIENTE",IF(CO90&lt;CQ90-(CQ90*0.05),"NO CUMPLIDA","ACEPTABLE"))),"N/A")</f>
        <v>SOBRESALIENTE</v>
      </c>
      <c r="CQ90" s="90">
        <v>3.2</v>
      </c>
      <c r="CR90" s="26"/>
      <c r="CS90" s="26">
        <f t="shared" si="110"/>
        <v>188</v>
      </c>
      <c r="CT90" s="29">
        <f t="shared" si="93"/>
        <v>27.333333333333332</v>
      </c>
      <c r="CU90" s="69">
        <f t="shared" si="88"/>
        <v>6.8780487804878048</v>
      </c>
      <c r="CV90" s="28" t="str">
        <f>IFERROR((IF(CU90&gt;=CW90,"SOBRESALIENTE",IF(CU90&lt;CW90-(CW90*0.05),"NO CUMPLIDA","ACEPTABLE"))),"N/A")</f>
        <v>SOBRESALIENTE</v>
      </c>
      <c r="CW90" s="90">
        <v>3.2</v>
      </c>
      <c r="CX90" s="26"/>
      <c r="CY90" s="26">
        <f t="shared" si="94"/>
        <v>667</v>
      </c>
      <c r="CZ90" s="46">
        <f t="shared" si="94"/>
        <v>164</v>
      </c>
      <c r="DA90" s="69">
        <f t="shared" si="89"/>
        <v>4.0670731707317076</v>
      </c>
      <c r="DB90" s="28" t="str">
        <f>IFERROR((IF(DA90&gt;=DC90,"SOBRESALIENTE",IF(DA90&lt;DC90-(DC90*0.05),"NO CUMPLIDA","ACEPTABLE"))),"N/A")</f>
        <v>SOBRESALIENTE</v>
      </c>
      <c r="DC90" s="26">
        <f t="shared" si="63"/>
        <v>3.2</v>
      </c>
      <c r="DD90" s="26"/>
    </row>
    <row r="91" spans="1:108" ht="78.75">
      <c r="A91" s="8" t="s">
        <v>769</v>
      </c>
      <c r="B91" s="7" t="s">
        <v>102</v>
      </c>
      <c r="C91" s="8" t="s">
        <v>750</v>
      </c>
      <c r="D91" s="7" t="s">
        <v>751</v>
      </c>
      <c r="E91" s="9">
        <v>59820127</v>
      </c>
      <c r="F91" s="8" t="s">
        <v>750</v>
      </c>
      <c r="G91" s="7" t="s">
        <v>751</v>
      </c>
      <c r="H91" s="9">
        <v>59820127</v>
      </c>
      <c r="I91" s="7" t="s">
        <v>760</v>
      </c>
      <c r="J91" s="7" t="s">
        <v>761</v>
      </c>
      <c r="K91" s="7" t="s">
        <v>770</v>
      </c>
      <c r="L91" s="7" t="s">
        <v>573</v>
      </c>
      <c r="M91" s="7" t="s">
        <v>111</v>
      </c>
      <c r="N91" s="7" t="s">
        <v>112</v>
      </c>
      <c r="O91" s="7" t="s">
        <v>2</v>
      </c>
      <c r="P91" s="7" t="s">
        <v>763</v>
      </c>
      <c r="Q91" s="7" t="s">
        <v>135</v>
      </c>
      <c r="R91" s="8" t="s">
        <v>771</v>
      </c>
      <c r="S91" s="7" t="s">
        <v>772</v>
      </c>
      <c r="T91" s="7" t="s">
        <v>773</v>
      </c>
      <c r="U91" s="90">
        <v>10</v>
      </c>
      <c r="V91" s="7" t="s">
        <v>520</v>
      </c>
      <c r="W91" s="107">
        <v>230</v>
      </c>
      <c r="X91" s="107">
        <v>23</v>
      </c>
      <c r="Y91" s="68">
        <f t="shared" si="68"/>
        <v>10</v>
      </c>
      <c r="Z91" s="107">
        <v>187</v>
      </c>
      <c r="AA91" s="107">
        <v>30</v>
      </c>
      <c r="AB91" s="68">
        <f t="shared" si="69"/>
        <v>6.2333333333333334</v>
      </c>
      <c r="AC91" s="107">
        <v>328</v>
      </c>
      <c r="AD91" s="107">
        <v>36</v>
      </c>
      <c r="AE91" s="68">
        <f t="shared" si="70"/>
        <v>9.1111111111111107</v>
      </c>
      <c r="AF91" s="49">
        <f t="shared" si="66"/>
        <v>745</v>
      </c>
      <c r="AG91" s="7">
        <f t="shared" si="66"/>
        <v>89</v>
      </c>
      <c r="AH91" s="68">
        <f t="shared" si="90"/>
        <v>8.3707865168539328</v>
      </c>
      <c r="AI91" s="17" t="str">
        <f>IFERROR((IF(AH91&lt;=AJ91,"SOBRESALIENTE",IF(AH91&gt;AJ91+(AJ91*0.05),"NO CUMPLIDA","ACEPTABLE"))),"N/A")</f>
        <v>SOBRESALIENTE</v>
      </c>
      <c r="AJ91" s="7">
        <f t="shared" si="61"/>
        <v>10</v>
      </c>
      <c r="AK91" s="7" t="s">
        <v>119</v>
      </c>
      <c r="AL91" s="35" t="s">
        <v>774</v>
      </c>
      <c r="AM91" s="107">
        <v>173</v>
      </c>
      <c r="AN91" s="107">
        <v>19</v>
      </c>
      <c r="AO91" s="68">
        <f t="shared" si="71"/>
        <v>9.1052631578947363</v>
      </c>
      <c r="AP91" s="107">
        <v>227</v>
      </c>
      <c r="AQ91" s="107">
        <v>37</v>
      </c>
      <c r="AR91" s="68">
        <f t="shared" si="72"/>
        <v>6.1351351351351351</v>
      </c>
      <c r="AS91" s="107">
        <v>507</v>
      </c>
      <c r="AT91" s="107">
        <v>64</v>
      </c>
      <c r="AU91" s="68">
        <f t="shared" si="73"/>
        <v>7.921875</v>
      </c>
      <c r="AV91" s="49">
        <f t="shared" si="98"/>
        <v>907</v>
      </c>
      <c r="AW91" s="7">
        <f t="shared" si="98"/>
        <v>120</v>
      </c>
      <c r="AX91" s="68">
        <f t="shared" si="74"/>
        <v>7.5583333333333336</v>
      </c>
      <c r="AY91" s="17" t="str">
        <f>IFERROR((IF(AX91&lt;=AZ91,"SOBRESALIENTE",IF(AX91&gt;AZ91+(AZ91*0.05),"NO CUMPLIDA","ACEPTABLE"))),"N/A")</f>
        <v>SOBRESALIENTE</v>
      </c>
      <c r="AZ91" s="11">
        <f t="shared" si="91"/>
        <v>10</v>
      </c>
      <c r="BA91" s="7" t="s">
        <v>119</v>
      </c>
      <c r="BB91" s="7" t="s">
        <v>775</v>
      </c>
      <c r="BC91" s="21"/>
      <c r="BD91" s="21"/>
      <c r="BE91" s="68" t="e">
        <f t="shared" si="75"/>
        <v>#DIV/0!</v>
      </c>
      <c r="BF91" s="21"/>
      <c r="BG91" s="21"/>
      <c r="BH91" s="68" t="e">
        <f t="shared" si="76"/>
        <v>#DIV/0!</v>
      </c>
      <c r="BI91" s="21"/>
      <c r="BJ91" s="21"/>
      <c r="BK91" s="68" t="e">
        <f t="shared" si="77"/>
        <v>#DIV/0!</v>
      </c>
      <c r="BL91" s="27">
        <f t="shared" si="99"/>
        <v>0</v>
      </c>
      <c r="BM91" s="26">
        <f t="shared" si="99"/>
        <v>0</v>
      </c>
      <c r="BN91" s="68" t="e">
        <f t="shared" si="79"/>
        <v>#DIV/0!</v>
      </c>
      <c r="BO91" s="28" t="str">
        <f>IFERROR((IF(BN91&lt;=BP91,"SOBRESALIENTE",IF(BN91&lt;BP91+(BP91*0.05),"NO CUMPLIDA","ACEPTABLE"))),"N/A")</f>
        <v>N/A</v>
      </c>
      <c r="BP91" s="26">
        <f t="shared" si="64"/>
        <v>10</v>
      </c>
      <c r="BQ91" s="21"/>
      <c r="BR91" s="21"/>
      <c r="BS91" s="21"/>
      <c r="BT91" s="68" t="e">
        <f t="shared" si="80"/>
        <v>#DIV/0!</v>
      </c>
      <c r="BU91" s="21"/>
      <c r="BV91" s="21"/>
      <c r="BW91" s="68" t="e">
        <f t="shared" si="81"/>
        <v>#DIV/0!</v>
      </c>
      <c r="BX91" s="21"/>
      <c r="BY91" s="21"/>
      <c r="BZ91" s="68" t="e">
        <f t="shared" si="82"/>
        <v>#DIV/0!</v>
      </c>
      <c r="CA91" s="27">
        <f t="shared" si="83"/>
        <v>0</v>
      </c>
      <c r="CB91" s="26">
        <f t="shared" si="83"/>
        <v>0</v>
      </c>
      <c r="CC91" s="68" t="e">
        <f t="shared" si="84"/>
        <v>#DIV/0!</v>
      </c>
      <c r="CD91" s="28" t="str">
        <f>IFERROR((IF(CC91&lt;=CE91,"SOBRESALIENTE",IF(CC91&lt;CE91-(CE91*0.05),"NO CUMPLIDA","ACEPTABLE"))),"N/A")</f>
        <v>N/A</v>
      </c>
      <c r="CE91" s="26">
        <f t="shared" si="65"/>
        <v>10</v>
      </c>
      <c r="CF91" s="21"/>
      <c r="CG91" s="26">
        <f t="shared" si="85"/>
        <v>1652</v>
      </c>
      <c r="CH91" s="26">
        <f t="shared" si="85"/>
        <v>209</v>
      </c>
      <c r="CI91" s="68">
        <f t="shared" si="86"/>
        <v>7.9043062200956937</v>
      </c>
      <c r="CJ91" s="28" t="str">
        <f>IFERROR((IF(CI91&lt;=CK91,"SOBRESALIENTE",IF(CI91&gt;CK91+(CK91*0.05),"NO CUMPLIDA","ACEPTABLE"))),"N/A")</f>
        <v>SOBRESALIENTE</v>
      </c>
      <c r="CK91" s="26">
        <f t="shared" si="62"/>
        <v>10</v>
      </c>
      <c r="CL91" s="26"/>
      <c r="CM91" s="26">
        <f t="shared" si="109"/>
        <v>1652</v>
      </c>
      <c r="CN91" s="38">
        <f t="shared" si="92"/>
        <v>34.833333333333336</v>
      </c>
      <c r="CO91" s="68">
        <f t="shared" si="87"/>
        <v>47.425837320574161</v>
      </c>
      <c r="CP91" s="28" t="str">
        <f>IFERROR((IF(CO91&lt;=CQ91,"SOBRESALIENTE",IF(CO91&gt;CQ91+(CQ91*0.05),"NO CUMPLIDA","ACEPTABLE"))),"N/A")</f>
        <v>NO CUMPLIDA</v>
      </c>
      <c r="CQ91" s="90">
        <v>10</v>
      </c>
      <c r="CR91" s="26"/>
      <c r="CS91" s="26">
        <f t="shared" si="110"/>
        <v>400</v>
      </c>
      <c r="CT91" s="29">
        <f t="shared" si="93"/>
        <v>34.833333333333336</v>
      </c>
      <c r="CU91" s="69">
        <f t="shared" si="88"/>
        <v>11.483253588516746</v>
      </c>
      <c r="CV91" s="28" t="str">
        <f>IFERROR((IF(CU91&lt;=CW91,"SOBRESALIENTE",IF(CU91&gt;CW91+(CW91*0.05),"NO CUMPLIDA","ACEPTABLE"))),"N/A")</f>
        <v>NO CUMPLIDA</v>
      </c>
      <c r="CW91" s="90">
        <v>10</v>
      </c>
      <c r="CX91" s="26"/>
      <c r="CY91" s="26">
        <f t="shared" si="94"/>
        <v>1652</v>
      </c>
      <c r="CZ91" s="46">
        <f t="shared" si="94"/>
        <v>209</v>
      </c>
      <c r="DA91" s="69">
        <f t="shared" si="89"/>
        <v>7.9043062200956937</v>
      </c>
      <c r="DB91" s="28" t="str">
        <f>IFERROR((IF(DA91&lt;=DC91,"SOBRESALIENTE",IF(DA91&gt;DC91+(DC91*0.05),"NO CUMPLIDA","ACEPTABLE"))),"N/A")</f>
        <v>SOBRESALIENTE</v>
      </c>
      <c r="DC91" s="26">
        <f t="shared" si="63"/>
        <v>10</v>
      </c>
      <c r="DD91" s="26"/>
    </row>
    <row r="92" spans="1:108" ht="78.75">
      <c r="A92" s="6" t="s">
        <v>776</v>
      </c>
      <c r="B92" s="7" t="s">
        <v>102</v>
      </c>
      <c r="C92" s="8" t="s">
        <v>750</v>
      </c>
      <c r="D92" s="7" t="s">
        <v>751</v>
      </c>
      <c r="E92" s="9">
        <v>59820127</v>
      </c>
      <c r="F92" s="8" t="s">
        <v>750</v>
      </c>
      <c r="G92" s="7" t="s">
        <v>751</v>
      </c>
      <c r="H92" s="9">
        <v>59820127</v>
      </c>
      <c r="I92" s="7" t="s">
        <v>760</v>
      </c>
      <c r="J92" s="7" t="s">
        <v>777</v>
      </c>
      <c r="K92" s="7" t="s">
        <v>778</v>
      </c>
      <c r="L92" s="7" t="s">
        <v>573</v>
      </c>
      <c r="M92" s="7" t="s">
        <v>111</v>
      </c>
      <c r="N92" s="7" t="s">
        <v>112</v>
      </c>
      <c r="O92" s="7" t="s">
        <v>2</v>
      </c>
      <c r="P92" s="7" t="s">
        <v>193</v>
      </c>
      <c r="Q92" s="7" t="s">
        <v>647</v>
      </c>
      <c r="R92" s="8" t="s">
        <v>779</v>
      </c>
      <c r="S92" s="7" t="s">
        <v>780</v>
      </c>
      <c r="T92" s="7" t="s">
        <v>781</v>
      </c>
      <c r="U92" s="109">
        <v>1</v>
      </c>
      <c r="V92" s="7" t="s">
        <v>160</v>
      </c>
      <c r="W92" s="110">
        <v>23</v>
      </c>
      <c r="X92" s="111">
        <v>23</v>
      </c>
      <c r="Y92" s="14">
        <f t="shared" si="68"/>
        <v>1</v>
      </c>
      <c r="Z92" s="111">
        <v>30</v>
      </c>
      <c r="AA92" s="111">
        <v>30</v>
      </c>
      <c r="AB92" s="14">
        <f t="shared" si="69"/>
        <v>1</v>
      </c>
      <c r="AC92" s="111">
        <v>36</v>
      </c>
      <c r="AD92" s="111">
        <v>36</v>
      </c>
      <c r="AE92" s="14">
        <f t="shared" si="70"/>
        <v>1</v>
      </c>
      <c r="AF92" s="49">
        <f t="shared" si="66"/>
        <v>89</v>
      </c>
      <c r="AG92" s="7">
        <f t="shared" si="66"/>
        <v>89</v>
      </c>
      <c r="AH92" s="14">
        <f t="shared" si="90"/>
        <v>1</v>
      </c>
      <c r="AI92" s="17" t="str">
        <f>IFERROR((IF(AH92&gt;=AJ92,"SOBRESALIENTE",IF(AH92&lt;AJ92-(AJ92*0.05),"NO CUMPLIDA","ACEPTABLE"))),"N/A")</f>
        <v>SOBRESALIENTE</v>
      </c>
      <c r="AJ92" s="11">
        <f t="shared" si="61"/>
        <v>1</v>
      </c>
      <c r="AK92" s="11" t="s">
        <v>119</v>
      </c>
      <c r="AL92" s="112" t="s">
        <v>782</v>
      </c>
      <c r="AM92" s="111">
        <v>19</v>
      </c>
      <c r="AN92" s="111">
        <v>19</v>
      </c>
      <c r="AO92" s="14">
        <f t="shared" si="71"/>
        <v>1</v>
      </c>
      <c r="AP92" s="111">
        <v>37</v>
      </c>
      <c r="AQ92" s="111">
        <v>37</v>
      </c>
      <c r="AR92" s="14">
        <f t="shared" si="72"/>
        <v>1</v>
      </c>
      <c r="AS92" s="111">
        <v>60</v>
      </c>
      <c r="AT92" s="111">
        <v>60</v>
      </c>
      <c r="AU92" s="14">
        <f t="shared" si="73"/>
        <v>1</v>
      </c>
      <c r="AV92" s="49">
        <f t="shared" si="98"/>
        <v>116</v>
      </c>
      <c r="AW92" s="7">
        <f t="shared" si="98"/>
        <v>116</v>
      </c>
      <c r="AX92" s="14">
        <f t="shared" si="74"/>
        <v>1</v>
      </c>
      <c r="AY92" s="17" t="str">
        <f>IFERROR((IF(AX92&gt;=AZ92,"SOBRESALIENTE",IF(AX92&lt;AZ92-(AZ92*0.05),"NO CUMPLIDA","ACEPTABLE"))),"N/A")</f>
        <v>SOBRESALIENTE</v>
      </c>
      <c r="AZ92" s="11">
        <f t="shared" si="91"/>
        <v>1</v>
      </c>
      <c r="BA92" s="11" t="s">
        <v>119</v>
      </c>
      <c r="BB92" s="7" t="s">
        <v>783</v>
      </c>
      <c r="BC92" s="21"/>
      <c r="BD92" s="21"/>
      <c r="BE92" s="14" t="e">
        <f t="shared" si="75"/>
        <v>#DIV/0!</v>
      </c>
      <c r="BF92" s="21"/>
      <c r="BG92" s="21"/>
      <c r="BH92" s="14" t="e">
        <f t="shared" si="76"/>
        <v>#DIV/0!</v>
      </c>
      <c r="BI92" s="21"/>
      <c r="BJ92" s="21"/>
      <c r="BK92" s="14" t="e">
        <f t="shared" si="77"/>
        <v>#DIV/0!</v>
      </c>
      <c r="BL92" s="27">
        <f t="shared" si="99"/>
        <v>0</v>
      </c>
      <c r="BM92" s="26">
        <f t="shared" si="99"/>
        <v>0</v>
      </c>
      <c r="BN92" s="14" t="e">
        <f t="shared" si="79"/>
        <v>#DIV/0!</v>
      </c>
      <c r="BO92" s="28" t="str">
        <f>IFERROR((IF(BN92&gt;=BP92,"SOBRESALIENTE",IF(BN92&lt;BP92-(BP92*0.05),"NO CUMPLIDA","ACEPTABLE"))),"N/A")</f>
        <v>N/A</v>
      </c>
      <c r="BP92" s="24">
        <f t="shared" si="64"/>
        <v>1</v>
      </c>
      <c r="BQ92" s="21"/>
      <c r="BR92" s="21"/>
      <c r="BS92" s="21"/>
      <c r="BT92" s="14" t="e">
        <f t="shared" si="80"/>
        <v>#DIV/0!</v>
      </c>
      <c r="BU92" s="21"/>
      <c r="BV92" s="21"/>
      <c r="BW92" s="14" t="e">
        <f t="shared" si="81"/>
        <v>#DIV/0!</v>
      </c>
      <c r="BX92" s="21"/>
      <c r="BY92" s="21"/>
      <c r="BZ92" s="14" t="e">
        <f t="shared" si="82"/>
        <v>#DIV/0!</v>
      </c>
      <c r="CA92" s="27">
        <f t="shared" si="83"/>
        <v>0</v>
      </c>
      <c r="CB92" s="26">
        <f t="shared" si="83"/>
        <v>0</v>
      </c>
      <c r="CC92" s="14" t="e">
        <f t="shared" si="84"/>
        <v>#DIV/0!</v>
      </c>
      <c r="CD92" s="28" t="str">
        <f>IFERROR((IF(CC92&gt;=CE92,"SOBRESALIENTE",IF(CC92&lt;CE92-(CE92*0.05),"NO CUMPLIDA","ACEPTABLE"))),"N/A")</f>
        <v>N/A</v>
      </c>
      <c r="CE92" s="24">
        <f t="shared" si="65"/>
        <v>1</v>
      </c>
      <c r="CF92" s="21"/>
      <c r="CG92" s="26">
        <f t="shared" si="85"/>
        <v>205</v>
      </c>
      <c r="CH92" s="26">
        <f t="shared" si="85"/>
        <v>205</v>
      </c>
      <c r="CI92" s="14">
        <f t="shared" si="86"/>
        <v>1</v>
      </c>
      <c r="CJ92" s="28" t="str">
        <f>IFERROR((IF(CI92&gt;=CK92,"SOBRESALIENTE",IF(CI92&lt;CK92-(CK92*0.05),"NO CUMPLIDA","ACEPTABLE"))),"N/A")</f>
        <v>SOBRESALIENTE</v>
      </c>
      <c r="CK92" s="24">
        <f t="shared" si="62"/>
        <v>1</v>
      </c>
      <c r="CL92" s="26"/>
      <c r="CM92" s="26">
        <f t="shared" si="109"/>
        <v>205</v>
      </c>
      <c r="CN92" s="38">
        <f t="shared" si="92"/>
        <v>34.166666666666664</v>
      </c>
      <c r="CO92" s="14">
        <f t="shared" si="87"/>
        <v>6</v>
      </c>
      <c r="CP92" s="28" t="str">
        <f>IFERROR((IF(CO92&gt;=CQ92,"SOBRESALIENTE",IF(CO92&lt;CQ92-(CQ92*0.05),"NO CUMPLIDA","ACEPTABLE"))),"N/A")</f>
        <v>SOBRESALIENTE</v>
      </c>
      <c r="CQ92" s="109">
        <v>1</v>
      </c>
      <c r="CR92" s="26"/>
      <c r="CS92" s="26">
        <f t="shared" si="110"/>
        <v>56</v>
      </c>
      <c r="CT92" s="29">
        <f t="shared" si="93"/>
        <v>34.166666666666664</v>
      </c>
      <c r="CU92" s="30">
        <f t="shared" si="88"/>
        <v>1.6390243902439026</v>
      </c>
      <c r="CV92" s="28" t="str">
        <f>IFERROR((IF(CU92&lt;=CW92,"SOBRESALIENTE",IF(CU92&lt;CW92+(CW92*0.05),"NO CUMPLIDA","ACEPTABLE"))),"N/A")</f>
        <v>ACEPTABLE</v>
      </c>
      <c r="CW92" s="109">
        <v>1</v>
      </c>
      <c r="CX92" s="26"/>
      <c r="CY92" s="26">
        <f t="shared" si="94"/>
        <v>205</v>
      </c>
      <c r="CZ92" s="46">
        <f t="shared" si="94"/>
        <v>205</v>
      </c>
      <c r="DA92" s="30">
        <f t="shared" si="89"/>
        <v>1</v>
      </c>
      <c r="DB92" s="28" t="str">
        <f>IFERROR((IF(DA92&gt;=DC92,"SOBRESALIENTE",IF(DA92&lt;DC92-(DC92*0.05),"NO CUMPLIDA","ACEPTABLE"))),"N/A")</f>
        <v>SOBRESALIENTE</v>
      </c>
      <c r="DC92" s="24">
        <f t="shared" si="63"/>
        <v>1</v>
      </c>
      <c r="DD92" s="26"/>
    </row>
    <row r="93" spans="1:108" ht="78.75">
      <c r="A93" s="8" t="s">
        <v>784</v>
      </c>
      <c r="B93" s="7" t="s">
        <v>102</v>
      </c>
      <c r="C93" s="8" t="s">
        <v>750</v>
      </c>
      <c r="D93" s="7" t="s">
        <v>751</v>
      </c>
      <c r="E93" s="9">
        <v>59820127</v>
      </c>
      <c r="F93" s="8" t="s">
        <v>750</v>
      </c>
      <c r="G93" s="7" t="s">
        <v>751</v>
      </c>
      <c r="H93" s="9">
        <v>59820127</v>
      </c>
      <c r="I93" s="7" t="s">
        <v>760</v>
      </c>
      <c r="J93" s="7" t="s">
        <v>785</v>
      </c>
      <c r="K93" s="7" t="s">
        <v>786</v>
      </c>
      <c r="L93" s="7" t="s">
        <v>573</v>
      </c>
      <c r="M93" s="7" t="s">
        <v>787</v>
      </c>
      <c r="N93" s="7" t="s">
        <v>112</v>
      </c>
      <c r="O93" s="7" t="s">
        <v>172</v>
      </c>
      <c r="P93" s="7" t="s">
        <v>788</v>
      </c>
      <c r="Q93" s="7" t="s">
        <v>647</v>
      </c>
      <c r="R93" s="8" t="s">
        <v>789</v>
      </c>
      <c r="S93" s="7" t="s">
        <v>790</v>
      </c>
      <c r="T93" s="7" t="s">
        <v>791</v>
      </c>
      <c r="U93" s="109">
        <v>0.9</v>
      </c>
      <c r="V93" s="7" t="s">
        <v>160</v>
      </c>
      <c r="W93" s="111">
        <v>411</v>
      </c>
      <c r="X93" s="111">
        <v>429</v>
      </c>
      <c r="Y93" s="14">
        <f t="shared" si="68"/>
        <v>0.95804195804195802</v>
      </c>
      <c r="Z93" s="111">
        <v>411</v>
      </c>
      <c r="AA93" s="111">
        <v>429</v>
      </c>
      <c r="AB93" s="14">
        <f t="shared" si="69"/>
        <v>0.95804195804195802</v>
      </c>
      <c r="AC93" s="111">
        <v>411</v>
      </c>
      <c r="AD93" s="111">
        <v>429</v>
      </c>
      <c r="AE93" s="14">
        <f t="shared" si="70"/>
        <v>0.95804195804195802</v>
      </c>
      <c r="AF93" s="49">
        <f t="shared" si="66"/>
        <v>1233</v>
      </c>
      <c r="AG93" s="7">
        <f t="shared" si="66"/>
        <v>1287</v>
      </c>
      <c r="AH93" s="14">
        <f t="shared" si="90"/>
        <v>0.95804195804195802</v>
      </c>
      <c r="AI93" s="17" t="str">
        <f>IFERROR((IF(AH93&gt;=AJ93,"SOBRESALIENTE",IF(AH93&lt;AJ93-(AJ93*0.05),"NO CUMPLIDA","ACEPTABLE"))),"N/A")</f>
        <v>SOBRESALIENTE</v>
      </c>
      <c r="AJ93" s="11">
        <f t="shared" si="61"/>
        <v>0.9</v>
      </c>
      <c r="AK93" s="11" t="s">
        <v>119</v>
      </c>
      <c r="AL93" s="113" t="s">
        <v>792</v>
      </c>
      <c r="AM93" s="111">
        <v>413</v>
      </c>
      <c r="AN93" s="111">
        <v>429</v>
      </c>
      <c r="AO93" s="14">
        <f t="shared" si="71"/>
        <v>0.96270396270396275</v>
      </c>
      <c r="AP93" s="111">
        <v>413</v>
      </c>
      <c r="AQ93" s="111">
        <v>429</v>
      </c>
      <c r="AR93" s="14">
        <f t="shared" si="72"/>
        <v>0.96270396270396275</v>
      </c>
      <c r="AS93" s="111">
        <v>413</v>
      </c>
      <c r="AT93" s="111">
        <v>429</v>
      </c>
      <c r="AU93" s="14">
        <f t="shared" si="73"/>
        <v>0.96270396270396275</v>
      </c>
      <c r="AV93" s="49">
        <f t="shared" si="98"/>
        <v>1239</v>
      </c>
      <c r="AW93" s="7">
        <f t="shared" si="98"/>
        <v>1287</v>
      </c>
      <c r="AX93" s="14">
        <f t="shared" si="74"/>
        <v>0.96270396270396275</v>
      </c>
      <c r="AY93" s="17" t="str">
        <f>IFERROR((IF(AX93&gt;=AZ93,"SOBRESALIENTE",IF(AX93&lt;AZ93-(AZ93*0.05),"NO CUMPLIDA","ACEPTABLE"))),"N/A")</f>
        <v>SOBRESALIENTE</v>
      </c>
      <c r="AZ93" s="11">
        <f t="shared" si="91"/>
        <v>0.9</v>
      </c>
      <c r="BA93" s="11" t="s">
        <v>119</v>
      </c>
      <c r="BB93" s="7" t="s">
        <v>793</v>
      </c>
      <c r="BC93" s="21"/>
      <c r="BD93" s="21"/>
      <c r="BE93" s="14" t="e">
        <f t="shared" si="75"/>
        <v>#DIV/0!</v>
      </c>
      <c r="BF93" s="21"/>
      <c r="BG93" s="21"/>
      <c r="BH93" s="14" t="e">
        <f t="shared" si="76"/>
        <v>#DIV/0!</v>
      </c>
      <c r="BI93" s="21"/>
      <c r="BJ93" s="21"/>
      <c r="BK93" s="14" t="e">
        <f t="shared" si="77"/>
        <v>#DIV/0!</v>
      </c>
      <c r="BL93" s="27">
        <f t="shared" si="99"/>
        <v>0</v>
      </c>
      <c r="BM93" s="26">
        <f t="shared" si="99"/>
        <v>0</v>
      </c>
      <c r="BN93" s="14" t="e">
        <f t="shared" si="79"/>
        <v>#DIV/0!</v>
      </c>
      <c r="BO93" s="28" t="str">
        <f>IFERROR((IF(BN93&gt;=BP93,"SOBRESALIENTE",IF(BN93&lt;BP93-(BP93*0.05),"NO CUMPLIDA","ACEPTABLE"))),"N/A")</f>
        <v>N/A</v>
      </c>
      <c r="BP93" s="24">
        <f t="shared" si="64"/>
        <v>0.9</v>
      </c>
      <c r="BQ93" s="21"/>
      <c r="BR93" s="21"/>
      <c r="BS93" s="21"/>
      <c r="BT93" s="14" t="e">
        <f t="shared" si="80"/>
        <v>#DIV/0!</v>
      </c>
      <c r="BU93" s="21"/>
      <c r="BV93" s="21"/>
      <c r="BW93" s="14" t="e">
        <f t="shared" si="81"/>
        <v>#DIV/0!</v>
      </c>
      <c r="BX93" s="21"/>
      <c r="BY93" s="21"/>
      <c r="BZ93" s="14" t="e">
        <f t="shared" si="82"/>
        <v>#DIV/0!</v>
      </c>
      <c r="CA93" s="27">
        <f t="shared" si="83"/>
        <v>0</v>
      </c>
      <c r="CB93" s="26">
        <f t="shared" si="83"/>
        <v>0</v>
      </c>
      <c r="CC93" s="14" t="e">
        <f t="shared" si="84"/>
        <v>#DIV/0!</v>
      </c>
      <c r="CD93" s="28" t="str">
        <f>IFERROR((IF(CC93&gt;=CE93,"SOBRESALIENTE",IF(CC93&lt;CE93-(CE93*0.05),"NO CUMPLIDA","ACEPTABLE"))),"N/A")</f>
        <v>N/A</v>
      </c>
      <c r="CE93" s="24">
        <f t="shared" si="65"/>
        <v>0.9</v>
      </c>
      <c r="CF93" s="21"/>
      <c r="CG93" s="26">
        <f t="shared" si="85"/>
        <v>2472</v>
      </c>
      <c r="CH93" s="26">
        <f t="shared" si="85"/>
        <v>2574</v>
      </c>
      <c r="CI93" s="14">
        <f t="shared" si="86"/>
        <v>0.96037296037296038</v>
      </c>
      <c r="CJ93" s="28" t="str">
        <f>IFERROR((IF(CI93&gt;=CK93,"SOBRESALIENTE",IF(CI93&lt;CK93-(CK93*0.05),"NO CUMPLIDA","ACEPTABLE"))),"N/A")</f>
        <v>SOBRESALIENTE</v>
      </c>
      <c r="CK93" s="24">
        <f t="shared" si="62"/>
        <v>0.9</v>
      </c>
      <c r="CL93" s="26"/>
      <c r="CM93" s="26">
        <f t="shared" si="109"/>
        <v>2472</v>
      </c>
      <c r="CN93" s="38">
        <f t="shared" si="92"/>
        <v>429</v>
      </c>
      <c r="CO93" s="14">
        <f t="shared" si="87"/>
        <v>5.7622377622377625</v>
      </c>
      <c r="CP93" s="28" t="str">
        <f>IFERROR((IF(CO93&gt;=CQ93,"SOBRESALIENTE",IF(CO93&lt;CQ93-(CQ93*0.05),"NO CUMPLIDA","ACEPTABLE"))),"N/A")</f>
        <v>SOBRESALIENTE</v>
      </c>
      <c r="CQ93" s="109">
        <v>0.9</v>
      </c>
      <c r="CR93" s="26"/>
      <c r="CS93" s="26">
        <f t="shared" si="110"/>
        <v>826</v>
      </c>
      <c r="CT93" s="29">
        <f t="shared" si="93"/>
        <v>429</v>
      </c>
      <c r="CU93" s="30">
        <f t="shared" si="88"/>
        <v>1.9254079254079255</v>
      </c>
      <c r="CV93" s="28" t="str">
        <f>IFERROR((IF(CU93&gt;=CW93,"SOBRESALIENTE",IF(CU93&lt;CW93-(CW93*0.05),"NO CUMPLIDA","ACEPTABLE"))),"N/A")</f>
        <v>SOBRESALIENTE</v>
      </c>
      <c r="CW93" s="109">
        <v>0.9</v>
      </c>
      <c r="CX93" s="26"/>
      <c r="CY93" s="26">
        <f t="shared" si="94"/>
        <v>2472</v>
      </c>
      <c r="CZ93" s="46">
        <f t="shared" si="94"/>
        <v>2574</v>
      </c>
      <c r="DA93" s="30">
        <f t="shared" si="89"/>
        <v>0.96037296037296038</v>
      </c>
      <c r="DB93" s="28" t="str">
        <f>IFERROR((IF(DA93&gt;=DC93,"SOBRESALIENTE",IF(DA93&lt;DC93-(DC93*0.05),"NO CUMPLIDA","ACEPTABLE"))),"N/A")</f>
        <v>SOBRESALIENTE</v>
      </c>
      <c r="DC93" s="24">
        <f t="shared" si="63"/>
        <v>0.9</v>
      </c>
      <c r="DD93" s="26"/>
    </row>
    <row r="94" spans="1:108" ht="101.25">
      <c r="A94" s="8" t="s">
        <v>794</v>
      </c>
      <c r="B94" s="7" t="s">
        <v>102</v>
      </c>
      <c r="C94" s="8" t="s">
        <v>750</v>
      </c>
      <c r="D94" s="7" t="s">
        <v>751</v>
      </c>
      <c r="E94" s="9">
        <v>59820127</v>
      </c>
      <c r="F94" s="8" t="s">
        <v>750</v>
      </c>
      <c r="G94" s="7" t="s">
        <v>751</v>
      </c>
      <c r="H94" s="9">
        <v>59820127</v>
      </c>
      <c r="I94" s="7" t="s">
        <v>107</v>
      </c>
      <c r="J94" s="7" t="s">
        <v>795</v>
      </c>
      <c r="K94" s="7" t="s">
        <v>796</v>
      </c>
      <c r="L94" s="7" t="s">
        <v>573</v>
      </c>
      <c r="M94" s="7" t="s">
        <v>111</v>
      </c>
      <c r="N94" s="7" t="s">
        <v>112</v>
      </c>
      <c r="O94" s="7" t="s">
        <v>2</v>
      </c>
      <c r="P94" s="7" t="s">
        <v>797</v>
      </c>
      <c r="Q94" s="7" t="s">
        <v>647</v>
      </c>
      <c r="R94" s="8" t="s">
        <v>798</v>
      </c>
      <c r="S94" s="7" t="s">
        <v>799</v>
      </c>
      <c r="T94" s="7" t="s">
        <v>800</v>
      </c>
      <c r="U94" s="109">
        <v>0.03</v>
      </c>
      <c r="V94" s="7" t="s">
        <v>160</v>
      </c>
      <c r="W94" s="114">
        <v>15</v>
      </c>
      <c r="X94" s="107">
        <v>15</v>
      </c>
      <c r="Y94" s="107">
        <v>726</v>
      </c>
      <c r="Z94" s="115">
        <v>13</v>
      </c>
      <c r="AA94" s="107">
        <v>13</v>
      </c>
      <c r="AB94" s="107">
        <v>630</v>
      </c>
      <c r="AC94" s="115">
        <v>9</v>
      </c>
      <c r="AD94" s="107">
        <v>9</v>
      </c>
      <c r="AE94" s="107">
        <v>775</v>
      </c>
      <c r="AF94" s="49">
        <f t="shared" ref="AF94:AG125" si="111">SUM(W94,Z94,AC94)</f>
        <v>37</v>
      </c>
      <c r="AG94" s="7">
        <f t="shared" si="111"/>
        <v>37</v>
      </c>
      <c r="AH94" s="14">
        <f t="shared" si="90"/>
        <v>1</v>
      </c>
      <c r="AI94" s="17" t="str">
        <f>IFERROR((IF(AH94&lt;=AJ94,"SOBRESALIENTE",IF(AH94&gt;AJ94+(AJ94*0.05),"NO CUMPLIDA","ACEPTABLE"))),"N/A")</f>
        <v>NO CUMPLIDA</v>
      </c>
      <c r="AJ94" s="11">
        <f t="shared" si="61"/>
        <v>0.03</v>
      </c>
      <c r="AK94" s="11" t="s">
        <v>119</v>
      </c>
      <c r="AL94" s="116" t="s">
        <v>801</v>
      </c>
      <c r="AM94" s="107">
        <v>9</v>
      </c>
      <c r="AN94" s="107">
        <v>650</v>
      </c>
      <c r="AO94" s="14">
        <f t="shared" si="71"/>
        <v>1.3846153846153847E-2</v>
      </c>
      <c r="AP94" s="107">
        <v>15</v>
      </c>
      <c r="AQ94" s="107">
        <v>730</v>
      </c>
      <c r="AR94" s="14">
        <f t="shared" si="72"/>
        <v>2.0547945205479451E-2</v>
      </c>
      <c r="AS94" s="107">
        <v>12</v>
      </c>
      <c r="AT94" s="107">
        <v>792</v>
      </c>
      <c r="AU94" s="14">
        <f t="shared" si="73"/>
        <v>1.5151515151515152E-2</v>
      </c>
      <c r="AV94" s="49">
        <f t="shared" si="98"/>
        <v>36</v>
      </c>
      <c r="AW94" s="7">
        <f t="shared" si="98"/>
        <v>2172</v>
      </c>
      <c r="AX94" s="14">
        <f t="shared" si="74"/>
        <v>1.6574585635359115E-2</v>
      </c>
      <c r="AY94" s="17" t="str">
        <f>IFERROR((IF(AX94&lt;=AZ94,"SOBRESALIENTE",IF(AX94&gt;AZ94+(AZ94*0.05),"NO CUMPLIDA","ACEPTABLE"))),"N/A")</f>
        <v>SOBRESALIENTE</v>
      </c>
      <c r="AZ94" s="11">
        <f t="shared" si="91"/>
        <v>0.03</v>
      </c>
      <c r="BA94" s="11" t="s">
        <v>119</v>
      </c>
      <c r="BB94" s="7" t="s">
        <v>802</v>
      </c>
      <c r="BC94" s="21"/>
      <c r="BD94" s="21"/>
      <c r="BE94" s="14" t="e">
        <f t="shared" si="75"/>
        <v>#DIV/0!</v>
      </c>
      <c r="BF94" s="21"/>
      <c r="BG94" s="21"/>
      <c r="BH94" s="14" t="e">
        <f t="shared" si="76"/>
        <v>#DIV/0!</v>
      </c>
      <c r="BI94" s="21"/>
      <c r="BJ94" s="21"/>
      <c r="BK94" s="14" t="e">
        <f t="shared" si="77"/>
        <v>#DIV/0!</v>
      </c>
      <c r="BL94" s="27">
        <f t="shared" si="99"/>
        <v>0</v>
      </c>
      <c r="BM94" s="26">
        <f t="shared" si="99"/>
        <v>0</v>
      </c>
      <c r="BN94" s="14" t="e">
        <f t="shared" si="79"/>
        <v>#DIV/0!</v>
      </c>
      <c r="BO94" s="28" t="str">
        <f>IFERROR((IF(BN94&lt;=BP94,"SOBRESALIENTE",IF(BN94&gt;BP94+(BP94*0.05),"NO CUMPLIDA","ACEPTABLE"))),"N/A")</f>
        <v>N/A</v>
      </c>
      <c r="BP94" s="24">
        <f t="shared" si="64"/>
        <v>0.03</v>
      </c>
      <c r="BQ94" s="21"/>
      <c r="BR94" s="21"/>
      <c r="BS94" s="21"/>
      <c r="BT94" s="14" t="e">
        <f t="shared" si="80"/>
        <v>#DIV/0!</v>
      </c>
      <c r="BU94" s="21"/>
      <c r="BV94" s="21"/>
      <c r="BW94" s="14" t="e">
        <f t="shared" si="81"/>
        <v>#DIV/0!</v>
      </c>
      <c r="BX94" s="21"/>
      <c r="BY94" s="21"/>
      <c r="BZ94" s="14" t="e">
        <f t="shared" si="82"/>
        <v>#DIV/0!</v>
      </c>
      <c r="CA94" s="27">
        <f t="shared" si="83"/>
        <v>0</v>
      </c>
      <c r="CB94" s="26">
        <f t="shared" si="83"/>
        <v>0</v>
      </c>
      <c r="CC94" s="14" t="e">
        <f t="shared" si="84"/>
        <v>#DIV/0!</v>
      </c>
      <c r="CD94" s="28" t="str">
        <f>IFERROR((IF(CC94&lt;=CE94,"SOBRESALIENTE",IF(CC94&gt;CE94+(CE94*0.05),"NO CUMPLIDA","ACEPTABLE"))),"N/A")</f>
        <v>N/A</v>
      </c>
      <c r="CE94" s="24">
        <f t="shared" si="65"/>
        <v>0.03</v>
      </c>
      <c r="CF94" s="21"/>
      <c r="CG94" s="26">
        <f t="shared" si="85"/>
        <v>73</v>
      </c>
      <c r="CH94" s="26">
        <f t="shared" si="85"/>
        <v>2209</v>
      </c>
      <c r="CI94" s="14">
        <f t="shared" si="86"/>
        <v>3.3046627433227706E-2</v>
      </c>
      <c r="CJ94" s="28" t="str">
        <f>IFERROR((IF(CI94&lt;=CK94,"SOBRESALIENTE",IF(CI94&gt;CK94+(CK94*0.05),"NO CUMPLIDA","ACEPTABLE"))),"N/A")</f>
        <v>NO CUMPLIDA</v>
      </c>
      <c r="CK94" s="24">
        <f t="shared" si="62"/>
        <v>0.03</v>
      </c>
      <c r="CL94" s="26"/>
      <c r="CM94" s="26">
        <f t="shared" si="109"/>
        <v>73</v>
      </c>
      <c r="CN94" s="38">
        <f t="shared" si="92"/>
        <v>368.16666666666669</v>
      </c>
      <c r="CO94" s="14">
        <f t="shared" si="87"/>
        <v>0.19827976459936622</v>
      </c>
      <c r="CP94" s="28" t="str">
        <f>IFERROR((IF(CO94&lt;=CQ94,"SOBRESALIENTE",IF(CO94&gt;CQ94+(CQ94*0.05),"NO CUMPLIDA","ACEPTABLE"))),"N/A")</f>
        <v>NO CUMPLIDA</v>
      </c>
      <c r="CQ94" s="109">
        <v>0.03</v>
      </c>
      <c r="CR94" s="26"/>
      <c r="CS94" s="26">
        <f t="shared" si="110"/>
        <v>24</v>
      </c>
      <c r="CT94" s="29">
        <f t="shared" si="93"/>
        <v>368.16666666666669</v>
      </c>
      <c r="CU94" s="30">
        <f t="shared" si="88"/>
        <v>6.5187867813490258E-2</v>
      </c>
      <c r="CV94" s="28" t="str">
        <f>IFERROR((IF(CU94&lt;=CW94,"SOBRESALIENTE",IF(CU94&gt;CW94+(CW94*0.05),"NO CUMPLIDA","ACEPTABLE"))),"N/A")</f>
        <v>NO CUMPLIDA</v>
      </c>
      <c r="CW94" s="109">
        <v>0.03</v>
      </c>
      <c r="CX94" s="26"/>
      <c r="CY94" s="26">
        <f t="shared" si="94"/>
        <v>73</v>
      </c>
      <c r="CZ94" s="46">
        <f t="shared" si="94"/>
        <v>2209</v>
      </c>
      <c r="DA94" s="30">
        <f t="shared" si="89"/>
        <v>3.3046627433227706E-2</v>
      </c>
      <c r="DB94" s="28" t="str">
        <f>IFERROR((IF(DA94&lt;=DC94,"SOBRESALIENTE",IF(DA94&gt;DC94+(DC94*0.05),"NO CUMPLIDA","ACEPTABLE"))),"N/A")</f>
        <v>NO CUMPLIDA</v>
      </c>
      <c r="DC94" s="24">
        <f t="shared" si="63"/>
        <v>0.03</v>
      </c>
      <c r="DD94" s="26"/>
    </row>
    <row r="95" spans="1:108" ht="32.25" customHeight="1">
      <c r="A95" s="6" t="s">
        <v>803</v>
      </c>
      <c r="B95" s="7" t="s">
        <v>102</v>
      </c>
      <c r="C95" s="8" t="s">
        <v>750</v>
      </c>
      <c r="D95" s="7" t="s">
        <v>751</v>
      </c>
      <c r="E95" s="9">
        <v>59820127</v>
      </c>
      <c r="F95" s="8" t="s">
        <v>750</v>
      </c>
      <c r="G95" s="7" t="s">
        <v>751</v>
      </c>
      <c r="H95" s="9">
        <v>59820127</v>
      </c>
      <c r="I95" s="7" t="s">
        <v>107</v>
      </c>
      <c r="J95" s="7" t="s">
        <v>804</v>
      </c>
      <c r="K95" s="7" t="s">
        <v>805</v>
      </c>
      <c r="L95" s="7" t="s">
        <v>573</v>
      </c>
      <c r="M95" s="7" t="s">
        <v>111</v>
      </c>
      <c r="N95" s="7" t="s">
        <v>112</v>
      </c>
      <c r="O95" s="7" t="s">
        <v>2</v>
      </c>
      <c r="P95" s="7" t="s">
        <v>806</v>
      </c>
      <c r="Q95" s="7" t="s">
        <v>647</v>
      </c>
      <c r="R95" s="8" t="s">
        <v>807</v>
      </c>
      <c r="S95" s="7" t="s">
        <v>808</v>
      </c>
      <c r="T95" s="7" t="s">
        <v>773</v>
      </c>
      <c r="U95" s="90">
        <v>12</v>
      </c>
      <c r="V95" s="7" t="s">
        <v>736</v>
      </c>
      <c r="W95" s="110">
        <v>133</v>
      </c>
      <c r="X95" s="111">
        <v>23</v>
      </c>
      <c r="Y95" s="68">
        <f t="shared" si="68"/>
        <v>5.7826086956521738</v>
      </c>
      <c r="Z95" s="111">
        <v>206</v>
      </c>
      <c r="AA95" s="111">
        <v>30</v>
      </c>
      <c r="AB95" s="68">
        <f t="shared" si="69"/>
        <v>6.8666666666666663</v>
      </c>
      <c r="AC95" s="111">
        <v>135</v>
      </c>
      <c r="AD95" s="111">
        <v>36</v>
      </c>
      <c r="AE95" s="68">
        <f t="shared" si="70"/>
        <v>3.75</v>
      </c>
      <c r="AF95" s="49">
        <f t="shared" si="111"/>
        <v>474</v>
      </c>
      <c r="AG95" s="7">
        <f t="shared" si="111"/>
        <v>89</v>
      </c>
      <c r="AH95" s="68">
        <f t="shared" si="90"/>
        <v>5.3258426966292136</v>
      </c>
      <c r="AI95" s="17" t="str">
        <f>IFERROR((IF(AH95&lt;=AJ95,"SOBRESALIENTE",IF(AH95&gt;AJ95+(AJ95*0.05),"NO CUMPLIDA","ACEPTABLE"))),"N/A")</f>
        <v>SOBRESALIENTE</v>
      </c>
      <c r="AJ95" s="7">
        <f t="shared" si="61"/>
        <v>12</v>
      </c>
      <c r="AK95" s="7" t="s">
        <v>119</v>
      </c>
      <c r="AL95" s="112" t="s">
        <v>809</v>
      </c>
      <c r="AM95" s="111">
        <v>52</v>
      </c>
      <c r="AN95" s="111">
        <v>19</v>
      </c>
      <c r="AO95" s="68">
        <f t="shared" si="71"/>
        <v>2.736842105263158</v>
      </c>
      <c r="AP95" s="111">
        <v>224</v>
      </c>
      <c r="AQ95" s="111">
        <v>37</v>
      </c>
      <c r="AR95" s="68">
        <f t="shared" si="72"/>
        <v>6.0540540540540544</v>
      </c>
      <c r="AS95" s="111">
        <v>262</v>
      </c>
      <c r="AT95" s="111">
        <v>64</v>
      </c>
      <c r="AU95" s="68">
        <f t="shared" si="73"/>
        <v>4.09375</v>
      </c>
      <c r="AV95" s="49">
        <f t="shared" si="98"/>
        <v>538</v>
      </c>
      <c r="AW95" s="7">
        <f t="shared" si="98"/>
        <v>120</v>
      </c>
      <c r="AX95" s="68">
        <f t="shared" si="74"/>
        <v>4.4833333333333334</v>
      </c>
      <c r="AY95" s="17" t="str">
        <f>IFERROR((IF(AX95&lt;=AZ95,"SOBRESALIENTE",IF(AX95&gt;AZ95+(AZ95*0.05),"NO CUMPLIDA","ACEPTABLE"))),"N/A")</f>
        <v>SOBRESALIENTE</v>
      </c>
      <c r="AZ95" s="11">
        <f t="shared" si="91"/>
        <v>12</v>
      </c>
      <c r="BA95" s="7" t="s">
        <v>119</v>
      </c>
      <c r="BB95" s="7" t="s">
        <v>810</v>
      </c>
      <c r="BC95" s="21"/>
      <c r="BD95" s="21"/>
      <c r="BE95" s="68" t="e">
        <f t="shared" si="75"/>
        <v>#DIV/0!</v>
      </c>
      <c r="BF95" s="21"/>
      <c r="BG95" s="21"/>
      <c r="BH95" s="68" t="e">
        <f t="shared" si="76"/>
        <v>#DIV/0!</v>
      </c>
      <c r="BI95" s="21"/>
      <c r="BJ95" s="21"/>
      <c r="BK95" s="68" t="e">
        <f t="shared" si="77"/>
        <v>#DIV/0!</v>
      </c>
      <c r="BL95" s="27">
        <f t="shared" si="99"/>
        <v>0</v>
      </c>
      <c r="BM95" s="26">
        <f t="shared" si="99"/>
        <v>0</v>
      </c>
      <c r="BN95" s="68" t="e">
        <f t="shared" si="79"/>
        <v>#DIV/0!</v>
      </c>
      <c r="BO95" s="28" t="str">
        <f>IFERROR((IF(BN95&lt;=BP95,"SOBRESALIENTE",IF(BN95&gt;BP95+(BP95*0.05),"NO CUMPLIDA","ACEPTABLE"))),"N/A")</f>
        <v>N/A</v>
      </c>
      <c r="BP95" s="26">
        <f t="shared" si="64"/>
        <v>12</v>
      </c>
      <c r="BQ95" s="21"/>
      <c r="BR95" s="21"/>
      <c r="BS95" s="21"/>
      <c r="BT95" s="68" t="e">
        <f t="shared" si="80"/>
        <v>#DIV/0!</v>
      </c>
      <c r="BU95" s="21"/>
      <c r="BV95" s="21"/>
      <c r="BW95" s="68" t="e">
        <f t="shared" si="81"/>
        <v>#DIV/0!</v>
      </c>
      <c r="BX95" s="21"/>
      <c r="BY95" s="21"/>
      <c r="BZ95" s="68" t="e">
        <f t="shared" si="82"/>
        <v>#DIV/0!</v>
      </c>
      <c r="CA95" s="27">
        <f t="shared" si="83"/>
        <v>0</v>
      </c>
      <c r="CB95" s="26">
        <f t="shared" si="83"/>
        <v>0</v>
      </c>
      <c r="CC95" s="68" t="e">
        <f t="shared" si="84"/>
        <v>#DIV/0!</v>
      </c>
      <c r="CD95" s="28" t="str">
        <f>IFERROR((IF(CC95&lt;=CE95,"SOBRESALIENTE",IF(CC95&gt;CE95+(CE95*0.05),"NO CUMPLIDA","ACEPTABLE"))),"N/A")</f>
        <v>N/A</v>
      </c>
      <c r="CE95" s="26">
        <f t="shared" si="65"/>
        <v>12</v>
      </c>
      <c r="CF95" s="21"/>
      <c r="CG95" s="26">
        <f t="shared" si="85"/>
        <v>1012</v>
      </c>
      <c r="CH95" s="26">
        <f t="shared" si="85"/>
        <v>209</v>
      </c>
      <c r="CI95" s="68">
        <f t="shared" si="86"/>
        <v>4.8421052631578947</v>
      </c>
      <c r="CJ95" s="28" t="str">
        <f>IFERROR((IF(CI95&lt;=CK95,"SOBRESALIENTE",IF(CI95&gt;CK95+(CK95*0.05),"NO CUMPLIDA","ACEPTABLE"))),"N/A")</f>
        <v>SOBRESALIENTE</v>
      </c>
      <c r="CK95" s="27">
        <f t="shared" si="62"/>
        <v>12</v>
      </c>
      <c r="CL95" s="26"/>
      <c r="CM95" s="26">
        <f t="shared" si="109"/>
        <v>1012</v>
      </c>
      <c r="CN95" s="38">
        <f t="shared" si="92"/>
        <v>34.833333333333336</v>
      </c>
      <c r="CO95" s="68">
        <f t="shared" si="87"/>
        <v>29.052631578947366</v>
      </c>
      <c r="CP95" s="28" t="str">
        <f>IFERROR((IF(CO95&lt;=CQ95,"SOBRESALIENTE",IF(CO95&gt;CQ95+(CQ95*0.05),"NO CUMPLIDA","ACEPTABLE"))),"N/A")</f>
        <v>NO CUMPLIDA</v>
      </c>
      <c r="CQ95" s="90">
        <v>12</v>
      </c>
      <c r="CR95" s="26"/>
      <c r="CS95" s="26">
        <f t="shared" si="110"/>
        <v>276</v>
      </c>
      <c r="CT95" s="29">
        <f t="shared" si="93"/>
        <v>34.833333333333336</v>
      </c>
      <c r="CU95" s="69">
        <f t="shared" si="88"/>
        <v>7.9234449760765546</v>
      </c>
      <c r="CV95" s="28" t="str">
        <f>IFERROR((IF(CU95&lt;=CW95,"SOBRESALIENTE",IF(CU95&gt;CW95+(CW95*0.05),"NO CUMPLIDA","ACEPTABLE"))),"N/A")</f>
        <v>SOBRESALIENTE</v>
      </c>
      <c r="CW95" s="90">
        <v>12</v>
      </c>
      <c r="CX95" s="26"/>
      <c r="CY95" s="26">
        <f t="shared" si="94"/>
        <v>1012</v>
      </c>
      <c r="CZ95" s="46">
        <f t="shared" si="94"/>
        <v>209</v>
      </c>
      <c r="DA95" s="69">
        <f t="shared" si="89"/>
        <v>4.8421052631578947</v>
      </c>
      <c r="DB95" s="28" t="str">
        <f>IFERROR((IF(DA95&lt;=DC95,"SOBRESALIENTE",IF(DA95&gt;DC95+(DC95*0.05),"NO CUMPLIDA","ACEPTABLE"))),"N/A")</f>
        <v>SOBRESALIENTE</v>
      </c>
      <c r="DC95" s="27">
        <f t="shared" si="63"/>
        <v>12</v>
      </c>
      <c r="DD95" s="26"/>
    </row>
    <row r="96" spans="1:108" ht="101.25">
      <c r="A96" s="8" t="s">
        <v>811</v>
      </c>
      <c r="B96" s="7" t="s">
        <v>102</v>
      </c>
      <c r="C96" s="8" t="s">
        <v>750</v>
      </c>
      <c r="D96" s="7" t="s">
        <v>751</v>
      </c>
      <c r="E96" s="9">
        <v>59820126</v>
      </c>
      <c r="F96" s="8" t="s">
        <v>812</v>
      </c>
      <c r="G96" s="7" t="s">
        <v>813</v>
      </c>
      <c r="H96" s="9">
        <v>59820126</v>
      </c>
      <c r="I96" s="7" t="s">
        <v>760</v>
      </c>
      <c r="J96" s="7" t="s">
        <v>814</v>
      </c>
      <c r="K96" s="7" t="s">
        <v>815</v>
      </c>
      <c r="L96" s="7" t="s">
        <v>573</v>
      </c>
      <c r="M96" s="7" t="s">
        <v>111</v>
      </c>
      <c r="N96" s="7" t="s">
        <v>112</v>
      </c>
      <c r="O96" s="7" t="s">
        <v>2</v>
      </c>
      <c r="P96" s="7" t="s">
        <v>816</v>
      </c>
      <c r="Q96" s="7" t="s">
        <v>156</v>
      </c>
      <c r="R96" s="117" t="s">
        <v>817</v>
      </c>
      <c r="S96" s="7" t="s">
        <v>818</v>
      </c>
      <c r="T96" s="7" t="s">
        <v>819</v>
      </c>
      <c r="U96" s="118">
        <v>0.8</v>
      </c>
      <c r="V96" s="7" t="s">
        <v>160</v>
      </c>
      <c r="W96" s="119">
        <v>1475</v>
      </c>
      <c r="X96" s="120">
        <v>1475</v>
      </c>
      <c r="Y96" s="14">
        <f t="shared" si="68"/>
        <v>1</v>
      </c>
      <c r="Z96" s="120">
        <v>1401</v>
      </c>
      <c r="AA96" s="120">
        <v>1401</v>
      </c>
      <c r="AB96" s="14">
        <f t="shared" si="69"/>
        <v>1</v>
      </c>
      <c r="AC96" s="120">
        <v>1642</v>
      </c>
      <c r="AD96" s="120">
        <v>1642</v>
      </c>
      <c r="AE96" s="14">
        <f t="shared" si="70"/>
        <v>1</v>
      </c>
      <c r="AF96" s="49">
        <f t="shared" si="111"/>
        <v>4518</v>
      </c>
      <c r="AG96" s="7">
        <f t="shared" si="111"/>
        <v>4518</v>
      </c>
      <c r="AH96" s="14">
        <f t="shared" si="90"/>
        <v>1</v>
      </c>
      <c r="AI96" s="17" t="str">
        <f>IFERROR((IF(AH96&gt;=AJ96,"SOBRESALIENTE",IF(AH96&lt;AJ96-(AJ96*0.05),"NO CUMPLIDA","ACEPTABLE"))),"N/A")</f>
        <v>SOBRESALIENTE</v>
      </c>
      <c r="AJ96" s="11">
        <f t="shared" si="61"/>
        <v>0.8</v>
      </c>
      <c r="AK96" s="11" t="s">
        <v>119</v>
      </c>
      <c r="AL96" s="121" t="s">
        <v>820</v>
      </c>
      <c r="AM96" s="120">
        <v>1306</v>
      </c>
      <c r="AN96" s="120">
        <v>1306</v>
      </c>
      <c r="AO96" s="14">
        <f t="shared" si="71"/>
        <v>1</v>
      </c>
      <c r="AP96" s="120">
        <v>1495</v>
      </c>
      <c r="AQ96" s="120">
        <v>1495</v>
      </c>
      <c r="AR96" s="14">
        <f t="shared" si="72"/>
        <v>1</v>
      </c>
      <c r="AS96" s="122">
        <v>1495</v>
      </c>
      <c r="AT96" s="122">
        <v>1495</v>
      </c>
      <c r="AU96" s="14">
        <f t="shared" si="73"/>
        <v>1</v>
      </c>
      <c r="AV96" s="122">
        <v>1504</v>
      </c>
      <c r="AW96" s="122">
        <v>1504</v>
      </c>
      <c r="AX96" s="14">
        <f t="shared" si="74"/>
        <v>1</v>
      </c>
      <c r="AY96" s="17" t="str">
        <f>IFERROR((IF(AX96&gt;=AZ96,"SOBRESALIENTE",IF(AX96&lt;AZ96-(AZ96*0.05),"NO CUMPLIDA","ACEPTABLE"))),"N/A")</f>
        <v>SOBRESALIENTE</v>
      </c>
      <c r="AZ96" s="11">
        <f t="shared" si="91"/>
        <v>0.8</v>
      </c>
      <c r="BA96" s="11" t="s">
        <v>119</v>
      </c>
      <c r="BB96" s="7" t="s">
        <v>821</v>
      </c>
      <c r="BC96" s="21"/>
      <c r="BD96" s="21"/>
      <c r="BE96" s="14" t="e">
        <f t="shared" si="75"/>
        <v>#DIV/0!</v>
      </c>
      <c r="BF96" s="21"/>
      <c r="BG96" s="21"/>
      <c r="BH96" s="14" t="e">
        <f t="shared" si="76"/>
        <v>#DIV/0!</v>
      </c>
      <c r="BI96" s="21"/>
      <c r="BJ96" s="21"/>
      <c r="BK96" s="14" t="e">
        <f t="shared" si="77"/>
        <v>#DIV/0!</v>
      </c>
      <c r="BL96" s="27">
        <f t="shared" si="99"/>
        <v>0</v>
      </c>
      <c r="BM96" s="26">
        <f t="shared" si="99"/>
        <v>0</v>
      </c>
      <c r="BN96" s="14" t="e">
        <f t="shared" si="79"/>
        <v>#DIV/0!</v>
      </c>
      <c r="BO96" s="28" t="str">
        <f>IFERROR((IF(BN96&gt;=BP96,"SOBRESALIENTE",IF(BN96&lt;BP96-(BP96*0.05),"NO CUMPLIDA","ACEPTABLE"))),"N/A")</f>
        <v>N/A</v>
      </c>
      <c r="BP96" s="24">
        <f t="shared" si="64"/>
        <v>0.8</v>
      </c>
      <c r="BQ96" s="21"/>
      <c r="BR96" s="21"/>
      <c r="BS96" s="21"/>
      <c r="BT96" s="14" t="e">
        <f t="shared" si="80"/>
        <v>#DIV/0!</v>
      </c>
      <c r="BU96" s="21"/>
      <c r="BV96" s="21"/>
      <c r="BW96" s="14" t="e">
        <f t="shared" si="81"/>
        <v>#DIV/0!</v>
      </c>
      <c r="BX96" s="21"/>
      <c r="BY96" s="21"/>
      <c r="BZ96" s="14" t="e">
        <f t="shared" si="82"/>
        <v>#DIV/0!</v>
      </c>
      <c r="CA96" s="27">
        <f t="shared" si="83"/>
        <v>0</v>
      </c>
      <c r="CB96" s="26">
        <f t="shared" si="83"/>
        <v>0</v>
      </c>
      <c r="CC96" s="14" t="e">
        <f t="shared" si="84"/>
        <v>#DIV/0!</v>
      </c>
      <c r="CD96" s="28" t="str">
        <f>IFERROR((IF(CC96&gt;=CE96,"SOBRESALIENTE",IF(CC96&lt;CE96-(CE96*0.05),"NO CUMPLIDA","ACEPTABLE"))),"N/A")</f>
        <v>N/A</v>
      </c>
      <c r="CE96" s="24">
        <f t="shared" si="65"/>
        <v>0.8</v>
      </c>
      <c r="CF96" s="21"/>
      <c r="CG96" s="26">
        <f t="shared" si="85"/>
        <v>8814</v>
      </c>
      <c r="CH96" s="26">
        <f t="shared" si="85"/>
        <v>8814</v>
      </c>
      <c r="CI96" s="14">
        <f t="shared" si="86"/>
        <v>1</v>
      </c>
      <c r="CJ96" s="28" t="str">
        <f>IFERROR((IF(CI96&gt;=CK96,"SOBRESALIENTE",IF(CI96&gt;CK96-(CK96*0.05),"NO CUMPLIDA","ACEPTABLE"))),"N/A")</f>
        <v>SOBRESALIENTE</v>
      </c>
      <c r="CK96" s="27">
        <f t="shared" si="62"/>
        <v>0.8</v>
      </c>
      <c r="CL96" s="26"/>
      <c r="CM96" s="26">
        <f t="shared" si="109"/>
        <v>8814</v>
      </c>
      <c r="CN96" s="38">
        <f t="shared" si="92"/>
        <v>1469</v>
      </c>
      <c r="CO96" s="14">
        <f t="shared" si="87"/>
        <v>6</v>
      </c>
      <c r="CP96" s="28" t="str">
        <f>IFERROR((IF(CO96&gt;=CQ96,"SOBRESALIENTE",IF(CO96&gt;CQ96-(CQ96*0.05),"NO CUMPLIDA","ACEPTABLE"))),"N/A")</f>
        <v>SOBRESALIENTE</v>
      </c>
      <c r="CQ96" s="11">
        <f t="shared" ref="CQ96:CQ102" si="112">CA96</f>
        <v>0</v>
      </c>
      <c r="CR96" s="26"/>
      <c r="CS96" s="26">
        <f t="shared" ref="CS96:CS102" si="113">SUBTOTAL(9,BI96,BR96,BU96,BX96,BC96,BF96)</f>
        <v>0</v>
      </c>
      <c r="CT96" s="29">
        <f t="shared" si="93"/>
        <v>1469</v>
      </c>
      <c r="CU96" s="30">
        <f t="shared" si="88"/>
        <v>0</v>
      </c>
      <c r="CV96" s="28" t="str">
        <f>IFERROR((IF(CU96&lt;=CW96,"SOBRESALIENTE",IF(CU96&gt;CW96+(CW96*0.05),"NO CUMPLIDA","ACEPTABLE"))),"N/A")</f>
        <v>SOBRESALIENTE</v>
      </c>
      <c r="CW96" s="27">
        <f t="shared" ref="CW96:CW102" si="114">AG96</f>
        <v>4518</v>
      </c>
      <c r="CX96" s="26"/>
      <c r="CY96" s="26">
        <f t="shared" si="94"/>
        <v>8814</v>
      </c>
      <c r="CZ96" s="46">
        <f t="shared" si="94"/>
        <v>8814</v>
      </c>
      <c r="DA96" s="30">
        <f t="shared" si="89"/>
        <v>1</v>
      </c>
      <c r="DB96" s="28" t="str">
        <f>IFERROR((IF(DA96&gt;=DC96,"SOBRESALIENTE",IF(DA96&gt;DC96-(DC96*0.05),"NO CUMPLIDA","ACEPTABLE"))),"N/A")</f>
        <v>SOBRESALIENTE</v>
      </c>
      <c r="DC96" s="27">
        <f t="shared" si="63"/>
        <v>0.8</v>
      </c>
      <c r="DD96" s="26"/>
    </row>
    <row r="97" spans="1:108" ht="135">
      <c r="A97" s="6" t="s">
        <v>822</v>
      </c>
      <c r="B97" s="7" t="s">
        <v>102</v>
      </c>
      <c r="C97" s="8" t="s">
        <v>750</v>
      </c>
      <c r="D97" s="7" t="s">
        <v>751</v>
      </c>
      <c r="E97" s="9">
        <v>59820127</v>
      </c>
      <c r="F97" s="8" t="s">
        <v>812</v>
      </c>
      <c r="G97" s="7" t="s">
        <v>813</v>
      </c>
      <c r="H97" s="9">
        <v>59820127</v>
      </c>
      <c r="I97" s="7" t="s">
        <v>760</v>
      </c>
      <c r="J97" s="7" t="s">
        <v>823</v>
      </c>
      <c r="K97" s="7" t="s">
        <v>193</v>
      </c>
      <c r="L97" s="7" t="s">
        <v>537</v>
      </c>
      <c r="M97" s="7" t="s">
        <v>111</v>
      </c>
      <c r="N97" s="7" t="s">
        <v>112</v>
      </c>
      <c r="O97" s="7" t="s">
        <v>2</v>
      </c>
      <c r="P97" s="7" t="s">
        <v>816</v>
      </c>
      <c r="Q97" s="7" t="s">
        <v>647</v>
      </c>
      <c r="R97" s="8" t="s">
        <v>824</v>
      </c>
      <c r="S97" s="7" t="s">
        <v>825</v>
      </c>
      <c r="T97" s="7" t="s">
        <v>826</v>
      </c>
      <c r="U97" s="11">
        <v>0.95</v>
      </c>
      <c r="V97" s="7" t="s">
        <v>160</v>
      </c>
      <c r="W97" s="119">
        <v>0</v>
      </c>
      <c r="X97" s="120">
        <v>2</v>
      </c>
      <c r="Y97" s="14">
        <f t="shared" si="68"/>
        <v>0</v>
      </c>
      <c r="Z97" s="120">
        <v>0</v>
      </c>
      <c r="AA97" s="120">
        <v>0</v>
      </c>
      <c r="AB97" s="14" t="e">
        <f t="shared" si="69"/>
        <v>#DIV/0!</v>
      </c>
      <c r="AC97" s="120">
        <v>0</v>
      </c>
      <c r="AD97" s="120">
        <v>1</v>
      </c>
      <c r="AE97" s="14">
        <f t="shared" si="70"/>
        <v>0</v>
      </c>
      <c r="AF97" s="49">
        <f t="shared" si="111"/>
        <v>0</v>
      </c>
      <c r="AG97" s="7">
        <f t="shared" si="111"/>
        <v>3</v>
      </c>
      <c r="AH97" s="14">
        <f t="shared" si="90"/>
        <v>0</v>
      </c>
      <c r="AI97" s="17" t="str">
        <f>IFERROR((IF(AH97&gt;=AJ97,"SOBRESALIENTE",IF(AH97&lt;AJ97-(AJ97*0.05),"NO CUMPLIDA","ACEPTABLE"))),"N/A")</f>
        <v>NO CUMPLIDA</v>
      </c>
      <c r="AJ97" s="11">
        <f t="shared" si="61"/>
        <v>0.95</v>
      </c>
      <c r="AK97" s="11" t="s">
        <v>119</v>
      </c>
      <c r="AL97" s="123" t="s">
        <v>827</v>
      </c>
      <c r="AM97" s="122">
        <v>1</v>
      </c>
      <c r="AN97" s="122">
        <v>2</v>
      </c>
      <c r="AO97" s="14">
        <f t="shared" si="71"/>
        <v>0.5</v>
      </c>
      <c r="AP97" s="122">
        <v>0</v>
      </c>
      <c r="AQ97" s="122">
        <v>1</v>
      </c>
      <c r="AR97" s="14">
        <f t="shared" si="72"/>
        <v>0</v>
      </c>
      <c r="AS97" s="122">
        <v>0</v>
      </c>
      <c r="AT97" s="122">
        <v>1</v>
      </c>
      <c r="AU97" s="14">
        <f t="shared" si="73"/>
        <v>0</v>
      </c>
      <c r="AV97" s="122">
        <v>0</v>
      </c>
      <c r="AW97" s="122">
        <v>1</v>
      </c>
      <c r="AX97" s="14">
        <f t="shared" si="74"/>
        <v>0</v>
      </c>
      <c r="AY97" s="17" t="str">
        <f>IFERROR((IF(AX97&gt;=AZ97,"SOBRESALIENTE",IF(AX97&lt;AZ97+(AZ97*0.05),"NO CUMPLIDA","ACEPTABLE"))),"N/A")</f>
        <v>NO CUMPLIDA</v>
      </c>
      <c r="AZ97" s="11">
        <f t="shared" si="91"/>
        <v>0.95</v>
      </c>
      <c r="BA97" s="11" t="s">
        <v>119</v>
      </c>
      <c r="BB97" s="7" t="s">
        <v>828</v>
      </c>
      <c r="BC97" s="21"/>
      <c r="BD97" s="21"/>
      <c r="BE97" s="14" t="e">
        <f t="shared" si="75"/>
        <v>#DIV/0!</v>
      </c>
      <c r="BF97" s="21"/>
      <c r="BG97" s="21"/>
      <c r="BH97" s="14" t="e">
        <f t="shared" si="76"/>
        <v>#DIV/0!</v>
      </c>
      <c r="BI97" s="21"/>
      <c r="BJ97" s="21"/>
      <c r="BK97" s="14" t="e">
        <f t="shared" si="77"/>
        <v>#DIV/0!</v>
      </c>
      <c r="BL97" s="27">
        <f t="shared" si="99"/>
        <v>0</v>
      </c>
      <c r="BM97" s="26">
        <f t="shared" si="99"/>
        <v>0</v>
      </c>
      <c r="BN97" s="14" t="e">
        <f t="shared" si="79"/>
        <v>#DIV/0!</v>
      </c>
      <c r="BO97" s="28" t="str">
        <f>IFERROR((IF(BN97&gt;=BP97,"SOBRESALIENTE",IF(BN97&lt;BP97-(BP97*0.05),"NO CUMPLIDA","ACEPTABLE"))),"N/A")</f>
        <v>N/A</v>
      </c>
      <c r="BP97" s="24">
        <f t="shared" si="64"/>
        <v>0.95</v>
      </c>
      <c r="BQ97" s="21"/>
      <c r="BR97" s="21"/>
      <c r="BS97" s="21"/>
      <c r="BT97" s="14" t="e">
        <f t="shared" si="80"/>
        <v>#DIV/0!</v>
      </c>
      <c r="BU97" s="21"/>
      <c r="BV97" s="21"/>
      <c r="BW97" s="14" t="e">
        <f t="shared" si="81"/>
        <v>#DIV/0!</v>
      </c>
      <c r="BX97" s="21"/>
      <c r="BY97" s="21"/>
      <c r="BZ97" s="14" t="e">
        <f t="shared" si="82"/>
        <v>#DIV/0!</v>
      </c>
      <c r="CA97" s="27">
        <f t="shared" si="83"/>
        <v>0</v>
      </c>
      <c r="CB97" s="26">
        <f t="shared" si="83"/>
        <v>0</v>
      </c>
      <c r="CC97" s="14" t="e">
        <f t="shared" si="84"/>
        <v>#DIV/0!</v>
      </c>
      <c r="CD97" s="28" t="str">
        <f>IFERROR((IF(CC97&gt;=CE97,"SOBRESALIENTE",IF(CC97&lt;CE97-(CE97*0.05),"NO CUMPLIDA","ACEPTABLE"))),"N/A")</f>
        <v>N/A</v>
      </c>
      <c r="CE97" s="24">
        <f t="shared" si="65"/>
        <v>0.95</v>
      </c>
      <c r="CF97" s="21"/>
      <c r="CG97" s="26">
        <f t="shared" si="85"/>
        <v>1</v>
      </c>
      <c r="CH97" s="26">
        <f t="shared" si="85"/>
        <v>7</v>
      </c>
      <c r="CI97" s="14">
        <f t="shared" si="86"/>
        <v>0.14285714285714285</v>
      </c>
      <c r="CJ97" s="28" t="str">
        <f>IFERROR((IF(CI97&gt;=CK97,"SOBRESALIENTE",IF(CI97&lt;CK97-(CK97*0.05),"NO CUMPLIDA","ACEPTABLE"))),"N/A")</f>
        <v>NO CUMPLIDA</v>
      </c>
      <c r="CK97" s="24">
        <f t="shared" si="62"/>
        <v>0.95</v>
      </c>
      <c r="CL97" s="26"/>
      <c r="CM97" s="26">
        <f t="shared" si="109"/>
        <v>1</v>
      </c>
      <c r="CN97" s="38">
        <f t="shared" si="92"/>
        <v>1.1666666666666667</v>
      </c>
      <c r="CO97" s="14">
        <f t="shared" si="87"/>
        <v>0.8571428571428571</v>
      </c>
      <c r="CP97" s="28" t="str">
        <f>IFERROR((IF(CO97&gt;=CQ97,"SOBRESALIENTE",IF(CO97&lt;CQ97-(CQ97*0.05),"NO CUMPLIDA","ACEPTABLE"))),"N/A")</f>
        <v>SOBRESALIENTE</v>
      </c>
      <c r="CQ97" s="11">
        <f t="shared" si="112"/>
        <v>0</v>
      </c>
      <c r="CR97" s="26"/>
      <c r="CS97" s="26">
        <f t="shared" si="113"/>
        <v>0</v>
      </c>
      <c r="CT97" s="29">
        <f t="shared" si="93"/>
        <v>1.1666666666666667</v>
      </c>
      <c r="CU97" s="30">
        <f t="shared" si="88"/>
        <v>0</v>
      </c>
      <c r="CV97" s="28" t="str">
        <f>IFERROR((IF(CU97&gt;=CW97,"SOBRESALIENTE",IF(CU97&lt;CW97-(CW97*0.05),"NO CUMPLIDA","ACEPTABLE"))),"N/A")</f>
        <v>NO CUMPLIDA</v>
      </c>
      <c r="CW97" s="24">
        <f t="shared" si="114"/>
        <v>3</v>
      </c>
      <c r="CX97" s="26"/>
      <c r="CY97" s="26">
        <f t="shared" si="94"/>
        <v>1</v>
      </c>
      <c r="CZ97" s="46">
        <f t="shared" si="94"/>
        <v>7</v>
      </c>
      <c r="DA97" s="30">
        <f t="shared" si="89"/>
        <v>0.14285714285714285</v>
      </c>
      <c r="DB97" s="28" t="str">
        <f>IFERROR((IF(DA97&gt;=DC97,"SOBRESALIENTE",IF(DA97&lt;DC97-(DC97*0.05),"NO CUMPLIDA","ACEPTABLE"))),"N/A")</f>
        <v>NO CUMPLIDA</v>
      </c>
      <c r="DC97" s="24">
        <f t="shared" si="63"/>
        <v>0.95</v>
      </c>
      <c r="DD97" s="26"/>
    </row>
    <row r="98" spans="1:108" ht="67.5">
      <c r="A98" s="8" t="s">
        <v>829</v>
      </c>
      <c r="B98" s="7" t="s">
        <v>102</v>
      </c>
      <c r="C98" s="8" t="s">
        <v>750</v>
      </c>
      <c r="D98" s="7" t="s">
        <v>751</v>
      </c>
      <c r="E98" s="9">
        <v>59820127</v>
      </c>
      <c r="F98" s="8" t="s">
        <v>812</v>
      </c>
      <c r="G98" s="7" t="s">
        <v>813</v>
      </c>
      <c r="H98" s="9">
        <v>59820127</v>
      </c>
      <c r="I98" s="7" t="s">
        <v>760</v>
      </c>
      <c r="J98" s="7" t="s">
        <v>830</v>
      </c>
      <c r="K98" s="7" t="s">
        <v>193</v>
      </c>
      <c r="L98" s="7" t="s">
        <v>537</v>
      </c>
      <c r="M98" s="7" t="s">
        <v>111</v>
      </c>
      <c r="N98" s="7" t="s">
        <v>112</v>
      </c>
      <c r="O98" s="7" t="s">
        <v>2</v>
      </c>
      <c r="P98" s="7" t="s">
        <v>816</v>
      </c>
      <c r="Q98" s="7" t="s">
        <v>647</v>
      </c>
      <c r="R98" s="8" t="s">
        <v>831</v>
      </c>
      <c r="S98" s="7" t="s">
        <v>832</v>
      </c>
      <c r="T98" s="7" t="s">
        <v>833</v>
      </c>
      <c r="U98" s="11">
        <v>0.25</v>
      </c>
      <c r="V98" s="7" t="s">
        <v>160</v>
      </c>
      <c r="W98" s="119">
        <v>98</v>
      </c>
      <c r="X98" s="120">
        <v>1444</v>
      </c>
      <c r="Y98" s="14">
        <f t="shared" si="68"/>
        <v>6.7867036011080337E-2</v>
      </c>
      <c r="Z98" s="120">
        <v>105</v>
      </c>
      <c r="AA98" s="120">
        <v>1315</v>
      </c>
      <c r="AB98" s="14">
        <f t="shared" si="69"/>
        <v>7.9847908745247151E-2</v>
      </c>
      <c r="AC98" s="120">
        <v>99</v>
      </c>
      <c r="AD98" s="120">
        <v>1564</v>
      </c>
      <c r="AE98" s="14">
        <f t="shared" si="70"/>
        <v>6.3299232736572897E-2</v>
      </c>
      <c r="AF98" s="49">
        <f t="shared" si="111"/>
        <v>302</v>
      </c>
      <c r="AG98" s="7">
        <f t="shared" si="111"/>
        <v>4323</v>
      </c>
      <c r="AH98" s="14">
        <f t="shared" si="90"/>
        <v>6.9858894286375206E-2</v>
      </c>
      <c r="AI98" s="17" t="str">
        <f>IFERROR((IF(AH98&lt;=AJ98,"SOBRESALIENTE",IF(AH98&gt;AJ98+(AJ98*0.05),"NO CUMPLIDA","ACEPTABLE"))),"N/A")</f>
        <v>SOBRESALIENTE</v>
      </c>
      <c r="AJ98" s="11">
        <f t="shared" si="61"/>
        <v>0.25</v>
      </c>
      <c r="AK98" s="11" t="s">
        <v>119</v>
      </c>
      <c r="AL98" s="124" t="s">
        <v>834</v>
      </c>
      <c r="AM98" s="122">
        <v>48</v>
      </c>
      <c r="AN98" s="122">
        <v>1215</v>
      </c>
      <c r="AO98" s="14">
        <f t="shared" si="71"/>
        <v>3.9506172839506172E-2</v>
      </c>
      <c r="AP98" s="122">
        <v>42</v>
      </c>
      <c r="AQ98" s="122">
        <v>1452</v>
      </c>
      <c r="AR98" s="14">
        <f t="shared" si="72"/>
        <v>2.8925619834710745E-2</v>
      </c>
      <c r="AS98" s="122">
        <v>34</v>
      </c>
      <c r="AT98" s="122">
        <v>1533</v>
      </c>
      <c r="AU98" s="14">
        <f t="shared" si="73"/>
        <v>2.217873450750163E-2</v>
      </c>
      <c r="AV98" s="49">
        <f t="shared" si="98"/>
        <v>124</v>
      </c>
      <c r="AW98" s="7">
        <f t="shared" si="98"/>
        <v>4200</v>
      </c>
      <c r="AX98" s="14">
        <f t="shared" si="74"/>
        <v>2.9523809523809525E-2</v>
      </c>
      <c r="AY98" s="17" t="str">
        <f>IFERROR((IF(AX98&lt;=AZ98,"SOBRESALIENTE",IF(AX98&gt;AZ98+(AZ98*0.05),"NO CUMPLIDA","ACEPTABLE"))),"N/A")</f>
        <v>SOBRESALIENTE</v>
      </c>
      <c r="AZ98" s="11">
        <f t="shared" si="91"/>
        <v>0.25</v>
      </c>
      <c r="BA98" s="11" t="s">
        <v>119</v>
      </c>
      <c r="BB98" s="7" t="s">
        <v>835</v>
      </c>
      <c r="BC98" s="21"/>
      <c r="BD98" s="21"/>
      <c r="BE98" s="14" t="e">
        <f t="shared" si="75"/>
        <v>#DIV/0!</v>
      </c>
      <c r="BF98" s="21"/>
      <c r="BG98" s="21"/>
      <c r="BH98" s="14" t="e">
        <f t="shared" si="76"/>
        <v>#DIV/0!</v>
      </c>
      <c r="BI98" s="21"/>
      <c r="BJ98" s="21"/>
      <c r="BK98" s="14" t="e">
        <f t="shared" si="77"/>
        <v>#DIV/0!</v>
      </c>
      <c r="BL98" s="27">
        <f t="shared" si="99"/>
        <v>0</v>
      </c>
      <c r="BM98" s="26">
        <f t="shared" si="99"/>
        <v>0</v>
      </c>
      <c r="BN98" s="14" t="e">
        <f t="shared" si="79"/>
        <v>#DIV/0!</v>
      </c>
      <c r="BO98" s="28" t="str">
        <f>IFERROR((IF(BN98&lt;=BP98,"SOBRESALIENTE",IF(BN98&gt;BP98+(BP98*0.05),"NO CUMPLIDA","ACEPTABLE"))),"N/A")</f>
        <v>N/A</v>
      </c>
      <c r="BP98" s="24">
        <f t="shared" si="64"/>
        <v>0.25</v>
      </c>
      <c r="BQ98" s="21"/>
      <c r="BR98" s="21"/>
      <c r="BS98" s="21"/>
      <c r="BT98" s="14" t="e">
        <f t="shared" si="80"/>
        <v>#DIV/0!</v>
      </c>
      <c r="BU98" s="21"/>
      <c r="BV98" s="21"/>
      <c r="BW98" s="14" t="e">
        <f t="shared" si="81"/>
        <v>#DIV/0!</v>
      </c>
      <c r="BX98" s="21"/>
      <c r="BY98" s="21"/>
      <c r="BZ98" s="14" t="e">
        <f t="shared" si="82"/>
        <v>#DIV/0!</v>
      </c>
      <c r="CA98" s="27">
        <f t="shared" si="83"/>
        <v>0</v>
      </c>
      <c r="CB98" s="26">
        <f t="shared" si="83"/>
        <v>0</v>
      </c>
      <c r="CC98" s="14" t="e">
        <f t="shared" si="84"/>
        <v>#DIV/0!</v>
      </c>
      <c r="CD98" s="28" t="str">
        <f t="shared" ref="CD98:CD103" si="115">IFERROR((IF(CC98&lt;=CE98,"SOBRESALIENTE",IF(CC98&gt;CE98+(CE98*0.05),"NO CUMPLIDA","ACEPTABLE"))),"N/A")</f>
        <v>N/A</v>
      </c>
      <c r="CE98" s="24">
        <f t="shared" si="65"/>
        <v>0.25</v>
      </c>
      <c r="CF98" s="21"/>
      <c r="CG98" s="26">
        <f t="shared" ref="CG98:CH129" si="116">SUBTOTAL(9,W98,Z98,AC98,AM98,AP98,AS98)</f>
        <v>426</v>
      </c>
      <c r="CH98" s="26">
        <f t="shared" si="116"/>
        <v>8523</v>
      </c>
      <c r="CI98" s="14">
        <f t="shared" si="86"/>
        <v>4.9982400563181976E-2</v>
      </c>
      <c r="CJ98" s="28" t="str">
        <f>IFERROR((IF(CI98&lt;=CK98,"SOBRESALIENTE",IF(CI98&gt;CK98+(CK98*0.05),"NO CUMPLIDA","ACEPTABLE"))),"N/A")</f>
        <v>SOBRESALIENTE</v>
      </c>
      <c r="CK98" s="24">
        <f t="shared" si="62"/>
        <v>0.25</v>
      </c>
      <c r="CL98" s="26"/>
      <c r="CM98" s="26">
        <f t="shared" si="109"/>
        <v>426</v>
      </c>
      <c r="CN98" s="38">
        <f t="shared" si="92"/>
        <v>1420.5</v>
      </c>
      <c r="CO98" s="14">
        <f t="shared" si="87"/>
        <v>0.29989440337909185</v>
      </c>
      <c r="CP98" s="28" t="str">
        <f>IFERROR((IF(CO98&gt;=CQ98,"SOBRESALIENTE",IF(CO98&gt;CQ98-(CQ98*0.05),"NO CUMPLIDA","ACEPTABLE"))),"N/A")</f>
        <v>SOBRESALIENTE</v>
      </c>
      <c r="CQ98" s="11">
        <f t="shared" si="112"/>
        <v>0</v>
      </c>
      <c r="CR98" s="26"/>
      <c r="CS98" s="26">
        <f t="shared" si="113"/>
        <v>0</v>
      </c>
      <c r="CT98" s="29">
        <f t="shared" si="93"/>
        <v>1420.5</v>
      </c>
      <c r="CU98" s="30">
        <f t="shared" si="88"/>
        <v>0</v>
      </c>
      <c r="CV98" s="28" t="str">
        <f>IFERROR((IF(CU98&lt;=CW98,"SOBRESALIENTE",IF(CU98&gt;CW98+(CW98*0.05),"NO CUMPLIDA","ACEPTABLE"))),"N/A")</f>
        <v>SOBRESALIENTE</v>
      </c>
      <c r="CW98" s="24">
        <f t="shared" si="114"/>
        <v>4323</v>
      </c>
      <c r="CX98" s="26"/>
      <c r="CY98" s="26">
        <f t="shared" si="94"/>
        <v>426</v>
      </c>
      <c r="CZ98" s="46">
        <f t="shared" si="94"/>
        <v>8523</v>
      </c>
      <c r="DA98" s="30">
        <f t="shared" si="89"/>
        <v>4.9982400563181976E-2</v>
      </c>
      <c r="DB98" s="28" t="str">
        <f>IFERROR((IF(DA98&lt;=DC98,"SOBRESALIENTE",IF(DA98&gt;DC98+(DC98*0.05),"NO CUMPLIDA","ACEPTABLE"))),"N/A")</f>
        <v>SOBRESALIENTE</v>
      </c>
      <c r="DC98" s="24">
        <f t="shared" si="63"/>
        <v>0.25</v>
      </c>
      <c r="DD98" s="26"/>
    </row>
    <row r="99" spans="1:108" ht="67.5">
      <c r="A99" s="6" t="s">
        <v>836</v>
      </c>
      <c r="B99" s="7" t="s">
        <v>102</v>
      </c>
      <c r="C99" s="8" t="s">
        <v>750</v>
      </c>
      <c r="D99" s="7" t="s">
        <v>751</v>
      </c>
      <c r="E99" s="9">
        <v>59820127</v>
      </c>
      <c r="F99" s="8" t="s">
        <v>812</v>
      </c>
      <c r="G99" s="7" t="s">
        <v>813</v>
      </c>
      <c r="H99" s="9">
        <v>59820127</v>
      </c>
      <c r="I99" s="7" t="s">
        <v>760</v>
      </c>
      <c r="J99" s="7" t="s">
        <v>837</v>
      </c>
      <c r="K99" s="7" t="s">
        <v>193</v>
      </c>
      <c r="L99" s="7" t="s">
        <v>537</v>
      </c>
      <c r="M99" s="7" t="s">
        <v>111</v>
      </c>
      <c r="N99" s="7" t="s">
        <v>112</v>
      </c>
      <c r="O99" s="7" t="s">
        <v>2</v>
      </c>
      <c r="P99" s="7" t="s">
        <v>816</v>
      </c>
      <c r="Q99" s="7" t="s">
        <v>647</v>
      </c>
      <c r="R99" s="8" t="s">
        <v>838</v>
      </c>
      <c r="S99" s="7" t="s">
        <v>839</v>
      </c>
      <c r="T99" s="7" t="s">
        <v>840</v>
      </c>
      <c r="U99" s="11">
        <v>0.01</v>
      </c>
      <c r="V99" s="7" t="s">
        <v>160</v>
      </c>
      <c r="W99" s="119">
        <v>2</v>
      </c>
      <c r="X99" s="120">
        <v>2595</v>
      </c>
      <c r="Y99" s="14">
        <f t="shared" si="68"/>
        <v>7.7071290944123315E-4</v>
      </c>
      <c r="Z99" s="120">
        <v>0</v>
      </c>
      <c r="AA99" s="120">
        <v>2269</v>
      </c>
      <c r="AB99" s="14">
        <f t="shared" si="69"/>
        <v>0</v>
      </c>
      <c r="AC99" s="120">
        <v>1</v>
      </c>
      <c r="AD99" s="120">
        <v>2678</v>
      </c>
      <c r="AE99" s="14">
        <f t="shared" si="70"/>
        <v>3.734129947722181E-4</v>
      </c>
      <c r="AF99" s="49">
        <f t="shared" si="111"/>
        <v>3</v>
      </c>
      <c r="AG99" s="7">
        <f t="shared" si="111"/>
        <v>7542</v>
      </c>
      <c r="AH99" s="14">
        <f t="shared" si="90"/>
        <v>3.977724741447892E-4</v>
      </c>
      <c r="AI99" s="17" t="str">
        <f>IFERROR((IF(AH99&lt;=AJ99,"SOBRESALIENTE",IF(AH99&gt;AJ99+(AJ99*0.05),"NO CUMPLIDA","ACEPTABLE"))),"N/A")</f>
        <v>SOBRESALIENTE</v>
      </c>
      <c r="AJ99" s="11">
        <f t="shared" si="61"/>
        <v>0.01</v>
      </c>
      <c r="AK99" s="11" t="s">
        <v>119</v>
      </c>
      <c r="AL99" s="124" t="s">
        <v>841</v>
      </c>
      <c r="AM99" s="122">
        <v>2</v>
      </c>
      <c r="AN99" s="122">
        <v>2136</v>
      </c>
      <c r="AO99" s="14">
        <f t="shared" si="71"/>
        <v>9.3632958801498128E-4</v>
      </c>
      <c r="AP99" s="122">
        <v>1</v>
      </c>
      <c r="AQ99" s="122">
        <v>2725</v>
      </c>
      <c r="AR99" s="14">
        <f t="shared" si="72"/>
        <v>3.6697247706422018E-4</v>
      </c>
      <c r="AS99" s="122">
        <v>1</v>
      </c>
      <c r="AT99" s="122">
        <v>2625</v>
      </c>
      <c r="AU99" s="14">
        <f t="shared" si="73"/>
        <v>3.8095238095238096E-4</v>
      </c>
      <c r="AV99" s="49">
        <f t="shared" si="98"/>
        <v>4</v>
      </c>
      <c r="AW99" s="7">
        <f t="shared" si="98"/>
        <v>7486</v>
      </c>
      <c r="AX99" s="14">
        <f t="shared" si="74"/>
        <v>5.3433075073470483E-4</v>
      </c>
      <c r="AY99" s="17" t="str">
        <f>IFERROR((IF(AX99&lt;=AZ99,"SOBRESALIENTE",IF(AX99&gt;AZ99+(AZ99*0.05),"NO CUMPLIDA","ACEPTABLE"))),"N/A")</f>
        <v>SOBRESALIENTE</v>
      </c>
      <c r="AZ99" s="125">
        <f t="shared" si="91"/>
        <v>0.01</v>
      </c>
      <c r="BA99" s="11" t="s">
        <v>119</v>
      </c>
      <c r="BB99" s="7" t="s">
        <v>842</v>
      </c>
      <c r="BC99" s="21"/>
      <c r="BD99" s="21"/>
      <c r="BE99" s="14" t="e">
        <f t="shared" si="75"/>
        <v>#DIV/0!</v>
      </c>
      <c r="BF99" s="21"/>
      <c r="BG99" s="21"/>
      <c r="BH99" s="14" t="e">
        <f t="shared" si="76"/>
        <v>#DIV/0!</v>
      </c>
      <c r="BI99" s="21"/>
      <c r="BJ99" s="21"/>
      <c r="BK99" s="14" t="e">
        <f t="shared" si="77"/>
        <v>#DIV/0!</v>
      </c>
      <c r="BL99" s="27">
        <f t="shared" si="99"/>
        <v>0</v>
      </c>
      <c r="BM99" s="26">
        <f t="shared" si="99"/>
        <v>0</v>
      </c>
      <c r="BN99" s="14" t="e">
        <f t="shared" si="79"/>
        <v>#DIV/0!</v>
      </c>
      <c r="BO99" s="28" t="str">
        <f>IFERROR((IF(BN99&lt;=BP99,"SOBRESALIENTE",IF(BN99&gt;BP99+(BP99*0.05),"NO CUMPLIDA","ACEPTABLE"))),"N/A")</f>
        <v>N/A</v>
      </c>
      <c r="BP99" s="24">
        <f t="shared" si="64"/>
        <v>0.01</v>
      </c>
      <c r="BQ99" s="21"/>
      <c r="BR99" s="21"/>
      <c r="BS99" s="21"/>
      <c r="BT99" s="14" t="e">
        <f t="shared" si="80"/>
        <v>#DIV/0!</v>
      </c>
      <c r="BU99" s="21"/>
      <c r="BV99" s="21"/>
      <c r="BW99" s="14" t="e">
        <f t="shared" si="81"/>
        <v>#DIV/0!</v>
      </c>
      <c r="BX99" s="21"/>
      <c r="BY99" s="21"/>
      <c r="BZ99" s="14" t="e">
        <f t="shared" si="82"/>
        <v>#DIV/0!</v>
      </c>
      <c r="CA99" s="27">
        <f t="shared" si="83"/>
        <v>0</v>
      </c>
      <c r="CB99" s="26">
        <f t="shared" si="83"/>
        <v>0</v>
      </c>
      <c r="CC99" s="14" t="e">
        <f t="shared" si="84"/>
        <v>#DIV/0!</v>
      </c>
      <c r="CD99" s="28" t="str">
        <f t="shared" si="115"/>
        <v>N/A</v>
      </c>
      <c r="CE99" s="24">
        <f t="shared" si="65"/>
        <v>0.01</v>
      </c>
      <c r="CF99" s="21"/>
      <c r="CG99" s="26">
        <f t="shared" si="116"/>
        <v>7</v>
      </c>
      <c r="CH99" s="26">
        <f t="shared" si="116"/>
        <v>15028</v>
      </c>
      <c r="CI99" s="14">
        <f t="shared" si="86"/>
        <v>4.6579717859994679E-4</v>
      </c>
      <c r="CJ99" s="28" t="str">
        <f>IFERROR((IF(CI99&lt;=CK99,"SOBRESALIENTE",IF(CI99&gt;CK99+(CK99*0.05),"NO CUMPLIDA","ACEPTABLE"))),"N/A")</f>
        <v>SOBRESALIENTE</v>
      </c>
      <c r="CK99" s="24">
        <f t="shared" si="62"/>
        <v>0.01</v>
      </c>
      <c r="CL99" s="26"/>
      <c r="CM99" s="26">
        <f t="shared" si="109"/>
        <v>7</v>
      </c>
      <c r="CN99" s="38">
        <f t="shared" si="92"/>
        <v>2504.6666666666665</v>
      </c>
      <c r="CO99" s="14">
        <f t="shared" si="87"/>
        <v>2.7947830715996809E-3</v>
      </c>
      <c r="CP99" s="28" t="str">
        <f>IFERROR((IF(CO99&gt;=CQ99,"SOBRESALIENTE",IF(CO99&gt;CQ99-(CQ99*0.05),"NO CUMPLIDA","ACEPTABLE"))),"N/A")</f>
        <v>SOBRESALIENTE</v>
      </c>
      <c r="CQ99" s="11">
        <f t="shared" si="112"/>
        <v>0</v>
      </c>
      <c r="CR99" s="26"/>
      <c r="CS99" s="26">
        <f t="shared" si="113"/>
        <v>0</v>
      </c>
      <c r="CT99" s="29">
        <f t="shared" si="93"/>
        <v>2504.6666666666665</v>
      </c>
      <c r="CU99" s="30">
        <f t="shared" si="88"/>
        <v>0</v>
      </c>
      <c r="CV99" s="28" t="str">
        <f>IFERROR((IF(CU99&lt;=CW99,"SOBRESALIENTE",IF(CU99&gt;CW99+(CW99*0.05),"NO CUMPLIDA","ACEPTABLE"))),"N/A")</f>
        <v>SOBRESALIENTE</v>
      </c>
      <c r="CW99" s="24">
        <f t="shared" si="114"/>
        <v>7542</v>
      </c>
      <c r="CX99" s="26"/>
      <c r="CY99" s="26">
        <f t="shared" ref="CY99:CZ133" si="117">SUBTOTAL(9,W99,Z99,AC99,AM99,AP99,AS99,BC99,BF99,BI99,BR99,BU99,BX99)</f>
        <v>7</v>
      </c>
      <c r="CZ99" s="46">
        <f t="shared" si="117"/>
        <v>15028</v>
      </c>
      <c r="DA99" s="30">
        <f t="shared" si="89"/>
        <v>4.6579717859994679E-4</v>
      </c>
      <c r="DB99" s="28" t="str">
        <f>IFERROR((IF(DA99&lt;=DC99,"SOBRESALIENTE",IF(DA99&gt;DC99+(DC99*0.05),"NO CUMPLIDA","ACEPTABLE"))),"N/A")</f>
        <v>SOBRESALIENTE</v>
      </c>
      <c r="DC99" s="24">
        <f t="shared" si="63"/>
        <v>0.01</v>
      </c>
      <c r="DD99" s="26"/>
    </row>
    <row r="100" spans="1:108" ht="90">
      <c r="A100" s="8" t="s">
        <v>843</v>
      </c>
      <c r="B100" s="7" t="s">
        <v>102</v>
      </c>
      <c r="C100" s="8" t="s">
        <v>750</v>
      </c>
      <c r="D100" s="7" t="s">
        <v>751</v>
      </c>
      <c r="E100" s="9">
        <v>59820127</v>
      </c>
      <c r="F100" s="8" t="s">
        <v>812</v>
      </c>
      <c r="G100" s="7" t="s">
        <v>813</v>
      </c>
      <c r="H100" s="9">
        <v>59820127</v>
      </c>
      <c r="I100" s="7" t="s">
        <v>760</v>
      </c>
      <c r="J100" s="7" t="s">
        <v>844</v>
      </c>
      <c r="K100" s="7" t="s">
        <v>193</v>
      </c>
      <c r="L100" s="7" t="s">
        <v>537</v>
      </c>
      <c r="M100" s="7" t="s">
        <v>111</v>
      </c>
      <c r="N100" s="7" t="s">
        <v>112</v>
      </c>
      <c r="O100" s="7" t="s">
        <v>2</v>
      </c>
      <c r="P100" s="7" t="s">
        <v>816</v>
      </c>
      <c r="Q100" s="7" t="s">
        <v>647</v>
      </c>
      <c r="R100" s="8" t="s">
        <v>845</v>
      </c>
      <c r="S100" s="7" t="s">
        <v>846</v>
      </c>
      <c r="T100" s="7" t="s">
        <v>847</v>
      </c>
      <c r="U100" s="11">
        <v>0.15</v>
      </c>
      <c r="V100" s="7" t="s">
        <v>160</v>
      </c>
      <c r="W100" s="119">
        <v>955</v>
      </c>
      <c r="X100" s="120">
        <v>2595</v>
      </c>
      <c r="Y100" s="14">
        <f t="shared" si="68"/>
        <v>0.36801541425818884</v>
      </c>
      <c r="Z100" s="120">
        <v>822</v>
      </c>
      <c r="AA100" s="120">
        <v>2269</v>
      </c>
      <c r="AB100" s="14">
        <f t="shared" si="69"/>
        <v>0.36227412957249888</v>
      </c>
      <c r="AC100" s="120">
        <v>826</v>
      </c>
      <c r="AD100" s="120">
        <v>2678</v>
      </c>
      <c r="AE100" s="14">
        <f t="shared" si="70"/>
        <v>0.30843913368185211</v>
      </c>
      <c r="AF100" s="49">
        <f t="shared" si="111"/>
        <v>2603</v>
      </c>
      <c r="AG100" s="7">
        <f t="shared" si="111"/>
        <v>7542</v>
      </c>
      <c r="AH100" s="14">
        <f t="shared" si="90"/>
        <v>0.34513391673296206</v>
      </c>
      <c r="AI100" s="17" t="str">
        <f>IFERROR((IF(AH100&gt;=AJ100,"SOBRESALIENTE",IF(AH100&lt;AJ100-(AJ100*0.05),"NO CUMPLIDA","ACEPTABLE"))),"N/A")</f>
        <v>SOBRESALIENTE</v>
      </c>
      <c r="AJ100" s="11">
        <f t="shared" si="61"/>
        <v>0.15</v>
      </c>
      <c r="AK100" s="11" t="s">
        <v>119</v>
      </c>
      <c r="AL100" s="124" t="s">
        <v>848</v>
      </c>
      <c r="AM100" s="122">
        <v>795</v>
      </c>
      <c r="AN100" s="122">
        <v>2136</v>
      </c>
      <c r="AO100" s="14">
        <f t="shared" si="71"/>
        <v>0.37219101123595505</v>
      </c>
      <c r="AP100" s="122">
        <v>775</v>
      </c>
      <c r="AQ100" s="122">
        <v>2725</v>
      </c>
      <c r="AR100" s="14">
        <f t="shared" si="72"/>
        <v>0.28440366972477066</v>
      </c>
      <c r="AS100" s="122">
        <v>785</v>
      </c>
      <c r="AT100" s="122">
        <v>2625</v>
      </c>
      <c r="AU100" s="14">
        <f t="shared" si="73"/>
        <v>0.29904761904761906</v>
      </c>
      <c r="AV100" s="49">
        <f t="shared" si="98"/>
        <v>2355</v>
      </c>
      <c r="AW100" s="7">
        <f t="shared" si="98"/>
        <v>7486</v>
      </c>
      <c r="AX100" s="14">
        <f t="shared" si="74"/>
        <v>0.31458722949505746</v>
      </c>
      <c r="AY100" s="17" t="str">
        <f>IFERROR((IF(AX100&gt;=AZ100,"SOBRESALIENTE",IF(AX100&gt;AZ100-(AZ100*0.05),"NO CUMPLIDA","ACEPTABLE"))),"N/A")</f>
        <v>SOBRESALIENTE</v>
      </c>
      <c r="AZ100" s="11">
        <f t="shared" si="91"/>
        <v>0.15</v>
      </c>
      <c r="BA100" s="11" t="s">
        <v>119</v>
      </c>
      <c r="BB100" s="7" t="s">
        <v>849</v>
      </c>
      <c r="BC100" s="21"/>
      <c r="BD100" s="21"/>
      <c r="BE100" s="14" t="e">
        <f t="shared" si="75"/>
        <v>#DIV/0!</v>
      </c>
      <c r="BF100" s="21"/>
      <c r="BG100" s="21"/>
      <c r="BH100" s="14" t="e">
        <f t="shared" si="76"/>
        <v>#DIV/0!</v>
      </c>
      <c r="BI100" s="21"/>
      <c r="BJ100" s="21"/>
      <c r="BK100" s="14" t="e">
        <f t="shared" si="77"/>
        <v>#DIV/0!</v>
      </c>
      <c r="BL100" s="27">
        <f t="shared" si="99"/>
        <v>0</v>
      </c>
      <c r="BM100" s="26">
        <f t="shared" si="99"/>
        <v>0</v>
      </c>
      <c r="BN100" s="14" t="e">
        <f t="shared" si="79"/>
        <v>#DIV/0!</v>
      </c>
      <c r="BO100" s="28" t="str">
        <f>IFERROR((IF(BN100&gt;=BP100,"SOBRESALIENTE",IF(BN100&gt;BP100-(BP100*0.05),"NO CUMPLIDA","ACEPTABLE"))),"N/A")</f>
        <v>N/A</v>
      </c>
      <c r="BP100" s="24">
        <f t="shared" si="64"/>
        <v>0.15</v>
      </c>
      <c r="BQ100" s="21"/>
      <c r="BR100" s="21"/>
      <c r="BS100" s="21"/>
      <c r="BT100" s="14" t="e">
        <f t="shared" si="80"/>
        <v>#DIV/0!</v>
      </c>
      <c r="BU100" s="21"/>
      <c r="BV100" s="21"/>
      <c r="BW100" s="14" t="e">
        <f t="shared" si="81"/>
        <v>#DIV/0!</v>
      </c>
      <c r="BX100" s="21"/>
      <c r="BY100" s="21"/>
      <c r="BZ100" s="14" t="e">
        <f t="shared" si="82"/>
        <v>#DIV/0!</v>
      </c>
      <c r="CA100" s="27">
        <f t="shared" si="83"/>
        <v>0</v>
      </c>
      <c r="CB100" s="26">
        <f t="shared" si="83"/>
        <v>0</v>
      </c>
      <c r="CC100" s="14" t="e">
        <f t="shared" si="84"/>
        <v>#DIV/0!</v>
      </c>
      <c r="CD100" s="28" t="str">
        <f t="shared" si="115"/>
        <v>N/A</v>
      </c>
      <c r="CE100" s="24">
        <f t="shared" si="65"/>
        <v>0.15</v>
      </c>
      <c r="CF100" s="21"/>
      <c r="CG100" s="26">
        <f t="shared" si="116"/>
        <v>4958</v>
      </c>
      <c r="CH100" s="26">
        <f t="shared" si="116"/>
        <v>15028</v>
      </c>
      <c r="CI100" s="14">
        <f t="shared" si="86"/>
        <v>0.32991748735693371</v>
      </c>
      <c r="CJ100" s="28" t="str">
        <f>IFERROR((IF(CI100&gt;=CK100,"SOBRESALIENTE",IF(CI100&lt;CK100-(CK100*0.05),"NO CUMPLIDA","ACEPTABLE"))),"N/A")</f>
        <v>SOBRESALIENTE</v>
      </c>
      <c r="CK100" s="24">
        <f t="shared" si="62"/>
        <v>0.15</v>
      </c>
      <c r="CL100" s="26"/>
      <c r="CM100" s="26">
        <f t="shared" si="109"/>
        <v>4958</v>
      </c>
      <c r="CN100" s="38">
        <f t="shared" si="92"/>
        <v>2504.6666666666665</v>
      </c>
      <c r="CO100" s="14">
        <f t="shared" si="87"/>
        <v>1.9795049241416025</v>
      </c>
      <c r="CP100" s="28" t="str">
        <f>IFERROR((IF(CO100&gt;=CQ100,"SOBRESALIENTE",IF(CO100&lt;CQ100-(CQ100*0.05),"NO CUMPLIDA","ACEPTABLE"))),"N/A")</f>
        <v>SOBRESALIENTE</v>
      </c>
      <c r="CQ100" s="11">
        <f t="shared" si="112"/>
        <v>0</v>
      </c>
      <c r="CR100" s="26"/>
      <c r="CS100" s="26">
        <f t="shared" si="113"/>
        <v>0</v>
      </c>
      <c r="CT100" s="29">
        <f t="shared" si="93"/>
        <v>2504.6666666666665</v>
      </c>
      <c r="CU100" s="30">
        <f t="shared" si="88"/>
        <v>0</v>
      </c>
      <c r="CV100" s="28" t="str">
        <f>IFERROR((IF(CU100&lt;=CW100,"SOBRESALIENTE",IF(CU100&gt;CW100+(CW100*0.05),"NO CUMPLIDA","ACEPTABLE"))),"N/A")</f>
        <v>SOBRESALIENTE</v>
      </c>
      <c r="CW100" s="24">
        <f t="shared" si="114"/>
        <v>7542</v>
      </c>
      <c r="CX100" s="26"/>
      <c r="CY100" s="26">
        <f t="shared" si="117"/>
        <v>4958</v>
      </c>
      <c r="CZ100" s="46">
        <f t="shared" si="117"/>
        <v>15028</v>
      </c>
      <c r="DA100" s="30">
        <f t="shared" si="89"/>
        <v>0.32991748735693371</v>
      </c>
      <c r="DB100" s="28" t="str">
        <f>IFERROR((IF(DA100&gt;=DC100,"SOBRESALIENTE",IF(DA100&lt;DC100-(DC100*0.05),"NO CUMPLIDA","ACEPTABLE"))),"N/A")</f>
        <v>SOBRESALIENTE</v>
      </c>
      <c r="DC100" s="24">
        <f t="shared" si="63"/>
        <v>0.15</v>
      </c>
      <c r="DD100" s="26"/>
    </row>
    <row r="101" spans="1:108" ht="123.75">
      <c r="A101" s="6" t="s">
        <v>850</v>
      </c>
      <c r="B101" s="7" t="s">
        <v>102</v>
      </c>
      <c r="C101" s="8" t="s">
        <v>750</v>
      </c>
      <c r="D101" s="7" t="s">
        <v>751</v>
      </c>
      <c r="E101" s="9">
        <v>59820127</v>
      </c>
      <c r="F101" s="8" t="s">
        <v>812</v>
      </c>
      <c r="G101" s="7" t="s">
        <v>813</v>
      </c>
      <c r="H101" s="9">
        <v>59820127</v>
      </c>
      <c r="I101" s="7" t="s">
        <v>760</v>
      </c>
      <c r="J101" s="7" t="s">
        <v>851</v>
      </c>
      <c r="K101" s="7" t="s">
        <v>193</v>
      </c>
      <c r="L101" s="7" t="s">
        <v>537</v>
      </c>
      <c r="M101" s="7" t="s">
        <v>111</v>
      </c>
      <c r="N101" s="7" t="s">
        <v>112</v>
      </c>
      <c r="O101" s="7" t="s">
        <v>2</v>
      </c>
      <c r="P101" s="7" t="s">
        <v>816</v>
      </c>
      <c r="Q101" s="7" t="s">
        <v>647</v>
      </c>
      <c r="R101" s="8" t="s">
        <v>852</v>
      </c>
      <c r="S101" s="7" t="s">
        <v>853</v>
      </c>
      <c r="T101" s="7" t="s">
        <v>854</v>
      </c>
      <c r="U101" s="11">
        <v>0.25</v>
      </c>
      <c r="V101" s="7" t="s">
        <v>160</v>
      </c>
      <c r="W101" s="119">
        <v>0</v>
      </c>
      <c r="X101" s="120">
        <v>955</v>
      </c>
      <c r="Y101" s="14">
        <f t="shared" si="68"/>
        <v>0</v>
      </c>
      <c r="Z101" s="120">
        <v>0</v>
      </c>
      <c r="AA101" s="120">
        <v>822</v>
      </c>
      <c r="AB101" s="14">
        <f t="shared" si="69"/>
        <v>0</v>
      </c>
      <c r="AC101" s="120">
        <v>0</v>
      </c>
      <c r="AD101" s="120">
        <v>826</v>
      </c>
      <c r="AE101" s="14">
        <f t="shared" si="70"/>
        <v>0</v>
      </c>
      <c r="AF101" s="49">
        <f t="shared" si="111"/>
        <v>0</v>
      </c>
      <c r="AG101" s="7">
        <f t="shared" si="111"/>
        <v>2603</v>
      </c>
      <c r="AH101" s="14">
        <f t="shared" si="90"/>
        <v>0</v>
      </c>
      <c r="AI101" s="17" t="str">
        <f>IFERROR((IF(AH101&lt;=AJ101,"SOBRESALIENTE",IF(AH101&gt;AJ101+(AJ101*0.05),"NO CUMPLIDA","ACEPTABLE"))),"N/A")</f>
        <v>SOBRESALIENTE</v>
      </c>
      <c r="AJ101" s="11">
        <f t="shared" si="61"/>
        <v>0.25</v>
      </c>
      <c r="AK101" s="11" t="s">
        <v>119</v>
      </c>
      <c r="AL101" s="124" t="s">
        <v>855</v>
      </c>
      <c r="AM101" s="122">
        <v>0</v>
      </c>
      <c r="AN101" s="122">
        <v>795</v>
      </c>
      <c r="AO101" s="14">
        <f t="shared" si="71"/>
        <v>0</v>
      </c>
      <c r="AP101" s="122">
        <v>0</v>
      </c>
      <c r="AQ101" s="122">
        <v>775</v>
      </c>
      <c r="AR101" s="14">
        <f t="shared" si="72"/>
        <v>0</v>
      </c>
      <c r="AS101" s="122">
        <v>0</v>
      </c>
      <c r="AT101" s="122">
        <v>785</v>
      </c>
      <c r="AU101" s="14">
        <f t="shared" si="73"/>
        <v>0</v>
      </c>
      <c r="AV101" s="49">
        <f t="shared" si="98"/>
        <v>0</v>
      </c>
      <c r="AW101" s="7">
        <f t="shared" si="98"/>
        <v>2355</v>
      </c>
      <c r="AX101" s="14">
        <f t="shared" si="74"/>
        <v>0</v>
      </c>
      <c r="AY101" s="17" t="str">
        <f>IFERROR((IF(AX101&lt;=AZ101,"SOBRESALIENTE",IF(AX101&gt;AZ101+(AZ101*0.05),"NO CUMPLIDA","ACEPTABLE"))),"N/A")</f>
        <v>SOBRESALIENTE</v>
      </c>
      <c r="AZ101" s="11">
        <f t="shared" si="91"/>
        <v>0.25</v>
      </c>
      <c r="BA101" s="11" t="s">
        <v>119</v>
      </c>
      <c r="BB101" s="7" t="s">
        <v>856</v>
      </c>
      <c r="BC101" s="21"/>
      <c r="BD101" s="21"/>
      <c r="BE101" s="14" t="e">
        <f t="shared" si="75"/>
        <v>#DIV/0!</v>
      </c>
      <c r="BF101" s="21"/>
      <c r="BG101" s="21"/>
      <c r="BH101" s="14" t="e">
        <f t="shared" si="76"/>
        <v>#DIV/0!</v>
      </c>
      <c r="BI101" s="21"/>
      <c r="BJ101" s="21"/>
      <c r="BK101" s="14" t="e">
        <f t="shared" si="77"/>
        <v>#DIV/0!</v>
      </c>
      <c r="BL101" s="27">
        <f t="shared" si="99"/>
        <v>0</v>
      </c>
      <c r="BM101" s="26">
        <f t="shared" si="99"/>
        <v>0</v>
      </c>
      <c r="BN101" s="14" t="e">
        <f t="shared" si="79"/>
        <v>#DIV/0!</v>
      </c>
      <c r="BO101" s="28" t="str">
        <f>IFERROR((IF(BN101&lt;=BP101,"SOBRESALIENTE",IF(BN101&gt;BP101+(BP101*0.05),"NO CUMPLIDA","ACEPTABLE"))),"N/A")</f>
        <v>N/A</v>
      </c>
      <c r="BP101" s="24">
        <f t="shared" si="64"/>
        <v>0.25</v>
      </c>
      <c r="BQ101" s="21"/>
      <c r="BR101" s="21"/>
      <c r="BS101" s="21"/>
      <c r="BT101" s="14" t="e">
        <f t="shared" si="80"/>
        <v>#DIV/0!</v>
      </c>
      <c r="BU101" s="21"/>
      <c r="BV101" s="21"/>
      <c r="BW101" s="14" t="e">
        <f t="shared" si="81"/>
        <v>#DIV/0!</v>
      </c>
      <c r="BX101" s="21"/>
      <c r="BY101" s="21"/>
      <c r="BZ101" s="14" t="e">
        <f t="shared" si="82"/>
        <v>#DIV/0!</v>
      </c>
      <c r="CA101" s="27">
        <f t="shared" si="83"/>
        <v>0</v>
      </c>
      <c r="CB101" s="26">
        <f t="shared" si="83"/>
        <v>0</v>
      </c>
      <c r="CC101" s="14" t="e">
        <f t="shared" si="84"/>
        <v>#DIV/0!</v>
      </c>
      <c r="CD101" s="28" t="str">
        <f t="shared" si="115"/>
        <v>N/A</v>
      </c>
      <c r="CE101" s="24">
        <f t="shared" si="65"/>
        <v>0.25</v>
      </c>
      <c r="CF101" s="21"/>
      <c r="CG101" s="26">
        <f t="shared" si="116"/>
        <v>0</v>
      </c>
      <c r="CH101" s="26">
        <f t="shared" si="116"/>
        <v>4958</v>
      </c>
      <c r="CI101" s="14">
        <f t="shared" si="86"/>
        <v>0</v>
      </c>
      <c r="CJ101" s="28" t="str">
        <f>IFERROR((IF(CI101&lt;=CK101,"SOBRESALIENTE",IF(CI101&gt;CK101+(CK101*0.05),"NO CUMPLIDA","ACEPTABLE"))),"N/A")</f>
        <v>SOBRESALIENTE</v>
      </c>
      <c r="CK101" s="24">
        <f t="shared" si="62"/>
        <v>0.25</v>
      </c>
      <c r="CL101" s="26"/>
      <c r="CM101" s="26">
        <f t="shared" si="109"/>
        <v>0</v>
      </c>
      <c r="CN101" s="38">
        <f t="shared" si="92"/>
        <v>826.33333333333337</v>
      </c>
      <c r="CO101" s="14">
        <f t="shared" si="87"/>
        <v>0</v>
      </c>
      <c r="CP101" s="28" t="str">
        <f>IFERROR((IF(CO101&lt;=CQ101,"SOBRESALIENTE",IF(CO101&gt;CQ101+(CQ101*0.05),"NO CUMPLIDA","ACEPTABLE"))),"N/A")</f>
        <v>SOBRESALIENTE</v>
      </c>
      <c r="CQ101" s="11">
        <f t="shared" si="112"/>
        <v>0</v>
      </c>
      <c r="CR101" s="26"/>
      <c r="CS101" s="26">
        <f t="shared" si="113"/>
        <v>0</v>
      </c>
      <c r="CT101" s="29">
        <f t="shared" si="93"/>
        <v>826.33333333333337</v>
      </c>
      <c r="CU101" s="30">
        <f t="shared" si="88"/>
        <v>0</v>
      </c>
      <c r="CV101" s="28" t="str">
        <f>IFERROR((IF(CU101&lt;=CW101,"SOBRESALIENTE",IF(CU101&gt;CW101+(CW101*0.05),"NO CUMPLIDA","ACEPTABLE"))),"N/A")</f>
        <v>SOBRESALIENTE</v>
      </c>
      <c r="CW101" s="24">
        <f t="shared" si="114"/>
        <v>2603</v>
      </c>
      <c r="CX101" s="26"/>
      <c r="CY101" s="26">
        <f t="shared" si="117"/>
        <v>0</v>
      </c>
      <c r="CZ101" s="46">
        <f t="shared" si="117"/>
        <v>4958</v>
      </c>
      <c r="DA101" s="30">
        <f t="shared" si="89"/>
        <v>0</v>
      </c>
      <c r="DB101" s="28" t="str">
        <f>IFERROR((IF(DA101&lt;=DC101,"SOBRESALIENTE",IF(DA101&gt;DC101+(DC101*0.05),"NO CUMPLIDA","ACEPTABLE"))),"N/A")</f>
        <v>SOBRESALIENTE</v>
      </c>
      <c r="DC101" s="24">
        <f t="shared" si="63"/>
        <v>0.25</v>
      </c>
      <c r="DD101" s="26"/>
    </row>
    <row r="102" spans="1:108" ht="78.75">
      <c r="A102" s="8" t="s">
        <v>857</v>
      </c>
      <c r="B102" s="7" t="s">
        <v>102</v>
      </c>
      <c r="C102" s="8" t="s">
        <v>750</v>
      </c>
      <c r="D102" s="7" t="s">
        <v>751</v>
      </c>
      <c r="E102" s="9">
        <v>59820127</v>
      </c>
      <c r="F102" s="8" t="s">
        <v>812</v>
      </c>
      <c r="G102" s="7" t="s">
        <v>813</v>
      </c>
      <c r="H102" s="9">
        <v>59820127</v>
      </c>
      <c r="I102" s="7" t="s">
        <v>760</v>
      </c>
      <c r="J102" s="7" t="s">
        <v>858</v>
      </c>
      <c r="K102" s="7" t="s">
        <v>193</v>
      </c>
      <c r="L102" s="7" t="s">
        <v>537</v>
      </c>
      <c r="M102" s="7" t="s">
        <v>111</v>
      </c>
      <c r="N102" s="7" t="s">
        <v>112</v>
      </c>
      <c r="O102" s="7" t="s">
        <v>2</v>
      </c>
      <c r="P102" s="7" t="s">
        <v>816</v>
      </c>
      <c r="Q102" s="7" t="s">
        <v>647</v>
      </c>
      <c r="R102" s="8" t="s">
        <v>859</v>
      </c>
      <c r="S102" s="7" t="s">
        <v>860</v>
      </c>
      <c r="T102" s="7" t="s">
        <v>861</v>
      </c>
      <c r="U102" s="7">
        <v>7</v>
      </c>
      <c r="V102" s="7" t="s">
        <v>520</v>
      </c>
      <c r="W102" s="119">
        <v>2</v>
      </c>
      <c r="X102" s="120">
        <v>5</v>
      </c>
      <c r="Y102" s="68">
        <f t="shared" si="68"/>
        <v>0.4</v>
      </c>
      <c r="Z102" s="120">
        <v>0</v>
      </c>
      <c r="AA102" s="120">
        <v>0</v>
      </c>
      <c r="AB102" s="68" t="e">
        <f t="shared" si="69"/>
        <v>#DIV/0!</v>
      </c>
      <c r="AC102" s="120">
        <v>1</v>
      </c>
      <c r="AD102" s="120">
        <v>7</v>
      </c>
      <c r="AE102" s="68">
        <f t="shared" si="70"/>
        <v>0.14285714285714285</v>
      </c>
      <c r="AF102" s="49">
        <f t="shared" si="111"/>
        <v>3</v>
      </c>
      <c r="AG102" s="7">
        <f t="shared" si="111"/>
        <v>12</v>
      </c>
      <c r="AH102" s="68">
        <f t="shared" si="90"/>
        <v>0.25</v>
      </c>
      <c r="AI102" s="17" t="str">
        <f>IFERROR((IF(AH102&lt;=AJ102,"SOBRESALIENTE",IF(AH102&gt;AJ102+(AJ102*0.05),"NO CUMPLIDA","ACEPTABLE"))),"N/A")</f>
        <v>SOBRESALIENTE</v>
      </c>
      <c r="AJ102" s="7">
        <f t="shared" si="61"/>
        <v>7</v>
      </c>
      <c r="AK102" s="7" t="s">
        <v>119</v>
      </c>
      <c r="AL102" s="124" t="s">
        <v>862</v>
      </c>
      <c r="AM102" s="122">
        <v>2</v>
      </c>
      <c r="AN102" s="122">
        <v>9</v>
      </c>
      <c r="AO102" s="68">
        <f t="shared" si="71"/>
        <v>0.22222222222222221</v>
      </c>
      <c r="AP102" s="122">
        <v>1</v>
      </c>
      <c r="AQ102" s="122">
        <v>13</v>
      </c>
      <c r="AR102" s="68">
        <f t="shared" si="72"/>
        <v>7.6923076923076927E-2</v>
      </c>
      <c r="AS102" s="122">
        <v>1</v>
      </c>
      <c r="AT102" s="122">
        <v>7</v>
      </c>
      <c r="AU102" s="68">
        <f t="shared" si="73"/>
        <v>0.14285714285714285</v>
      </c>
      <c r="AV102" s="49">
        <f t="shared" si="98"/>
        <v>4</v>
      </c>
      <c r="AW102" s="7">
        <f t="shared" si="98"/>
        <v>29</v>
      </c>
      <c r="AX102" s="68">
        <f t="shared" si="74"/>
        <v>0.13793103448275862</v>
      </c>
      <c r="AY102" s="17" t="str">
        <f>IFERROR((IF(AX102&lt;=AZ102,"SOBRESALIENTE",IF(AX102&gt;AZ102+(AZ102*0.05),"NO CUMPLIDA","ACEPTABLE"))),"N/A")</f>
        <v>SOBRESALIENTE</v>
      </c>
      <c r="AZ102" s="11">
        <f t="shared" si="91"/>
        <v>7</v>
      </c>
      <c r="BA102" s="7" t="s">
        <v>119</v>
      </c>
      <c r="BB102" s="7" t="s">
        <v>863</v>
      </c>
      <c r="BC102" s="21"/>
      <c r="BD102" s="21"/>
      <c r="BE102" s="68" t="e">
        <f t="shared" si="75"/>
        <v>#DIV/0!</v>
      </c>
      <c r="BF102" s="21"/>
      <c r="BG102" s="21"/>
      <c r="BH102" s="68" t="e">
        <f t="shared" si="76"/>
        <v>#DIV/0!</v>
      </c>
      <c r="BI102" s="21"/>
      <c r="BJ102" s="21"/>
      <c r="BK102" s="68" t="e">
        <f t="shared" si="77"/>
        <v>#DIV/0!</v>
      </c>
      <c r="BL102" s="27">
        <f t="shared" si="99"/>
        <v>0</v>
      </c>
      <c r="BM102" s="26">
        <f t="shared" si="99"/>
        <v>0</v>
      </c>
      <c r="BN102" s="68" t="e">
        <f t="shared" si="79"/>
        <v>#DIV/0!</v>
      </c>
      <c r="BO102" s="28" t="str">
        <f>IFERROR((IF(BN102&lt;=BP102,"SOBRESALIENTE",IF(BN102&gt;BP102+(BP102*0.05),"NO CUMPLIDA","ACEPTABLE"))),"N/A")</f>
        <v>N/A</v>
      </c>
      <c r="BP102" s="26">
        <f t="shared" si="64"/>
        <v>7</v>
      </c>
      <c r="BQ102" s="21"/>
      <c r="BR102" s="21"/>
      <c r="BS102" s="21"/>
      <c r="BT102" s="68" t="e">
        <f t="shared" si="80"/>
        <v>#DIV/0!</v>
      </c>
      <c r="BU102" s="21"/>
      <c r="BV102" s="21"/>
      <c r="BW102" s="68" t="e">
        <f t="shared" si="81"/>
        <v>#DIV/0!</v>
      </c>
      <c r="BX102" s="21"/>
      <c r="BY102" s="21"/>
      <c r="BZ102" s="68" t="e">
        <f t="shared" si="82"/>
        <v>#DIV/0!</v>
      </c>
      <c r="CA102" s="27">
        <f t="shared" si="83"/>
        <v>0</v>
      </c>
      <c r="CB102" s="26">
        <f t="shared" si="83"/>
        <v>0</v>
      </c>
      <c r="CC102" s="68" t="e">
        <f t="shared" si="84"/>
        <v>#DIV/0!</v>
      </c>
      <c r="CD102" s="28" t="str">
        <f t="shared" si="115"/>
        <v>N/A</v>
      </c>
      <c r="CE102" s="26">
        <f t="shared" si="65"/>
        <v>7</v>
      </c>
      <c r="CF102" s="21"/>
      <c r="CG102" s="26">
        <f t="shared" si="116"/>
        <v>7</v>
      </c>
      <c r="CH102" s="26">
        <f t="shared" si="116"/>
        <v>41</v>
      </c>
      <c r="CI102" s="68">
        <f t="shared" si="86"/>
        <v>0.17073170731707318</v>
      </c>
      <c r="CJ102" s="28" t="str">
        <f>IFERROR((IF(CI102&lt;=CK102,"SOBRESALIENTE",IF(CI102&gt;CK102+(CK102*0.05),"NO CUMPLIDA","ACEPTABLE"))),"N/A")</f>
        <v>SOBRESALIENTE</v>
      </c>
      <c r="CK102" s="26">
        <f t="shared" si="62"/>
        <v>7</v>
      </c>
      <c r="CL102" s="26"/>
      <c r="CM102" s="26">
        <f t="shared" si="109"/>
        <v>7</v>
      </c>
      <c r="CN102" s="38">
        <f t="shared" si="92"/>
        <v>6.833333333333333</v>
      </c>
      <c r="CO102" s="68">
        <f t="shared" si="87"/>
        <v>1.024390243902439</v>
      </c>
      <c r="CP102" s="28" t="str">
        <f>IFERROR((IF(CO102&gt;=CQ102,"SOBRESALIENTE",IF(CO102&gt;CQ102-(CQ102*0.05),"NO CUMPLIDA","ACEPTABLE"))),"N/A")</f>
        <v>SOBRESALIENTE</v>
      </c>
      <c r="CQ102" s="11">
        <f t="shared" si="112"/>
        <v>0</v>
      </c>
      <c r="CR102" s="26"/>
      <c r="CS102" s="26">
        <f t="shared" si="113"/>
        <v>0</v>
      </c>
      <c r="CT102" s="29">
        <f t="shared" si="93"/>
        <v>6.833333333333333</v>
      </c>
      <c r="CU102" s="69">
        <f t="shared" si="88"/>
        <v>0</v>
      </c>
      <c r="CV102" s="28" t="str">
        <f>IFERROR((IF(CU102&lt;=CW102,"SOBRESALIENTE",IF(CU102&gt;CW102+(CW102*0.05),"NO CUMPLIDA","ACEPTABLE"))),"N/A")</f>
        <v>SOBRESALIENTE</v>
      </c>
      <c r="CW102" s="26">
        <f t="shared" si="114"/>
        <v>12</v>
      </c>
      <c r="CX102" s="26"/>
      <c r="CY102" s="26">
        <f t="shared" si="117"/>
        <v>7</v>
      </c>
      <c r="CZ102" s="46">
        <f t="shared" si="117"/>
        <v>41</v>
      </c>
      <c r="DA102" s="69">
        <f t="shared" si="89"/>
        <v>0.17073170731707318</v>
      </c>
      <c r="DB102" s="28" t="str">
        <f>IFERROR((IF(DA102&lt;=DC102,"SOBRESALIENTE",IF(DA102&gt;DC102+(DC102*0.05),"NO CUMPLIDA","ACEPTABLE"))),"N/A")</f>
        <v>SOBRESALIENTE</v>
      </c>
      <c r="DC102" s="26">
        <f t="shared" si="63"/>
        <v>7</v>
      </c>
      <c r="DD102" s="26"/>
    </row>
    <row r="103" spans="1:108" ht="69" customHeight="1">
      <c r="A103" s="6" t="s">
        <v>864</v>
      </c>
      <c r="B103" s="7" t="s">
        <v>531</v>
      </c>
      <c r="C103" s="8" t="s">
        <v>865</v>
      </c>
      <c r="D103" s="70" t="s">
        <v>866</v>
      </c>
      <c r="E103" s="9">
        <v>36934177</v>
      </c>
      <c r="F103" s="8" t="s">
        <v>867</v>
      </c>
      <c r="G103" s="9" t="s">
        <v>868</v>
      </c>
      <c r="H103" s="9">
        <v>79209634</v>
      </c>
      <c r="I103" s="7" t="s">
        <v>107</v>
      </c>
      <c r="J103" s="7" t="s">
        <v>869</v>
      </c>
      <c r="K103" s="7" t="s">
        <v>870</v>
      </c>
      <c r="L103" s="7" t="s">
        <v>110</v>
      </c>
      <c r="M103" s="7" t="s">
        <v>871</v>
      </c>
      <c r="N103" s="7" t="s">
        <v>112</v>
      </c>
      <c r="O103" s="7" t="s">
        <v>2</v>
      </c>
      <c r="P103" s="7" t="s">
        <v>872</v>
      </c>
      <c r="Q103" s="7" t="s">
        <v>873</v>
      </c>
      <c r="R103" s="8" t="s">
        <v>874</v>
      </c>
      <c r="S103" s="7" t="s">
        <v>875</v>
      </c>
      <c r="T103" s="7" t="s">
        <v>876</v>
      </c>
      <c r="U103" s="7">
        <v>10</v>
      </c>
      <c r="V103" s="7" t="s">
        <v>520</v>
      </c>
      <c r="W103" s="21"/>
      <c r="X103" s="21"/>
      <c r="Y103" s="68" t="e">
        <f t="shared" si="68"/>
        <v>#DIV/0!</v>
      </c>
      <c r="Z103" s="21"/>
      <c r="AA103" s="21"/>
      <c r="AB103" s="68" t="e">
        <f t="shared" si="69"/>
        <v>#DIV/0!</v>
      </c>
      <c r="AC103" s="21"/>
      <c r="AD103" s="21"/>
      <c r="AE103" s="68" t="e">
        <f t="shared" si="70"/>
        <v>#DIV/0!</v>
      </c>
      <c r="AF103" s="49">
        <f t="shared" si="111"/>
        <v>0</v>
      </c>
      <c r="AG103" s="7">
        <f t="shared" si="111"/>
        <v>0</v>
      </c>
      <c r="AH103" s="68" t="e">
        <f t="shared" si="90"/>
        <v>#DIV/0!</v>
      </c>
      <c r="AI103" s="17" t="str">
        <f>IFERROR((IF(AH103&lt;=AJ103,"SOBRESALIENTE",IF(AH103&gt;AJ103+(AJ103*0.05),"NO CUMPLIDA","ACEPTABLE"))),"N/A")</f>
        <v>N/A</v>
      </c>
      <c r="AJ103" s="7">
        <v>10</v>
      </c>
      <c r="AK103" s="7" t="s">
        <v>119</v>
      </c>
      <c r="AL103" s="21" t="s">
        <v>877</v>
      </c>
      <c r="AM103" s="59">
        <v>69648</v>
      </c>
      <c r="AN103" s="59">
        <v>70143</v>
      </c>
      <c r="AO103" s="68">
        <f>AM103/AN103</f>
        <v>0.99294298789615498</v>
      </c>
      <c r="AP103" s="126">
        <v>60287</v>
      </c>
      <c r="AQ103" s="59">
        <v>65536</v>
      </c>
      <c r="AR103" s="68">
        <f t="shared" si="72"/>
        <v>0.9199066162109375</v>
      </c>
      <c r="AS103" s="59">
        <v>96090</v>
      </c>
      <c r="AT103" s="57">
        <v>96732</v>
      </c>
      <c r="AU103" s="68">
        <f t="shared" si="73"/>
        <v>0.99336310631435309</v>
      </c>
      <c r="AV103" s="49">
        <f t="shared" si="98"/>
        <v>226025</v>
      </c>
      <c r="AW103" s="7">
        <f t="shared" si="98"/>
        <v>232411</v>
      </c>
      <c r="AX103" s="14">
        <f t="shared" si="74"/>
        <v>0.9725228151851677</v>
      </c>
      <c r="AY103" s="17" t="s">
        <v>35</v>
      </c>
      <c r="AZ103" s="11">
        <f t="shared" si="91"/>
        <v>10</v>
      </c>
      <c r="BA103" s="7" t="s">
        <v>119</v>
      </c>
      <c r="BB103" s="7" t="s">
        <v>878</v>
      </c>
      <c r="BC103" s="21"/>
      <c r="BD103" s="21"/>
      <c r="BE103" s="68" t="e">
        <f t="shared" si="75"/>
        <v>#DIV/0!</v>
      </c>
      <c r="BF103" s="21"/>
      <c r="BG103" s="21"/>
      <c r="BH103" s="68" t="e">
        <f t="shared" si="76"/>
        <v>#DIV/0!</v>
      </c>
      <c r="BI103" s="21"/>
      <c r="BJ103" s="21"/>
      <c r="BK103" s="68" t="e">
        <f t="shared" si="77"/>
        <v>#DIV/0!</v>
      </c>
      <c r="BL103" s="27">
        <f t="shared" si="99"/>
        <v>0</v>
      </c>
      <c r="BM103" s="26">
        <f t="shared" si="99"/>
        <v>0</v>
      </c>
      <c r="BN103" s="68" t="e">
        <f t="shared" si="79"/>
        <v>#DIV/0!</v>
      </c>
      <c r="BO103" s="28" t="str">
        <f>IFERROR((IF(BN103&lt;=BP103,"SOBRESALIENTE",IF(BN103&gt;BP103+(BP103*0.05),"NO CUMPLIDA","ACEPTABLE"))),"N/A")</f>
        <v>N/A</v>
      </c>
      <c r="BP103" s="7">
        <v>10</v>
      </c>
      <c r="BQ103" s="21"/>
      <c r="BR103" s="21"/>
      <c r="BS103" s="21"/>
      <c r="BT103" s="68" t="e">
        <f t="shared" si="80"/>
        <v>#DIV/0!</v>
      </c>
      <c r="BU103" s="21"/>
      <c r="BV103" s="21"/>
      <c r="BW103" s="68" t="e">
        <f t="shared" si="81"/>
        <v>#DIV/0!</v>
      </c>
      <c r="BX103" s="21"/>
      <c r="BY103" s="21"/>
      <c r="BZ103" s="68" t="e">
        <f t="shared" si="82"/>
        <v>#DIV/0!</v>
      </c>
      <c r="CA103" s="27">
        <f t="shared" si="83"/>
        <v>0</v>
      </c>
      <c r="CB103" s="26">
        <f t="shared" si="83"/>
        <v>0</v>
      </c>
      <c r="CC103" s="68" t="e">
        <f t="shared" si="84"/>
        <v>#DIV/0!</v>
      </c>
      <c r="CD103" s="28" t="str">
        <f t="shared" si="115"/>
        <v>N/A</v>
      </c>
      <c r="CE103" s="7">
        <v>10</v>
      </c>
      <c r="CF103" s="21"/>
      <c r="CG103" s="26">
        <f t="shared" si="116"/>
        <v>226025</v>
      </c>
      <c r="CH103" s="26">
        <f t="shared" si="116"/>
        <v>232411</v>
      </c>
      <c r="CI103" s="68">
        <f t="shared" si="86"/>
        <v>0.9725228151851677</v>
      </c>
      <c r="CJ103" s="28" t="str">
        <f>IFERROR((IF(CI103&gt;=CK103,"SOBRESALIENTE",IF(CI103&gt;CK103-(CK103*0.05),"NO CUMPLIDA","ACEPTABLE"))),"N/A")</f>
        <v>ACEPTABLE</v>
      </c>
      <c r="CK103" s="26">
        <f t="shared" si="62"/>
        <v>10</v>
      </c>
      <c r="CL103" s="26"/>
      <c r="CM103" s="26">
        <f t="shared" si="109"/>
        <v>226025</v>
      </c>
      <c r="CN103" s="38">
        <f t="shared" si="92"/>
        <v>77470.333333333328</v>
      </c>
      <c r="CO103" s="68">
        <f t="shared" si="87"/>
        <v>2.9175684455555033</v>
      </c>
      <c r="CP103" s="28" t="str">
        <f>IFERROR((IF(CO103&gt;=CQ103,"SOBRESALIENTE",IF(CO103&gt;CQ103-(CQ103*0.05),"NO CUMPLIDA","ACEPTABLE"))),"N/A")</f>
        <v>ACEPTABLE</v>
      </c>
      <c r="CQ103" s="7">
        <v>10</v>
      </c>
      <c r="CR103" s="26"/>
      <c r="CS103" s="26">
        <f t="shared" ref="CS103:CS126" si="118">SUBTOTAL(9,AI103,AM103,AP103,AY103,BC103,BF103)</f>
        <v>129935</v>
      </c>
      <c r="CT103" s="29">
        <f t="shared" si="93"/>
        <v>77470.333333333328</v>
      </c>
      <c r="CU103" s="69">
        <f t="shared" si="88"/>
        <v>1.6772226787888698</v>
      </c>
      <c r="CV103" s="28" t="str">
        <f>IFERROR((IF(CU103&gt;=CW103,"SOBRESALIENTE",IF(CU103&gt;CW103-(CW103*0.05),"NO CUMPLIDA","ACEPTABLE"))),"N/A")</f>
        <v>ACEPTABLE</v>
      </c>
      <c r="CW103" s="7">
        <v>10</v>
      </c>
      <c r="CX103" s="26"/>
      <c r="CY103" s="26">
        <f t="shared" si="117"/>
        <v>226025</v>
      </c>
      <c r="CZ103" s="46">
        <f t="shared" si="117"/>
        <v>232411</v>
      </c>
      <c r="DA103" s="69">
        <f t="shared" si="89"/>
        <v>0.9725228151851677</v>
      </c>
      <c r="DB103" s="28" t="str">
        <f>IFERROR((IF(DA103&gt;=DC103,"SOBRESALIENTE",IF(DA103&lt;DC103-(DC103*0.05),"NO CUMPLIDA","ACEPTABLE"))),"N/A")</f>
        <v>NO CUMPLIDA</v>
      </c>
      <c r="DC103" s="26">
        <f t="shared" si="63"/>
        <v>10</v>
      </c>
      <c r="DD103" s="26"/>
    </row>
    <row r="104" spans="1:108" ht="112.5">
      <c r="A104" s="8" t="s">
        <v>879</v>
      </c>
      <c r="B104" s="7" t="s">
        <v>531</v>
      </c>
      <c r="C104" s="8" t="s">
        <v>865</v>
      </c>
      <c r="D104" s="70" t="s">
        <v>866</v>
      </c>
      <c r="E104" s="9">
        <v>36934177</v>
      </c>
      <c r="F104" s="8" t="s">
        <v>867</v>
      </c>
      <c r="G104" s="9" t="s">
        <v>868</v>
      </c>
      <c r="H104" s="9">
        <v>79209634</v>
      </c>
      <c r="I104" s="7" t="s">
        <v>107</v>
      </c>
      <c r="J104" s="7" t="s">
        <v>880</v>
      </c>
      <c r="K104" s="7" t="s">
        <v>881</v>
      </c>
      <c r="L104" s="7" t="s">
        <v>110</v>
      </c>
      <c r="M104" s="7" t="s">
        <v>111</v>
      </c>
      <c r="N104" s="7" t="s">
        <v>112</v>
      </c>
      <c r="O104" s="7" t="s">
        <v>2</v>
      </c>
      <c r="P104" s="7" t="s">
        <v>193</v>
      </c>
      <c r="Q104" s="7" t="s">
        <v>193</v>
      </c>
      <c r="R104" s="8" t="s">
        <v>882</v>
      </c>
      <c r="S104" s="7" t="s">
        <v>883</v>
      </c>
      <c r="T104" s="7" t="s">
        <v>884</v>
      </c>
      <c r="U104" s="14">
        <v>0.95</v>
      </c>
      <c r="V104" s="7" t="s">
        <v>885</v>
      </c>
      <c r="W104" s="57">
        <v>23</v>
      </c>
      <c r="X104" s="57">
        <v>23</v>
      </c>
      <c r="Y104" s="14">
        <f t="shared" si="68"/>
        <v>1</v>
      </c>
      <c r="Z104" s="57">
        <v>20</v>
      </c>
      <c r="AA104" s="57">
        <v>20</v>
      </c>
      <c r="AB104" s="14">
        <f t="shared" si="69"/>
        <v>1</v>
      </c>
      <c r="AC104" s="57">
        <v>28</v>
      </c>
      <c r="AD104" s="57">
        <v>28</v>
      </c>
      <c r="AE104" s="14">
        <f t="shared" si="70"/>
        <v>1</v>
      </c>
      <c r="AF104" s="127">
        <f t="shared" si="111"/>
        <v>71</v>
      </c>
      <c r="AG104" s="128">
        <f t="shared" si="111"/>
        <v>71</v>
      </c>
      <c r="AH104" s="14">
        <f t="shared" si="90"/>
        <v>1</v>
      </c>
      <c r="AI104" s="17" t="str">
        <f t="shared" ref="AI104:AI117" si="119">IFERROR((IF(AH104&gt;=AJ104,"SOBRESALIENTE",IF(AH104&lt;AJ104-(AJ104*0.05),"NO CUMPLIDA","ACEPTABLE"))),"N/A")</f>
        <v>SOBRESALIENTE</v>
      </c>
      <c r="AJ104" s="7">
        <v>0.95</v>
      </c>
      <c r="AK104" s="11" t="s">
        <v>119</v>
      </c>
      <c r="AL104" s="7" t="s">
        <v>886</v>
      </c>
      <c r="AM104" s="57">
        <v>27</v>
      </c>
      <c r="AN104" s="57">
        <v>27</v>
      </c>
      <c r="AO104" s="14">
        <f t="shared" si="71"/>
        <v>1</v>
      </c>
      <c r="AP104" s="57">
        <v>28</v>
      </c>
      <c r="AQ104" s="57">
        <v>28</v>
      </c>
      <c r="AR104" s="14">
        <f t="shared" si="72"/>
        <v>1</v>
      </c>
      <c r="AS104" s="57">
        <v>40</v>
      </c>
      <c r="AT104" s="57">
        <v>40</v>
      </c>
      <c r="AU104" s="14">
        <f t="shared" si="73"/>
        <v>1</v>
      </c>
      <c r="AV104" s="127">
        <f t="shared" si="98"/>
        <v>95</v>
      </c>
      <c r="AW104" s="128">
        <f t="shared" si="98"/>
        <v>95</v>
      </c>
      <c r="AX104" s="14">
        <f t="shared" si="74"/>
        <v>1</v>
      </c>
      <c r="AY104" s="17" t="str">
        <f>IFERROR((IF(AX104&gt;=AZ104,"SOBRESALIENTE",IF(AX104&lt;AZ104-(AZ104*0.05),"NO CUMPLIDA","ACEPTABLE"))),"N/A")</f>
        <v>SOBRESALIENTE</v>
      </c>
      <c r="AZ104" s="11">
        <f t="shared" si="91"/>
        <v>0.95</v>
      </c>
      <c r="BA104" s="11" t="s">
        <v>119</v>
      </c>
      <c r="BB104" s="7" t="s">
        <v>887</v>
      </c>
      <c r="BC104" s="21"/>
      <c r="BD104" s="21"/>
      <c r="BE104" s="14" t="e">
        <f t="shared" si="75"/>
        <v>#DIV/0!</v>
      </c>
      <c r="BF104" s="21"/>
      <c r="BG104" s="21"/>
      <c r="BH104" s="14" t="e">
        <f t="shared" si="76"/>
        <v>#DIV/0!</v>
      </c>
      <c r="BI104" s="21"/>
      <c r="BJ104" s="21"/>
      <c r="BK104" s="14" t="e">
        <f t="shared" si="77"/>
        <v>#DIV/0!</v>
      </c>
      <c r="BL104" s="129">
        <f t="shared" si="99"/>
        <v>0</v>
      </c>
      <c r="BM104" s="130">
        <f t="shared" si="99"/>
        <v>0</v>
      </c>
      <c r="BN104" s="14" t="e">
        <f t="shared" si="79"/>
        <v>#DIV/0!</v>
      </c>
      <c r="BO104" s="28" t="str">
        <f t="shared" ref="BO104:BO117" si="120">IFERROR((IF(BN104&gt;=BP104,"SOBRESALIENTE",IF(BN104&lt;BP104-(BP104*0.05),"NO CUMPLIDA","ACEPTABLE"))),"N/A")</f>
        <v>N/A</v>
      </c>
      <c r="BP104" s="7">
        <v>0.95</v>
      </c>
      <c r="BQ104" s="21"/>
      <c r="BR104" s="21"/>
      <c r="BS104" s="21"/>
      <c r="BT104" s="14" t="e">
        <f t="shared" si="80"/>
        <v>#DIV/0!</v>
      </c>
      <c r="BU104" s="21"/>
      <c r="BV104" s="21"/>
      <c r="BW104" s="14" t="e">
        <f t="shared" si="81"/>
        <v>#DIV/0!</v>
      </c>
      <c r="BX104" s="21"/>
      <c r="BY104" s="21"/>
      <c r="BZ104" s="14" t="e">
        <f t="shared" si="82"/>
        <v>#DIV/0!</v>
      </c>
      <c r="CA104" s="129">
        <f t="shared" si="83"/>
        <v>0</v>
      </c>
      <c r="CB104" s="130">
        <f t="shared" si="83"/>
        <v>0</v>
      </c>
      <c r="CC104" s="14" t="e">
        <f t="shared" si="84"/>
        <v>#DIV/0!</v>
      </c>
      <c r="CD104" s="28" t="str">
        <f>IFERROR((IF(CC104&gt;=CE104,"SOBRESALIENTE",IF(CC104&lt;CE104-(CE104*0.05),"NO CUMPLIDA","ACEPTABLE"))),"N/A")</f>
        <v>N/A</v>
      </c>
      <c r="CE104" s="7">
        <v>0.95</v>
      </c>
      <c r="CF104" s="21"/>
      <c r="CG104" s="130">
        <f t="shared" si="116"/>
        <v>166</v>
      </c>
      <c r="CH104" s="130">
        <f t="shared" si="116"/>
        <v>166</v>
      </c>
      <c r="CI104" s="14">
        <f t="shared" si="86"/>
        <v>1</v>
      </c>
      <c r="CJ104" s="28" t="str">
        <f>IFERROR((IF(CI104&gt;=CK104,"SOBRESALIENTE",IF(CI104&lt;CK104-(CK104*0.05),"NO CUMPLIDA","ACEPTABLE"))),"N/A")</f>
        <v>SOBRESALIENTE</v>
      </c>
      <c r="CK104" s="26">
        <f t="shared" si="62"/>
        <v>0.95</v>
      </c>
      <c r="CL104" s="26"/>
      <c r="CM104" s="130">
        <f t="shared" si="109"/>
        <v>166</v>
      </c>
      <c r="CN104" s="38">
        <f t="shared" si="92"/>
        <v>27.666666666666668</v>
      </c>
      <c r="CO104" s="14">
        <f t="shared" si="87"/>
        <v>6</v>
      </c>
      <c r="CP104" s="28" t="str">
        <f>IFERROR((IF(CO104&gt;=CQ104,"SOBRESALIENTE",IF(CO104&lt;CQ104-(CQ104*0.05),"NO CUMPLIDA","ACEPTABLE"))),"N/A")</f>
        <v>SOBRESALIENTE</v>
      </c>
      <c r="CQ104" s="7">
        <v>0.95</v>
      </c>
      <c r="CR104" s="26"/>
      <c r="CS104" s="130">
        <f t="shared" si="118"/>
        <v>55</v>
      </c>
      <c r="CT104" s="29">
        <f t="shared" si="93"/>
        <v>27.666666666666668</v>
      </c>
      <c r="CU104" s="30">
        <f t="shared" si="88"/>
        <v>1.9879518072289155</v>
      </c>
      <c r="CV104" s="28" t="str">
        <f>IFERROR((IF(CU104&gt;=CW104,"SOBRESALIENTE",IF(CU104&lt;CW104-(CW104*0.05),"NO CUMPLIDA","ACEPTABLE"))),"N/A")</f>
        <v>SOBRESALIENTE</v>
      </c>
      <c r="CW104" s="7">
        <v>0.95</v>
      </c>
      <c r="CX104" s="26"/>
      <c r="CY104" s="26">
        <f t="shared" si="117"/>
        <v>166</v>
      </c>
      <c r="CZ104" s="46">
        <f t="shared" si="117"/>
        <v>166</v>
      </c>
      <c r="DA104" s="30">
        <f t="shared" si="89"/>
        <v>1</v>
      </c>
      <c r="DB104" s="28" t="str">
        <f>IFERROR((IF(DA104&gt;=DC104,"SOBRESALIENTE",IF(DA104&lt;DC104-(DC104*0.05),"NO CUMPLIDA","ACEPTABLE"))),"N/A")</f>
        <v>SOBRESALIENTE</v>
      </c>
      <c r="DC104" s="26">
        <f t="shared" si="63"/>
        <v>0.95</v>
      </c>
      <c r="DD104" s="26"/>
    </row>
    <row r="105" spans="1:108" ht="123.75">
      <c r="A105" s="6" t="s">
        <v>888</v>
      </c>
      <c r="B105" s="7" t="s">
        <v>531</v>
      </c>
      <c r="C105" s="8" t="s">
        <v>865</v>
      </c>
      <c r="D105" s="70" t="s">
        <v>866</v>
      </c>
      <c r="E105" s="9">
        <v>36934177</v>
      </c>
      <c r="F105" s="8" t="s">
        <v>867</v>
      </c>
      <c r="G105" s="9" t="s">
        <v>868</v>
      </c>
      <c r="H105" s="9">
        <v>79209634</v>
      </c>
      <c r="I105" s="7" t="s">
        <v>107</v>
      </c>
      <c r="J105" s="7" t="s">
        <v>889</v>
      </c>
      <c r="K105" s="7" t="s">
        <v>890</v>
      </c>
      <c r="L105" s="7" t="s">
        <v>110</v>
      </c>
      <c r="M105" s="7" t="s">
        <v>111</v>
      </c>
      <c r="N105" s="7" t="s">
        <v>112</v>
      </c>
      <c r="O105" s="7" t="s">
        <v>2</v>
      </c>
      <c r="P105" s="7" t="s">
        <v>891</v>
      </c>
      <c r="Q105" s="7" t="s">
        <v>193</v>
      </c>
      <c r="R105" s="8" t="s">
        <v>892</v>
      </c>
      <c r="S105" s="7" t="s">
        <v>893</v>
      </c>
      <c r="T105" s="7" t="s">
        <v>894</v>
      </c>
      <c r="U105" s="11">
        <v>1</v>
      </c>
      <c r="V105" s="7" t="s">
        <v>885</v>
      </c>
      <c r="W105" s="59">
        <v>1</v>
      </c>
      <c r="X105" s="59">
        <v>1</v>
      </c>
      <c r="Y105" s="14">
        <f t="shared" si="68"/>
        <v>1</v>
      </c>
      <c r="Z105" s="59">
        <v>1</v>
      </c>
      <c r="AA105" s="59">
        <v>1</v>
      </c>
      <c r="AB105" s="14">
        <f t="shared" si="69"/>
        <v>1</v>
      </c>
      <c r="AC105" s="59">
        <v>1</v>
      </c>
      <c r="AD105" s="59">
        <v>1</v>
      </c>
      <c r="AE105" s="14">
        <f t="shared" si="70"/>
        <v>1</v>
      </c>
      <c r="AF105" s="49">
        <f t="shared" si="111"/>
        <v>3</v>
      </c>
      <c r="AG105" s="7">
        <f t="shared" si="111"/>
        <v>3</v>
      </c>
      <c r="AH105" s="14">
        <f t="shared" si="90"/>
        <v>1</v>
      </c>
      <c r="AI105" s="17" t="str">
        <f t="shared" si="119"/>
        <v>SOBRESALIENTE</v>
      </c>
      <c r="AJ105" s="11">
        <v>1</v>
      </c>
      <c r="AK105" s="11" t="s">
        <v>119</v>
      </c>
      <c r="AL105" s="7" t="s">
        <v>895</v>
      </c>
      <c r="AM105" s="57" t="s">
        <v>896</v>
      </c>
      <c r="AN105" s="57" t="s">
        <v>896</v>
      </c>
      <c r="AO105" s="14" t="e">
        <f t="shared" si="71"/>
        <v>#VALUE!</v>
      </c>
      <c r="AP105" s="57" t="s">
        <v>896</v>
      </c>
      <c r="AQ105" s="57" t="s">
        <v>896</v>
      </c>
      <c r="AR105" s="14" t="e">
        <f t="shared" si="72"/>
        <v>#VALUE!</v>
      </c>
      <c r="AS105" s="59">
        <v>1</v>
      </c>
      <c r="AT105" s="59">
        <v>1</v>
      </c>
      <c r="AU105" s="14">
        <f t="shared" si="73"/>
        <v>1</v>
      </c>
      <c r="AV105" s="49">
        <f t="shared" si="98"/>
        <v>1</v>
      </c>
      <c r="AW105" s="7">
        <f t="shared" si="98"/>
        <v>1</v>
      </c>
      <c r="AX105" s="14">
        <f t="shared" si="74"/>
        <v>1</v>
      </c>
      <c r="AY105" s="17" t="str">
        <f t="shared" ref="AY105:AY117" si="121">IFERROR((IF(AX105&gt;=AZ105,"SOBRESALIENTE",IF(AX105&lt;AZ105-(AZ105*0.05),"NO CUMPLIDA","ACEPTABLE"))),"N/A")</f>
        <v>SOBRESALIENTE</v>
      </c>
      <c r="AZ105" s="11">
        <f t="shared" si="91"/>
        <v>1</v>
      </c>
      <c r="BA105" s="11" t="s">
        <v>119</v>
      </c>
      <c r="BB105" s="7" t="s">
        <v>897</v>
      </c>
      <c r="BC105" s="21"/>
      <c r="BD105" s="21"/>
      <c r="BE105" s="14" t="e">
        <f t="shared" si="75"/>
        <v>#DIV/0!</v>
      </c>
      <c r="BF105" s="21"/>
      <c r="BG105" s="21"/>
      <c r="BH105" s="14" t="e">
        <f t="shared" si="76"/>
        <v>#DIV/0!</v>
      </c>
      <c r="BI105" s="21"/>
      <c r="BJ105" s="21"/>
      <c r="BK105" s="14" t="e">
        <f t="shared" si="77"/>
        <v>#DIV/0!</v>
      </c>
      <c r="BL105" s="27">
        <f t="shared" si="99"/>
        <v>0</v>
      </c>
      <c r="BM105" s="26">
        <f t="shared" si="99"/>
        <v>0</v>
      </c>
      <c r="BN105" s="14" t="e">
        <f t="shared" si="79"/>
        <v>#DIV/0!</v>
      </c>
      <c r="BO105" s="28" t="str">
        <f t="shared" si="120"/>
        <v>N/A</v>
      </c>
      <c r="BP105" s="11">
        <v>1</v>
      </c>
      <c r="BQ105" s="21"/>
      <c r="BR105" s="21"/>
      <c r="BS105" s="21"/>
      <c r="BT105" s="14" t="e">
        <f t="shared" si="80"/>
        <v>#DIV/0!</v>
      </c>
      <c r="BU105" s="21"/>
      <c r="BV105" s="21"/>
      <c r="BW105" s="14" t="e">
        <f t="shared" si="81"/>
        <v>#DIV/0!</v>
      </c>
      <c r="BX105" s="21"/>
      <c r="BY105" s="21"/>
      <c r="BZ105" s="14" t="e">
        <f t="shared" si="82"/>
        <v>#DIV/0!</v>
      </c>
      <c r="CA105" s="27">
        <f t="shared" si="83"/>
        <v>0</v>
      </c>
      <c r="CB105" s="26">
        <f t="shared" si="83"/>
        <v>0</v>
      </c>
      <c r="CC105" s="14" t="e">
        <f t="shared" si="84"/>
        <v>#DIV/0!</v>
      </c>
      <c r="CD105" s="28" t="str">
        <f>IFERROR((IF(CC105&gt;=CE105,"SOBRESALIENTE",IF(CC105&lt;CE105-(CE105*0.05),"NO CUMPLIDA","ACEPTABLE"))),"N/A")</f>
        <v>N/A</v>
      </c>
      <c r="CE105" s="11">
        <v>1</v>
      </c>
      <c r="CF105" s="21"/>
      <c r="CG105" s="26">
        <f t="shared" si="116"/>
        <v>4</v>
      </c>
      <c r="CH105" s="26">
        <f t="shared" si="116"/>
        <v>4</v>
      </c>
      <c r="CI105" s="14">
        <f t="shared" si="86"/>
        <v>1</v>
      </c>
      <c r="CJ105" s="28" t="str">
        <f>IFERROR((IF(CI105&gt;=CK105,"SOBRESALIENTE",IF(CI105&lt;CK105-(CK105*0.05),"NO CUMPLIDA","ACEPTABLE"))),"N/A")</f>
        <v>SOBRESALIENTE</v>
      </c>
      <c r="CK105" s="24">
        <f t="shared" si="62"/>
        <v>1</v>
      </c>
      <c r="CL105" s="26"/>
      <c r="CM105" s="26">
        <f t="shared" si="109"/>
        <v>4</v>
      </c>
      <c r="CN105" s="38">
        <f t="shared" si="92"/>
        <v>1</v>
      </c>
      <c r="CO105" s="14">
        <f t="shared" si="87"/>
        <v>4</v>
      </c>
      <c r="CP105" s="28" t="str">
        <f>IFERROR((IF(CO105&gt;=CQ105,"SOBRESALIENTE",IF(CO105&lt;CQ105-(CQ105*0.05),"NO CUMPLIDA","ACEPTABLE"))),"N/A")</f>
        <v>SOBRESALIENTE</v>
      </c>
      <c r="CQ105" s="11">
        <v>1</v>
      </c>
      <c r="CR105" s="26"/>
      <c r="CS105" s="26">
        <f t="shared" si="118"/>
        <v>0</v>
      </c>
      <c r="CT105" s="29">
        <f t="shared" si="93"/>
        <v>1</v>
      </c>
      <c r="CU105" s="30">
        <f t="shared" si="88"/>
        <v>0</v>
      </c>
      <c r="CV105" s="28" t="str">
        <f>IFERROR((IF(CU105&lt;=CW105,"SOBRESALIENTE",IF(CU105&lt;CW105+(CW105*0.05),"NO CUMPLIDA","ACEPTABLE"))),"N/A")</f>
        <v>SOBRESALIENTE</v>
      </c>
      <c r="CW105" s="11">
        <v>1</v>
      </c>
      <c r="CX105" s="26"/>
      <c r="CY105" s="26">
        <f t="shared" si="117"/>
        <v>4</v>
      </c>
      <c r="CZ105" s="46">
        <f t="shared" si="117"/>
        <v>4</v>
      </c>
      <c r="DA105" s="30">
        <f t="shared" si="89"/>
        <v>1</v>
      </c>
      <c r="DB105" s="28" t="str">
        <f>IFERROR((IF(DA105&gt;=DC105,"SOBRESALIENTE",IF(DA105&lt;DC105-(DC105*0.05),"NO CUMPLIDA","ACEPTABLE"))),"N/A")</f>
        <v>SOBRESALIENTE</v>
      </c>
      <c r="DC105" s="24">
        <f t="shared" si="63"/>
        <v>1</v>
      </c>
      <c r="DD105" s="26"/>
    </row>
    <row r="106" spans="1:108" ht="123.75">
      <c r="A106" s="8" t="s">
        <v>898</v>
      </c>
      <c r="B106" s="7" t="s">
        <v>531</v>
      </c>
      <c r="C106" s="8" t="s">
        <v>865</v>
      </c>
      <c r="D106" s="70" t="s">
        <v>866</v>
      </c>
      <c r="E106" s="9">
        <v>36934177</v>
      </c>
      <c r="F106" s="8" t="s">
        <v>899</v>
      </c>
      <c r="G106" s="9" t="s">
        <v>900</v>
      </c>
      <c r="H106" s="9">
        <v>36934177</v>
      </c>
      <c r="I106" s="7" t="s">
        <v>107</v>
      </c>
      <c r="J106" s="7" t="s">
        <v>901</v>
      </c>
      <c r="K106" s="7" t="s">
        <v>902</v>
      </c>
      <c r="L106" s="7" t="s">
        <v>537</v>
      </c>
      <c r="M106" s="7" t="s">
        <v>111</v>
      </c>
      <c r="N106" s="7" t="s">
        <v>112</v>
      </c>
      <c r="O106" s="7" t="s">
        <v>2</v>
      </c>
      <c r="P106" s="7" t="s">
        <v>891</v>
      </c>
      <c r="Q106" s="7" t="s">
        <v>193</v>
      </c>
      <c r="R106" s="8" t="s">
        <v>903</v>
      </c>
      <c r="S106" s="7" t="s">
        <v>904</v>
      </c>
      <c r="T106" s="7" t="s">
        <v>905</v>
      </c>
      <c r="U106" s="14">
        <v>1</v>
      </c>
      <c r="V106" s="7" t="s">
        <v>160</v>
      </c>
      <c r="W106" s="60" t="s">
        <v>896</v>
      </c>
      <c r="X106" s="59" t="s">
        <v>896</v>
      </c>
      <c r="Y106" s="14" t="e">
        <f t="shared" si="68"/>
        <v>#VALUE!</v>
      </c>
      <c r="Z106" s="59" t="s">
        <v>896</v>
      </c>
      <c r="AA106" s="59" t="s">
        <v>896</v>
      </c>
      <c r="AB106" s="14" t="e">
        <f t="shared" si="69"/>
        <v>#VALUE!</v>
      </c>
      <c r="AC106" s="59" t="s">
        <v>896</v>
      </c>
      <c r="AD106" s="59" t="s">
        <v>896</v>
      </c>
      <c r="AE106" s="14" t="e">
        <f t="shared" si="70"/>
        <v>#VALUE!</v>
      </c>
      <c r="AF106" s="131">
        <f t="shared" si="111"/>
        <v>0</v>
      </c>
      <c r="AG106" s="7">
        <f t="shared" si="111"/>
        <v>0</v>
      </c>
      <c r="AH106" s="14" t="e">
        <f t="shared" si="90"/>
        <v>#DIV/0!</v>
      </c>
      <c r="AI106" s="17" t="str">
        <f t="shared" si="119"/>
        <v>N/A</v>
      </c>
      <c r="AJ106" s="11">
        <f t="shared" ref="AJ106:AJ169" si="122">U106</f>
        <v>1</v>
      </c>
      <c r="AK106" s="11" t="s">
        <v>119</v>
      </c>
      <c r="AL106" s="44" t="s">
        <v>906</v>
      </c>
      <c r="AM106" s="57" t="s">
        <v>896</v>
      </c>
      <c r="AN106" s="57" t="s">
        <v>896</v>
      </c>
      <c r="AO106" s="14" t="e">
        <f t="shared" si="71"/>
        <v>#VALUE!</v>
      </c>
      <c r="AP106" s="59" t="s">
        <v>896</v>
      </c>
      <c r="AQ106" s="59" t="s">
        <v>896</v>
      </c>
      <c r="AR106" s="14" t="e">
        <f t="shared" si="72"/>
        <v>#VALUE!</v>
      </c>
      <c r="AS106" s="59">
        <v>1</v>
      </c>
      <c r="AT106" s="59">
        <v>1</v>
      </c>
      <c r="AU106" s="14">
        <f t="shared" si="73"/>
        <v>1</v>
      </c>
      <c r="AV106" s="131">
        <f t="shared" si="98"/>
        <v>1</v>
      </c>
      <c r="AW106" s="7">
        <f t="shared" si="98"/>
        <v>1</v>
      </c>
      <c r="AX106" s="14">
        <f t="shared" si="74"/>
        <v>1</v>
      </c>
      <c r="AY106" s="17" t="str">
        <f t="shared" si="121"/>
        <v>SOBRESALIENTE</v>
      </c>
      <c r="AZ106" s="11">
        <f t="shared" si="91"/>
        <v>1</v>
      </c>
      <c r="BA106" s="11" t="s">
        <v>119</v>
      </c>
      <c r="BB106" s="7" t="s">
        <v>907</v>
      </c>
      <c r="BC106" s="21"/>
      <c r="BD106" s="21"/>
      <c r="BE106" s="14" t="e">
        <f t="shared" si="75"/>
        <v>#DIV/0!</v>
      </c>
      <c r="BF106" s="21"/>
      <c r="BG106" s="21"/>
      <c r="BH106" s="14" t="e">
        <f t="shared" si="76"/>
        <v>#DIV/0!</v>
      </c>
      <c r="BI106" s="21"/>
      <c r="BJ106" s="21"/>
      <c r="BK106" s="14" t="e">
        <f t="shared" si="77"/>
        <v>#DIV/0!</v>
      </c>
      <c r="BL106" s="132">
        <f t="shared" si="99"/>
        <v>0</v>
      </c>
      <c r="BM106" s="26">
        <f t="shared" si="99"/>
        <v>0</v>
      </c>
      <c r="BN106" s="14" t="e">
        <f t="shared" si="79"/>
        <v>#DIV/0!</v>
      </c>
      <c r="BO106" s="28" t="str">
        <f t="shared" si="120"/>
        <v>N/A</v>
      </c>
      <c r="BP106" s="24">
        <f t="shared" ref="BP106:BP169" si="123">AZ106</f>
        <v>1</v>
      </c>
      <c r="BQ106" s="21"/>
      <c r="BR106" s="21"/>
      <c r="BS106" s="21"/>
      <c r="BT106" s="14" t="e">
        <f t="shared" si="80"/>
        <v>#DIV/0!</v>
      </c>
      <c r="BU106" s="21"/>
      <c r="BV106" s="21"/>
      <c r="BW106" s="14" t="e">
        <f t="shared" si="81"/>
        <v>#DIV/0!</v>
      </c>
      <c r="BX106" s="21"/>
      <c r="BY106" s="21"/>
      <c r="BZ106" s="14" t="e">
        <f t="shared" si="82"/>
        <v>#DIV/0!</v>
      </c>
      <c r="CA106" s="132">
        <f t="shared" si="83"/>
        <v>0</v>
      </c>
      <c r="CB106" s="26">
        <f t="shared" si="83"/>
        <v>0</v>
      </c>
      <c r="CC106" s="14" t="e">
        <f t="shared" si="84"/>
        <v>#DIV/0!</v>
      </c>
      <c r="CD106" s="28" t="str">
        <f>IFERROR((IF(CC106&gt;=CE106,"SOBRESALIENTE",IF(CC106&lt;CE106-(CE106*0.05),"NO CUMPLIDA","ACEPTABLE"))),"N/A")</f>
        <v>N/A</v>
      </c>
      <c r="CE106" s="24">
        <f t="shared" ref="CE106:CE169" si="124">BP106</f>
        <v>1</v>
      </c>
      <c r="CF106" s="21"/>
      <c r="CG106" s="26">
        <f t="shared" si="116"/>
        <v>1</v>
      </c>
      <c r="CH106" s="26">
        <f t="shared" si="116"/>
        <v>1</v>
      </c>
      <c r="CI106" s="14">
        <f t="shared" si="86"/>
        <v>1</v>
      </c>
      <c r="CJ106" s="28" t="str">
        <f>IFERROR((IF(CI106&gt;=CK106,"SOBRESALIENTE",IF(CI106&lt;CK106-(CK106*0.05),"NO CUMPLIDA","ACEPTABLE"))),"N/A")</f>
        <v>SOBRESALIENTE</v>
      </c>
      <c r="CK106" s="30">
        <f t="shared" si="62"/>
        <v>1</v>
      </c>
      <c r="CL106" s="26"/>
      <c r="CM106" s="26">
        <f t="shared" si="109"/>
        <v>1</v>
      </c>
      <c r="CN106" s="38">
        <f t="shared" si="92"/>
        <v>1</v>
      </c>
      <c r="CO106" s="14">
        <f t="shared" si="87"/>
        <v>1</v>
      </c>
      <c r="CP106" s="28" t="str">
        <f>IFERROR((IF(CO106&gt;=CQ106,"SOBRESALIENTE",IF(CO106&lt;CQ106-(CQ106*0.05),"NO CUMPLIDA","ACEPTABLE"))),"N/A")</f>
        <v>SOBRESALIENTE</v>
      </c>
      <c r="CQ106" s="14">
        <v>1</v>
      </c>
      <c r="CR106" s="26"/>
      <c r="CS106" s="26">
        <f t="shared" si="118"/>
        <v>0</v>
      </c>
      <c r="CT106" s="29">
        <f t="shared" si="93"/>
        <v>1</v>
      </c>
      <c r="CU106" s="30">
        <f t="shared" si="88"/>
        <v>0</v>
      </c>
      <c r="CV106" s="28" t="str">
        <f>IFERROR((IF(CU106&gt;=CW106,"SOBRESALIENTE",IF(CU106&lt;CW106-(CW106*0.05),"NO CUMPLIDA","ACEPTABLE"))),"N/A")</f>
        <v>NO CUMPLIDA</v>
      </c>
      <c r="CW106" s="14">
        <v>1</v>
      </c>
      <c r="CX106" s="26"/>
      <c r="CY106" s="26">
        <f t="shared" si="117"/>
        <v>1</v>
      </c>
      <c r="CZ106" s="46">
        <f t="shared" si="117"/>
        <v>1</v>
      </c>
      <c r="DA106" s="30">
        <f t="shared" si="89"/>
        <v>1</v>
      </c>
      <c r="DB106" s="28" t="str">
        <f>IFERROR((IF(DA106&gt;=DC106,"SOBRESALIENTE",IF(DA106&lt;DC106-(DC106*0.05),"NO CUMPLIDA","ACEPTABLE"))),"N/A")</f>
        <v>SOBRESALIENTE</v>
      </c>
      <c r="DC106" s="30">
        <f t="shared" si="63"/>
        <v>1</v>
      </c>
      <c r="DD106" s="26"/>
    </row>
    <row r="107" spans="1:108" ht="315">
      <c r="A107" s="6" t="s">
        <v>908</v>
      </c>
      <c r="B107" s="7" t="s">
        <v>531</v>
      </c>
      <c r="C107" s="8" t="s">
        <v>865</v>
      </c>
      <c r="D107" s="70" t="s">
        <v>866</v>
      </c>
      <c r="E107" s="9">
        <v>36934177</v>
      </c>
      <c r="F107" s="8" t="s">
        <v>899</v>
      </c>
      <c r="G107" s="9" t="s">
        <v>900</v>
      </c>
      <c r="H107" s="9">
        <v>36934177</v>
      </c>
      <c r="I107" s="7" t="s">
        <v>909</v>
      </c>
      <c r="J107" s="11" t="s">
        <v>910</v>
      </c>
      <c r="K107" s="9" t="s">
        <v>911</v>
      </c>
      <c r="L107" s="7" t="s">
        <v>537</v>
      </c>
      <c r="M107" s="7" t="s">
        <v>871</v>
      </c>
      <c r="N107" s="7" t="s">
        <v>550</v>
      </c>
      <c r="O107" s="7" t="s">
        <v>172</v>
      </c>
      <c r="P107" s="7" t="s">
        <v>912</v>
      </c>
      <c r="Q107" s="7" t="s">
        <v>539</v>
      </c>
      <c r="R107" s="8" t="s">
        <v>913</v>
      </c>
      <c r="S107" s="7" t="s">
        <v>914</v>
      </c>
      <c r="T107" s="7" t="s">
        <v>915</v>
      </c>
      <c r="U107" s="11">
        <v>0.9</v>
      </c>
      <c r="V107" s="7" t="s">
        <v>160</v>
      </c>
      <c r="W107" s="60">
        <v>12</v>
      </c>
      <c r="X107" s="59">
        <v>12</v>
      </c>
      <c r="Y107" s="14">
        <f t="shared" si="68"/>
        <v>1</v>
      </c>
      <c r="Z107" s="59">
        <v>12</v>
      </c>
      <c r="AA107" s="59">
        <v>12</v>
      </c>
      <c r="AB107" s="14">
        <f t="shared" si="69"/>
        <v>1</v>
      </c>
      <c r="AC107" s="59">
        <v>13</v>
      </c>
      <c r="AD107" s="59">
        <v>13</v>
      </c>
      <c r="AE107" s="14">
        <f t="shared" si="70"/>
        <v>1</v>
      </c>
      <c r="AF107" s="131">
        <f t="shared" si="111"/>
        <v>37</v>
      </c>
      <c r="AG107" s="7">
        <f t="shared" si="111"/>
        <v>37</v>
      </c>
      <c r="AH107" s="14">
        <f t="shared" si="90"/>
        <v>1</v>
      </c>
      <c r="AI107" s="17" t="str">
        <f t="shared" si="119"/>
        <v>SOBRESALIENTE</v>
      </c>
      <c r="AJ107" s="11">
        <f t="shared" si="122"/>
        <v>0.9</v>
      </c>
      <c r="AK107" s="11" t="s">
        <v>119</v>
      </c>
      <c r="AL107" s="133" t="s">
        <v>916</v>
      </c>
      <c r="AM107" s="57" t="s">
        <v>896</v>
      </c>
      <c r="AN107" s="57" t="s">
        <v>896</v>
      </c>
      <c r="AO107" s="14" t="e">
        <f t="shared" si="71"/>
        <v>#VALUE!</v>
      </c>
      <c r="AP107" s="59" t="s">
        <v>896</v>
      </c>
      <c r="AQ107" s="59" t="s">
        <v>896</v>
      </c>
      <c r="AR107" s="14" t="e">
        <f t="shared" si="72"/>
        <v>#VALUE!</v>
      </c>
      <c r="AS107" s="57">
        <v>1219</v>
      </c>
      <c r="AT107" s="57">
        <v>1286</v>
      </c>
      <c r="AU107" s="14">
        <f t="shared" si="73"/>
        <v>0.94790046656298599</v>
      </c>
      <c r="AV107" s="131">
        <f t="shared" si="98"/>
        <v>1219</v>
      </c>
      <c r="AW107" s="7">
        <f t="shared" si="98"/>
        <v>1286</v>
      </c>
      <c r="AX107" s="14">
        <f t="shared" si="74"/>
        <v>0.94790046656298599</v>
      </c>
      <c r="AY107" s="17" t="str">
        <f t="shared" si="121"/>
        <v>SOBRESALIENTE</v>
      </c>
      <c r="AZ107" s="11">
        <f t="shared" si="91"/>
        <v>0.9</v>
      </c>
      <c r="BA107" s="11" t="s">
        <v>119</v>
      </c>
      <c r="BB107" s="7" t="s">
        <v>917</v>
      </c>
      <c r="BC107" s="21"/>
      <c r="BD107" s="21"/>
      <c r="BE107" s="14" t="e">
        <f t="shared" si="75"/>
        <v>#DIV/0!</v>
      </c>
      <c r="BF107" s="21"/>
      <c r="BG107" s="21"/>
      <c r="BH107" s="14" t="e">
        <f t="shared" si="76"/>
        <v>#DIV/0!</v>
      </c>
      <c r="BI107" s="21"/>
      <c r="BJ107" s="21"/>
      <c r="BK107" s="14" t="e">
        <f t="shared" si="77"/>
        <v>#DIV/0!</v>
      </c>
      <c r="BL107" s="132">
        <f t="shared" si="99"/>
        <v>0</v>
      </c>
      <c r="BM107" s="26">
        <f t="shared" si="99"/>
        <v>0</v>
      </c>
      <c r="BN107" s="14" t="e">
        <f t="shared" si="79"/>
        <v>#DIV/0!</v>
      </c>
      <c r="BO107" s="28" t="str">
        <f t="shared" si="120"/>
        <v>N/A</v>
      </c>
      <c r="BP107" s="24">
        <f t="shared" si="123"/>
        <v>0.9</v>
      </c>
      <c r="BQ107" s="21"/>
      <c r="BR107" s="21"/>
      <c r="BS107" s="21"/>
      <c r="BT107" s="14" t="e">
        <f t="shared" si="80"/>
        <v>#DIV/0!</v>
      </c>
      <c r="BU107" s="21"/>
      <c r="BV107" s="21"/>
      <c r="BW107" s="14" t="e">
        <f t="shared" si="81"/>
        <v>#DIV/0!</v>
      </c>
      <c r="BX107" s="21"/>
      <c r="BY107" s="21"/>
      <c r="BZ107" s="14" t="e">
        <f t="shared" si="82"/>
        <v>#DIV/0!</v>
      </c>
      <c r="CA107" s="132">
        <f t="shared" si="83"/>
        <v>0</v>
      </c>
      <c r="CB107" s="26">
        <f t="shared" si="83"/>
        <v>0</v>
      </c>
      <c r="CC107" s="14" t="e">
        <f t="shared" si="84"/>
        <v>#DIV/0!</v>
      </c>
      <c r="CD107" s="28" t="str">
        <f>IFERROR((IF(CC107&lt;=CE107,"SOBRESALIENTE",IF(CC107&lt;CE107+(CE107*0.05),"NO CUMPLIDA","ACEPTABLE"))),"N/A")</f>
        <v>N/A</v>
      </c>
      <c r="CE107" s="24">
        <f t="shared" si="124"/>
        <v>0.9</v>
      </c>
      <c r="CF107" s="21"/>
      <c r="CG107" s="26">
        <f t="shared" si="116"/>
        <v>1256</v>
      </c>
      <c r="CH107" s="26">
        <f t="shared" si="116"/>
        <v>1323</v>
      </c>
      <c r="CI107" s="14">
        <f t="shared" si="86"/>
        <v>0.94935752078609226</v>
      </c>
      <c r="CJ107" s="28" t="str">
        <f>IFERROR((IF(CI107&lt;=CK107,"SOBRESALIENTE",IF(CI107&lt;CK107+(CK107*0.05),"NO CUMPLIDA","ACEPTABLE"))),"N/A")</f>
        <v>ACEPTABLE</v>
      </c>
      <c r="CK107" s="24">
        <f t="shared" si="62"/>
        <v>0.9</v>
      </c>
      <c r="CL107" s="26"/>
      <c r="CM107" s="26">
        <f t="shared" si="109"/>
        <v>1256</v>
      </c>
      <c r="CN107" s="38">
        <f t="shared" si="92"/>
        <v>330.75</v>
      </c>
      <c r="CO107" s="14">
        <f t="shared" si="87"/>
        <v>3.797430083144369</v>
      </c>
      <c r="CP107" s="28" t="str">
        <f>IFERROR((IF(CO107&lt;=CQ107,"SOBRESALIENTE",IF(CO107&gt;CQ107+(CQ107*0.05),"NO CUMPLIDA","ACEPTABLE"))),"N/A")</f>
        <v>NO CUMPLIDA</v>
      </c>
      <c r="CQ107" s="11">
        <v>0.9</v>
      </c>
      <c r="CR107" s="26"/>
      <c r="CS107" s="26">
        <f t="shared" si="118"/>
        <v>0</v>
      </c>
      <c r="CT107" s="29">
        <f t="shared" si="93"/>
        <v>330.75</v>
      </c>
      <c r="CU107" s="30">
        <f t="shared" si="88"/>
        <v>0</v>
      </c>
      <c r="CV107" s="28" t="str">
        <f>IFERROR((IF(CU107&lt;=CW107,"SOBRESALIENTE",IF(CU107&gt;CW107+(CW107*0.05),"NO CUMPLIDA","ACEPTABLE"))),"N/A")</f>
        <v>SOBRESALIENTE</v>
      </c>
      <c r="CW107" s="11">
        <v>0.9</v>
      </c>
      <c r="CX107" s="26"/>
      <c r="CY107" s="26">
        <f t="shared" si="117"/>
        <v>1256</v>
      </c>
      <c r="CZ107" s="46">
        <f t="shared" si="117"/>
        <v>1323</v>
      </c>
      <c r="DA107" s="30">
        <f t="shared" si="89"/>
        <v>0.94935752078609226</v>
      </c>
      <c r="DB107" s="28" t="str">
        <f>IFERROR((IF(DA107&lt;=DC107,"SOBRESALIENTE",IF(DA107&gt;DC107+(DC107*0.05),"NO CUMPLIDA","ACEPTABLE"))),"N/A")</f>
        <v>NO CUMPLIDA</v>
      </c>
      <c r="DC107" s="24">
        <f t="shared" si="63"/>
        <v>0.9</v>
      </c>
      <c r="DD107" s="26"/>
    </row>
    <row r="108" spans="1:108" ht="362.25">
      <c r="A108" s="8" t="s">
        <v>918</v>
      </c>
      <c r="B108" s="7" t="s">
        <v>531</v>
      </c>
      <c r="C108" s="8" t="s">
        <v>865</v>
      </c>
      <c r="D108" s="70" t="s">
        <v>866</v>
      </c>
      <c r="E108" s="9">
        <v>36934177</v>
      </c>
      <c r="F108" s="8" t="s">
        <v>899</v>
      </c>
      <c r="G108" s="9" t="s">
        <v>900</v>
      </c>
      <c r="H108" s="9">
        <v>36934177</v>
      </c>
      <c r="I108" s="7" t="s">
        <v>909</v>
      </c>
      <c r="J108" s="11" t="s">
        <v>919</v>
      </c>
      <c r="K108" s="9" t="s">
        <v>911</v>
      </c>
      <c r="L108" s="7" t="s">
        <v>537</v>
      </c>
      <c r="M108" s="7" t="s">
        <v>871</v>
      </c>
      <c r="N108" s="7" t="s">
        <v>550</v>
      </c>
      <c r="O108" s="7" t="s">
        <v>172</v>
      </c>
      <c r="P108" s="7" t="s">
        <v>912</v>
      </c>
      <c r="Q108" s="7" t="s">
        <v>920</v>
      </c>
      <c r="R108" s="8" t="s">
        <v>921</v>
      </c>
      <c r="S108" s="7" t="s">
        <v>922</v>
      </c>
      <c r="T108" s="7" t="s">
        <v>923</v>
      </c>
      <c r="U108" s="14">
        <v>0.9</v>
      </c>
      <c r="V108" s="7" t="s">
        <v>160</v>
      </c>
      <c r="W108" s="60">
        <v>947</v>
      </c>
      <c r="X108" s="59">
        <v>947</v>
      </c>
      <c r="Y108" s="14">
        <f t="shared" si="68"/>
        <v>1</v>
      </c>
      <c r="Z108" s="59">
        <v>1150</v>
      </c>
      <c r="AA108" s="59">
        <v>1150</v>
      </c>
      <c r="AB108" s="14">
        <f t="shared" si="69"/>
        <v>1</v>
      </c>
      <c r="AC108" s="59">
        <v>1150</v>
      </c>
      <c r="AD108" s="59">
        <v>1150</v>
      </c>
      <c r="AE108" s="14">
        <f t="shared" si="70"/>
        <v>1</v>
      </c>
      <c r="AF108" s="131">
        <f t="shared" si="111"/>
        <v>3247</v>
      </c>
      <c r="AG108" s="7">
        <f t="shared" si="111"/>
        <v>3247</v>
      </c>
      <c r="AH108" s="14">
        <f t="shared" si="90"/>
        <v>1</v>
      </c>
      <c r="AI108" s="17" t="str">
        <f t="shared" si="119"/>
        <v>SOBRESALIENTE</v>
      </c>
      <c r="AJ108" s="11">
        <f t="shared" si="122"/>
        <v>0.9</v>
      </c>
      <c r="AK108" s="11" t="s">
        <v>119</v>
      </c>
      <c r="AL108" s="133" t="s">
        <v>924</v>
      </c>
      <c r="AM108" s="59"/>
      <c r="AN108" s="59"/>
      <c r="AO108" s="14" t="e">
        <f t="shared" si="71"/>
        <v>#DIV/0!</v>
      </c>
      <c r="AP108" s="59"/>
      <c r="AQ108" s="59"/>
      <c r="AR108" s="14" t="e">
        <f t="shared" si="72"/>
        <v>#DIV/0!</v>
      </c>
      <c r="AS108" s="57">
        <v>1219</v>
      </c>
      <c r="AT108" s="57">
        <v>1286</v>
      </c>
      <c r="AU108" s="14">
        <f t="shared" si="73"/>
        <v>0.94790046656298599</v>
      </c>
      <c r="AV108" s="131">
        <f t="shared" si="98"/>
        <v>1219</v>
      </c>
      <c r="AW108" s="7">
        <f t="shared" si="98"/>
        <v>1286</v>
      </c>
      <c r="AX108" s="14">
        <f t="shared" si="74"/>
        <v>0.94790046656298599</v>
      </c>
      <c r="AY108" s="17" t="str">
        <f t="shared" si="121"/>
        <v>SOBRESALIENTE</v>
      </c>
      <c r="AZ108" s="11">
        <f t="shared" si="91"/>
        <v>0.9</v>
      </c>
      <c r="BA108" s="11" t="s">
        <v>119</v>
      </c>
      <c r="BB108" s="7" t="s">
        <v>925</v>
      </c>
      <c r="BC108" s="21"/>
      <c r="BD108" s="21"/>
      <c r="BE108" s="14" t="e">
        <f t="shared" si="75"/>
        <v>#DIV/0!</v>
      </c>
      <c r="BF108" s="21"/>
      <c r="BG108" s="21"/>
      <c r="BH108" s="14" t="e">
        <f t="shared" si="76"/>
        <v>#DIV/0!</v>
      </c>
      <c r="BI108" s="21"/>
      <c r="BJ108" s="21"/>
      <c r="BK108" s="14" t="e">
        <f t="shared" si="77"/>
        <v>#DIV/0!</v>
      </c>
      <c r="BL108" s="132">
        <f t="shared" si="99"/>
        <v>0</v>
      </c>
      <c r="BM108" s="26">
        <f t="shared" si="99"/>
        <v>0</v>
      </c>
      <c r="BN108" s="14" t="e">
        <f t="shared" si="79"/>
        <v>#DIV/0!</v>
      </c>
      <c r="BO108" s="28" t="str">
        <f t="shared" si="120"/>
        <v>N/A</v>
      </c>
      <c r="BP108" s="24">
        <f t="shared" si="123"/>
        <v>0.9</v>
      </c>
      <c r="BQ108" s="21"/>
      <c r="BR108" s="21"/>
      <c r="BS108" s="21"/>
      <c r="BT108" s="14" t="e">
        <f t="shared" si="80"/>
        <v>#DIV/0!</v>
      </c>
      <c r="BU108" s="21"/>
      <c r="BV108" s="21"/>
      <c r="BW108" s="14" t="e">
        <f t="shared" si="81"/>
        <v>#DIV/0!</v>
      </c>
      <c r="BX108" s="21"/>
      <c r="BY108" s="21"/>
      <c r="BZ108" s="14" t="e">
        <f t="shared" si="82"/>
        <v>#DIV/0!</v>
      </c>
      <c r="CA108" s="132">
        <f t="shared" si="83"/>
        <v>0</v>
      </c>
      <c r="CB108" s="26">
        <f t="shared" si="83"/>
        <v>0</v>
      </c>
      <c r="CC108" s="14" t="e">
        <f t="shared" si="84"/>
        <v>#DIV/0!</v>
      </c>
      <c r="CD108" s="28" t="str">
        <f>IFERROR((IF(CC108&lt;=CE108,"SOBRESALIENTE",IF(CC108&lt;CE108+(CE108*0.05),"NO CUMPLIDA","ACEPTABLE"))),"N/A")</f>
        <v>N/A</v>
      </c>
      <c r="CE108" s="24">
        <f t="shared" si="124"/>
        <v>0.9</v>
      </c>
      <c r="CF108" s="21"/>
      <c r="CG108" s="26">
        <f t="shared" si="116"/>
        <v>4466</v>
      </c>
      <c r="CH108" s="26">
        <f t="shared" si="116"/>
        <v>4533</v>
      </c>
      <c r="CI108" s="14">
        <f t="shared" si="86"/>
        <v>0.985219501433929</v>
      </c>
      <c r="CJ108" s="28" t="str">
        <f t="shared" ref="CJ108:CJ117" si="125">IFERROR((IF(CI108&gt;=CK108,"SOBRESALIENTE",IF(CI108&lt;CK108-(CK108*0.05),"NO CUMPLIDA","ACEPTABLE"))),"N/A")</f>
        <v>SOBRESALIENTE</v>
      </c>
      <c r="CK108" s="30">
        <f t="shared" si="62"/>
        <v>0.9</v>
      </c>
      <c r="CL108" s="26"/>
      <c r="CM108" s="26">
        <f t="shared" si="109"/>
        <v>4466</v>
      </c>
      <c r="CN108" s="38">
        <f t="shared" si="92"/>
        <v>1133.25</v>
      </c>
      <c r="CO108" s="14">
        <f t="shared" si="87"/>
        <v>3.940878005735716</v>
      </c>
      <c r="CP108" s="28" t="str">
        <f t="shared" ref="CP108:CP117" si="126">IFERROR((IF(CO108&gt;=CQ108,"SOBRESALIENTE",IF(CO108&lt;CQ108-(CQ108*0.05),"NO CUMPLIDA","ACEPTABLE"))),"N/A")</f>
        <v>SOBRESALIENTE</v>
      </c>
      <c r="CQ108" s="14">
        <v>0.9</v>
      </c>
      <c r="CR108" s="26"/>
      <c r="CS108" s="26">
        <f t="shared" si="118"/>
        <v>0</v>
      </c>
      <c r="CT108" s="29">
        <f t="shared" si="93"/>
        <v>1133.25</v>
      </c>
      <c r="CU108" s="30">
        <f t="shared" si="88"/>
        <v>0</v>
      </c>
      <c r="CV108" s="28" t="str">
        <f>IFERROR((IF(CU108&lt;=CW108,"SOBRESALIENTE",IF(CU108&lt;CW108+(CW108*0.05),"NO CUMPLIDA","ACEPTABLE"))),"N/A")</f>
        <v>SOBRESALIENTE</v>
      </c>
      <c r="CW108" s="14">
        <v>0.9</v>
      </c>
      <c r="CX108" s="26"/>
      <c r="CY108" s="26">
        <f t="shared" si="117"/>
        <v>4466</v>
      </c>
      <c r="CZ108" s="46">
        <f t="shared" si="117"/>
        <v>4533</v>
      </c>
      <c r="DA108" s="30">
        <f t="shared" si="89"/>
        <v>0.985219501433929</v>
      </c>
      <c r="DB108" s="28" t="str">
        <f>IFERROR((IF(DA108&gt;=DC108,"SOBRESALIENTE",IF(DA108&lt;DC108-(DC108*0.05),"NO CUMPLIDA","ACEPTABLE"))),"N/A")</f>
        <v>SOBRESALIENTE</v>
      </c>
      <c r="DC108" s="30">
        <f t="shared" si="63"/>
        <v>0.9</v>
      </c>
      <c r="DD108" s="26"/>
    </row>
    <row r="109" spans="1:108" ht="409.5">
      <c r="A109" s="6" t="s">
        <v>926</v>
      </c>
      <c r="B109" s="7" t="s">
        <v>531</v>
      </c>
      <c r="C109" s="8" t="s">
        <v>865</v>
      </c>
      <c r="D109" s="70" t="s">
        <v>866</v>
      </c>
      <c r="E109" s="9">
        <v>36934177</v>
      </c>
      <c r="F109" s="8" t="s">
        <v>899</v>
      </c>
      <c r="G109" s="9" t="s">
        <v>900</v>
      </c>
      <c r="H109" s="9">
        <v>36934177</v>
      </c>
      <c r="I109" s="7" t="s">
        <v>909</v>
      </c>
      <c r="J109" s="11" t="s">
        <v>927</v>
      </c>
      <c r="K109" s="9" t="s">
        <v>928</v>
      </c>
      <c r="L109" s="7" t="s">
        <v>537</v>
      </c>
      <c r="M109" s="7" t="s">
        <v>111</v>
      </c>
      <c r="N109" s="7" t="s">
        <v>550</v>
      </c>
      <c r="O109" s="7" t="s">
        <v>2</v>
      </c>
      <c r="P109" s="7" t="s">
        <v>912</v>
      </c>
      <c r="Q109" s="7" t="s">
        <v>920</v>
      </c>
      <c r="R109" s="8" t="s">
        <v>927</v>
      </c>
      <c r="S109" s="7" t="s">
        <v>929</v>
      </c>
      <c r="T109" s="7" t="s">
        <v>930</v>
      </c>
      <c r="U109" s="14">
        <v>0.95</v>
      </c>
      <c r="V109" s="7" t="s">
        <v>160</v>
      </c>
      <c r="W109" s="60">
        <v>6</v>
      </c>
      <c r="X109" s="59">
        <v>6</v>
      </c>
      <c r="Y109" s="14">
        <f t="shared" si="68"/>
        <v>1</v>
      </c>
      <c r="Z109" s="59">
        <v>6</v>
      </c>
      <c r="AA109" s="59">
        <v>6</v>
      </c>
      <c r="AB109" s="14">
        <f t="shared" si="69"/>
        <v>1</v>
      </c>
      <c r="AC109" s="59">
        <v>6</v>
      </c>
      <c r="AD109" s="59">
        <v>6</v>
      </c>
      <c r="AE109" s="14">
        <f t="shared" si="70"/>
        <v>1</v>
      </c>
      <c r="AF109" s="131">
        <f t="shared" si="111"/>
        <v>18</v>
      </c>
      <c r="AG109" s="7">
        <f t="shared" si="111"/>
        <v>18</v>
      </c>
      <c r="AH109" s="14">
        <f t="shared" si="90"/>
        <v>1</v>
      </c>
      <c r="AI109" s="17" t="str">
        <f t="shared" si="119"/>
        <v>SOBRESALIENTE</v>
      </c>
      <c r="AJ109" s="11">
        <f t="shared" si="122"/>
        <v>0.95</v>
      </c>
      <c r="AK109" s="11" t="s">
        <v>119</v>
      </c>
      <c r="AL109" s="133" t="s">
        <v>931</v>
      </c>
      <c r="AM109" s="57">
        <v>14</v>
      </c>
      <c r="AN109" s="57">
        <v>14</v>
      </c>
      <c r="AO109" s="14">
        <f t="shared" si="71"/>
        <v>1</v>
      </c>
      <c r="AP109" s="57">
        <v>16</v>
      </c>
      <c r="AQ109" s="57">
        <v>16</v>
      </c>
      <c r="AR109" s="14">
        <f t="shared" si="72"/>
        <v>1</v>
      </c>
      <c r="AS109" s="57">
        <v>15</v>
      </c>
      <c r="AT109" s="57">
        <v>16</v>
      </c>
      <c r="AU109" s="14">
        <f t="shared" si="73"/>
        <v>0.9375</v>
      </c>
      <c r="AV109" s="131">
        <f t="shared" si="98"/>
        <v>45</v>
      </c>
      <c r="AW109" s="7">
        <f t="shared" si="98"/>
        <v>46</v>
      </c>
      <c r="AX109" s="14">
        <f t="shared" si="74"/>
        <v>0.97826086956521741</v>
      </c>
      <c r="AY109" s="17" t="str">
        <f t="shared" si="121"/>
        <v>SOBRESALIENTE</v>
      </c>
      <c r="AZ109" s="11">
        <f t="shared" si="91"/>
        <v>0.95</v>
      </c>
      <c r="BA109" s="11" t="s">
        <v>119</v>
      </c>
      <c r="BB109" s="7" t="s">
        <v>932</v>
      </c>
      <c r="BC109" s="21"/>
      <c r="BD109" s="21"/>
      <c r="BE109" s="14" t="e">
        <f t="shared" si="75"/>
        <v>#DIV/0!</v>
      </c>
      <c r="BF109" s="21"/>
      <c r="BG109" s="21"/>
      <c r="BH109" s="14" t="e">
        <f t="shared" si="76"/>
        <v>#DIV/0!</v>
      </c>
      <c r="BI109" s="21"/>
      <c r="BJ109" s="21"/>
      <c r="BK109" s="14" t="e">
        <f t="shared" si="77"/>
        <v>#DIV/0!</v>
      </c>
      <c r="BL109" s="132">
        <f t="shared" si="99"/>
        <v>0</v>
      </c>
      <c r="BM109" s="26">
        <f t="shared" si="99"/>
        <v>0</v>
      </c>
      <c r="BN109" s="14" t="e">
        <f t="shared" si="79"/>
        <v>#DIV/0!</v>
      </c>
      <c r="BO109" s="28" t="str">
        <f t="shared" si="120"/>
        <v>N/A</v>
      </c>
      <c r="BP109" s="24">
        <f t="shared" si="123"/>
        <v>0.95</v>
      </c>
      <c r="BQ109" s="21"/>
      <c r="BR109" s="21"/>
      <c r="BS109" s="21"/>
      <c r="BT109" s="14" t="e">
        <f t="shared" si="80"/>
        <v>#DIV/0!</v>
      </c>
      <c r="BU109" s="21"/>
      <c r="BV109" s="21"/>
      <c r="BW109" s="14" t="e">
        <f t="shared" si="81"/>
        <v>#DIV/0!</v>
      </c>
      <c r="BX109" s="21"/>
      <c r="BY109" s="21"/>
      <c r="BZ109" s="14" t="e">
        <f t="shared" si="82"/>
        <v>#DIV/0!</v>
      </c>
      <c r="CA109" s="132">
        <f t="shared" si="83"/>
        <v>0</v>
      </c>
      <c r="CB109" s="26">
        <f t="shared" si="83"/>
        <v>0</v>
      </c>
      <c r="CC109" s="14" t="e">
        <f t="shared" si="84"/>
        <v>#DIV/0!</v>
      </c>
      <c r="CD109" s="28" t="str">
        <f t="shared" ref="CD109:CD117" si="127">IFERROR((IF(CC109&gt;=CE109,"SOBRESALIENTE",IF(CC109&lt;CE109-(CE109*0.05),"NO CUMPLIDA","ACEPTABLE"))),"N/A")</f>
        <v>N/A</v>
      </c>
      <c r="CE109" s="24">
        <f t="shared" si="124"/>
        <v>0.95</v>
      </c>
      <c r="CF109" s="21"/>
      <c r="CG109" s="26">
        <f t="shared" si="116"/>
        <v>63</v>
      </c>
      <c r="CH109" s="26">
        <f t="shared" si="116"/>
        <v>64</v>
      </c>
      <c r="CI109" s="14">
        <f t="shared" si="86"/>
        <v>0.984375</v>
      </c>
      <c r="CJ109" s="28" t="str">
        <f t="shared" si="125"/>
        <v>SOBRESALIENTE</v>
      </c>
      <c r="CK109" s="30">
        <f t="shared" si="62"/>
        <v>0.95</v>
      </c>
      <c r="CL109" s="26"/>
      <c r="CM109" s="26">
        <f t="shared" si="109"/>
        <v>63</v>
      </c>
      <c r="CN109" s="38">
        <f t="shared" si="92"/>
        <v>10.666666666666666</v>
      </c>
      <c r="CO109" s="14">
        <f t="shared" si="87"/>
        <v>5.90625</v>
      </c>
      <c r="CP109" s="28" t="str">
        <f t="shared" si="126"/>
        <v>SOBRESALIENTE</v>
      </c>
      <c r="CQ109" s="14">
        <v>0.95</v>
      </c>
      <c r="CR109" s="26"/>
      <c r="CS109" s="26">
        <f t="shared" si="118"/>
        <v>30</v>
      </c>
      <c r="CT109" s="29">
        <f t="shared" si="93"/>
        <v>10.666666666666666</v>
      </c>
      <c r="CU109" s="30">
        <f t="shared" si="88"/>
        <v>2.8125</v>
      </c>
      <c r="CV109" s="28" t="str">
        <f>IFERROR((IF(CU109&gt;=CW109,"SOBRESALIENTE",IF(CU109&lt;CW109-(CW109*0.05),"NO CUMPLIDA","ACEPTABLE"))),"N/A")</f>
        <v>SOBRESALIENTE</v>
      </c>
      <c r="CW109" s="14">
        <v>0.95</v>
      </c>
      <c r="CX109" s="26"/>
      <c r="CY109" s="26">
        <f t="shared" si="117"/>
        <v>63</v>
      </c>
      <c r="CZ109" s="46">
        <f t="shared" si="117"/>
        <v>64</v>
      </c>
      <c r="DA109" s="30">
        <f t="shared" si="89"/>
        <v>0.984375</v>
      </c>
      <c r="DB109" s="28" t="str">
        <f>IFERROR((IF(DA109&gt;=DC109,"SOBRESALIENTE",IF(DA109&lt;DC109-(DC109*0.05),"NO CUMPLIDA","ACEPTABLE"))),"N/A")</f>
        <v>SOBRESALIENTE</v>
      </c>
      <c r="DC109" s="30">
        <f t="shared" si="63"/>
        <v>0.95</v>
      </c>
      <c r="DD109" s="26"/>
    </row>
    <row r="110" spans="1:108" ht="173.25">
      <c r="A110" s="8" t="s">
        <v>933</v>
      </c>
      <c r="B110" s="7" t="s">
        <v>531</v>
      </c>
      <c r="C110" s="8" t="s">
        <v>865</v>
      </c>
      <c r="D110" s="70" t="s">
        <v>866</v>
      </c>
      <c r="E110" s="9">
        <v>36934177</v>
      </c>
      <c r="F110" s="8" t="s">
        <v>899</v>
      </c>
      <c r="G110" s="9" t="s">
        <v>900</v>
      </c>
      <c r="H110" s="9">
        <v>36934177</v>
      </c>
      <c r="I110" s="7" t="s">
        <v>107</v>
      </c>
      <c r="J110" s="11" t="s">
        <v>934</v>
      </c>
      <c r="K110" s="11" t="s">
        <v>935</v>
      </c>
      <c r="L110" s="7" t="s">
        <v>537</v>
      </c>
      <c r="M110" s="7" t="s">
        <v>871</v>
      </c>
      <c r="N110" s="7" t="s">
        <v>550</v>
      </c>
      <c r="O110" s="7" t="s">
        <v>172</v>
      </c>
      <c r="P110" s="7" t="s">
        <v>912</v>
      </c>
      <c r="Q110" s="7" t="s">
        <v>539</v>
      </c>
      <c r="R110" s="8" t="s">
        <v>936</v>
      </c>
      <c r="S110" s="7" t="s">
        <v>937</v>
      </c>
      <c r="T110" s="7" t="s">
        <v>938</v>
      </c>
      <c r="U110" s="14">
        <v>0.95</v>
      </c>
      <c r="V110" s="7" t="s">
        <v>160</v>
      </c>
      <c r="W110" s="60">
        <v>20</v>
      </c>
      <c r="X110" s="59">
        <v>20</v>
      </c>
      <c r="Y110" s="14">
        <f t="shared" si="68"/>
        <v>1</v>
      </c>
      <c r="Z110" s="59">
        <v>46</v>
      </c>
      <c r="AA110" s="59">
        <v>46</v>
      </c>
      <c r="AB110" s="14">
        <f t="shared" si="69"/>
        <v>1</v>
      </c>
      <c r="AC110" s="59">
        <v>75</v>
      </c>
      <c r="AD110" s="59">
        <v>75</v>
      </c>
      <c r="AE110" s="14">
        <f t="shared" si="70"/>
        <v>1</v>
      </c>
      <c r="AF110" s="131">
        <f t="shared" si="111"/>
        <v>141</v>
      </c>
      <c r="AG110" s="7">
        <f t="shared" si="111"/>
        <v>141</v>
      </c>
      <c r="AH110" s="14">
        <f t="shared" si="90"/>
        <v>1</v>
      </c>
      <c r="AI110" s="28" t="str">
        <f t="shared" si="119"/>
        <v>SOBRESALIENTE</v>
      </c>
      <c r="AJ110" s="11">
        <f t="shared" si="122"/>
        <v>0.95</v>
      </c>
      <c r="AK110" s="11" t="s">
        <v>119</v>
      </c>
      <c r="AL110" s="133" t="s">
        <v>939</v>
      </c>
      <c r="AM110" s="57">
        <v>838</v>
      </c>
      <c r="AN110" s="57">
        <v>888</v>
      </c>
      <c r="AO110" s="14">
        <f t="shared" si="71"/>
        <v>0.94369369369369371</v>
      </c>
      <c r="AP110" s="57">
        <v>1152</v>
      </c>
      <c r="AQ110" s="57">
        <v>1164</v>
      </c>
      <c r="AR110" s="14">
        <f t="shared" si="72"/>
        <v>0.98969072164948457</v>
      </c>
      <c r="AS110" s="57">
        <v>1006</v>
      </c>
      <c r="AT110" s="57">
        <v>1008</v>
      </c>
      <c r="AU110" s="14">
        <f t="shared" si="73"/>
        <v>0.99801587301587302</v>
      </c>
      <c r="AV110" s="131">
        <f t="shared" si="98"/>
        <v>2996</v>
      </c>
      <c r="AW110" s="7">
        <f t="shared" si="98"/>
        <v>3060</v>
      </c>
      <c r="AX110" s="14">
        <f t="shared" si="74"/>
        <v>0.9790849673202614</v>
      </c>
      <c r="AY110" s="28" t="str">
        <f t="shared" si="121"/>
        <v>SOBRESALIENTE</v>
      </c>
      <c r="AZ110" s="11">
        <f t="shared" si="91"/>
        <v>0.95</v>
      </c>
      <c r="BA110" s="11" t="s">
        <v>119</v>
      </c>
      <c r="BB110" s="7" t="s">
        <v>940</v>
      </c>
      <c r="BC110" s="21"/>
      <c r="BD110" s="21"/>
      <c r="BE110" s="14" t="e">
        <f t="shared" si="75"/>
        <v>#DIV/0!</v>
      </c>
      <c r="BF110" s="21"/>
      <c r="BG110" s="21"/>
      <c r="BH110" s="14" t="e">
        <f t="shared" si="76"/>
        <v>#DIV/0!</v>
      </c>
      <c r="BI110" s="21"/>
      <c r="BJ110" s="21"/>
      <c r="BK110" s="14" t="e">
        <f t="shared" si="77"/>
        <v>#DIV/0!</v>
      </c>
      <c r="BL110" s="132">
        <f t="shared" si="99"/>
        <v>0</v>
      </c>
      <c r="BM110" s="26">
        <f t="shared" si="99"/>
        <v>0</v>
      </c>
      <c r="BN110" s="14" t="e">
        <f t="shared" si="79"/>
        <v>#DIV/0!</v>
      </c>
      <c r="BO110" s="28" t="str">
        <f t="shared" si="120"/>
        <v>N/A</v>
      </c>
      <c r="BP110" s="24">
        <f t="shared" si="123"/>
        <v>0.95</v>
      </c>
      <c r="BQ110" s="21"/>
      <c r="BR110" s="21"/>
      <c r="BS110" s="21"/>
      <c r="BT110" s="14" t="e">
        <f t="shared" si="80"/>
        <v>#DIV/0!</v>
      </c>
      <c r="BU110" s="21"/>
      <c r="BV110" s="21"/>
      <c r="BW110" s="14" t="e">
        <f t="shared" si="81"/>
        <v>#DIV/0!</v>
      </c>
      <c r="BX110" s="21"/>
      <c r="BY110" s="21"/>
      <c r="BZ110" s="14" t="e">
        <f t="shared" si="82"/>
        <v>#DIV/0!</v>
      </c>
      <c r="CA110" s="132">
        <f t="shared" si="83"/>
        <v>0</v>
      </c>
      <c r="CB110" s="26">
        <f t="shared" si="83"/>
        <v>0</v>
      </c>
      <c r="CC110" s="14" t="e">
        <f t="shared" si="84"/>
        <v>#DIV/0!</v>
      </c>
      <c r="CD110" s="28" t="str">
        <f t="shared" si="127"/>
        <v>N/A</v>
      </c>
      <c r="CE110" s="24">
        <f t="shared" si="124"/>
        <v>0.95</v>
      </c>
      <c r="CF110" s="21"/>
      <c r="CG110" s="26">
        <f t="shared" si="116"/>
        <v>3137</v>
      </c>
      <c r="CH110" s="26">
        <f t="shared" si="116"/>
        <v>3201</v>
      </c>
      <c r="CI110" s="14">
        <f t="shared" si="86"/>
        <v>0.98000624804748515</v>
      </c>
      <c r="CJ110" s="28" t="str">
        <f t="shared" si="125"/>
        <v>SOBRESALIENTE</v>
      </c>
      <c r="CK110" s="30">
        <f t="shared" si="62"/>
        <v>0.95</v>
      </c>
      <c r="CL110" s="26"/>
      <c r="CM110" s="26">
        <f t="shared" si="109"/>
        <v>3137</v>
      </c>
      <c r="CN110" s="38">
        <f t="shared" si="92"/>
        <v>533.5</v>
      </c>
      <c r="CO110" s="14">
        <f t="shared" si="87"/>
        <v>5.8800374882849109</v>
      </c>
      <c r="CP110" s="28" t="str">
        <f t="shared" si="126"/>
        <v>SOBRESALIENTE</v>
      </c>
      <c r="CQ110" s="14">
        <v>0.95</v>
      </c>
      <c r="CR110" s="26"/>
      <c r="CS110" s="26">
        <f t="shared" si="118"/>
        <v>1990</v>
      </c>
      <c r="CT110" s="29">
        <f t="shared" si="93"/>
        <v>533.5</v>
      </c>
      <c r="CU110" s="30">
        <f t="shared" si="88"/>
        <v>3.7300843486410495</v>
      </c>
      <c r="CV110" s="28" t="str">
        <f>IFERROR((IF(CU110&gt;=CW110,"SOBRESALIENTE",IF(CU110&lt;CW110-(CW110*0.05),"NO CUMPLIDA","ACEPTABLE"))),"N/A")</f>
        <v>SOBRESALIENTE</v>
      </c>
      <c r="CW110" s="14">
        <v>0.95</v>
      </c>
      <c r="CX110" s="26"/>
      <c r="CY110" s="26">
        <f t="shared" si="117"/>
        <v>3137</v>
      </c>
      <c r="CZ110" s="46">
        <f t="shared" si="117"/>
        <v>3201</v>
      </c>
      <c r="DA110" s="30">
        <f t="shared" si="89"/>
        <v>0.98000624804748515</v>
      </c>
      <c r="DB110" s="28" t="str">
        <f>IFERROR((IF(DA110&gt;=DC110,"SOBRESALIENTE",IF(DA110&lt;DC110-(DC110*0.05),"NO CUMPLIDA","ACEPTABLE"))),"N/A")</f>
        <v>SOBRESALIENTE</v>
      </c>
      <c r="DC110" s="30">
        <f t="shared" si="63"/>
        <v>0.95</v>
      </c>
      <c r="DD110" s="26"/>
    </row>
    <row r="111" spans="1:108" ht="283.5">
      <c r="A111" s="6" t="s">
        <v>941</v>
      </c>
      <c r="B111" s="7" t="s">
        <v>531</v>
      </c>
      <c r="C111" s="8" t="s">
        <v>865</v>
      </c>
      <c r="D111" s="70" t="s">
        <v>866</v>
      </c>
      <c r="E111" s="9">
        <v>36934177</v>
      </c>
      <c r="F111" s="8" t="s">
        <v>899</v>
      </c>
      <c r="G111" s="9" t="s">
        <v>900</v>
      </c>
      <c r="H111" s="9">
        <v>36934177</v>
      </c>
      <c r="I111" s="7" t="s">
        <v>107</v>
      </c>
      <c r="J111" s="11" t="s">
        <v>942</v>
      </c>
      <c r="K111" s="11" t="s">
        <v>943</v>
      </c>
      <c r="L111" s="7" t="s">
        <v>537</v>
      </c>
      <c r="M111" s="7" t="s">
        <v>111</v>
      </c>
      <c r="N111" s="7" t="s">
        <v>112</v>
      </c>
      <c r="O111" s="7" t="s">
        <v>172</v>
      </c>
      <c r="P111" s="7" t="s">
        <v>912</v>
      </c>
      <c r="Q111" s="7" t="s">
        <v>944</v>
      </c>
      <c r="R111" s="8" t="s">
        <v>944</v>
      </c>
      <c r="S111" s="7" t="s">
        <v>945</v>
      </c>
      <c r="T111" s="7" t="s">
        <v>946</v>
      </c>
      <c r="U111" s="14">
        <v>1</v>
      </c>
      <c r="V111" s="7" t="s">
        <v>160</v>
      </c>
      <c r="W111" s="60">
        <v>1</v>
      </c>
      <c r="X111" s="59">
        <v>1</v>
      </c>
      <c r="Y111" s="14">
        <f t="shared" si="68"/>
        <v>1</v>
      </c>
      <c r="Z111" s="59">
        <v>1</v>
      </c>
      <c r="AA111" s="59">
        <v>1</v>
      </c>
      <c r="AB111" s="14">
        <f t="shared" si="69"/>
        <v>1</v>
      </c>
      <c r="AC111" s="59">
        <v>10</v>
      </c>
      <c r="AD111" s="59">
        <v>10</v>
      </c>
      <c r="AE111" s="14">
        <f t="shared" si="70"/>
        <v>1</v>
      </c>
      <c r="AF111" s="131">
        <f t="shared" si="111"/>
        <v>12</v>
      </c>
      <c r="AG111" s="7">
        <f t="shared" si="111"/>
        <v>12</v>
      </c>
      <c r="AH111" s="14">
        <f t="shared" si="90"/>
        <v>1</v>
      </c>
      <c r="AI111" s="17" t="str">
        <f t="shared" si="119"/>
        <v>SOBRESALIENTE</v>
      </c>
      <c r="AJ111" s="11">
        <f t="shared" si="122"/>
        <v>1</v>
      </c>
      <c r="AK111" s="11" t="s">
        <v>119</v>
      </c>
      <c r="AL111" s="133" t="s">
        <v>947</v>
      </c>
      <c r="AM111" s="59">
        <v>6</v>
      </c>
      <c r="AN111" s="59">
        <v>6</v>
      </c>
      <c r="AO111" s="14">
        <f t="shared" si="71"/>
        <v>1</v>
      </c>
      <c r="AP111" s="59">
        <v>6</v>
      </c>
      <c r="AQ111" s="59">
        <v>6</v>
      </c>
      <c r="AR111" s="14">
        <f t="shared" si="72"/>
        <v>1</v>
      </c>
      <c r="AS111" s="59">
        <v>6</v>
      </c>
      <c r="AT111" s="59">
        <v>6</v>
      </c>
      <c r="AU111" s="14">
        <f t="shared" si="73"/>
        <v>1</v>
      </c>
      <c r="AV111" s="131">
        <f t="shared" si="98"/>
        <v>18</v>
      </c>
      <c r="AW111" s="7">
        <f t="shared" si="98"/>
        <v>18</v>
      </c>
      <c r="AX111" s="14">
        <f t="shared" si="74"/>
        <v>1</v>
      </c>
      <c r="AY111" s="17" t="str">
        <f t="shared" si="121"/>
        <v>SOBRESALIENTE</v>
      </c>
      <c r="AZ111" s="11">
        <f t="shared" si="91"/>
        <v>1</v>
      </c>
      <c r="BA111" s="11" t="s">
        <v>119</v>
      </c>
      <c r="BB111" s="7" t="s">
        <v>948</v>
      </c>
      <c r="BC111" s="21"/>
      <c r="BD111" s="21"/>
      <c r="BE111" s="14" t="e">
        <f t="shared" si="75"/>
        <v>#DIV/0!</v>
      </c>
      <c r="BF111" s="21"/>
      <c r="BG111" s="21"/>
      <c r="BH111" s="14" t="e">
        <f t="shared" si="76"/>
        <v>#DIV/0!</v>
      </c>
      <c r="BI111" s="21"/>
      <c r="BJ111" s="21"/>
      <c r="BK111" s="14" t="e">
        <f t="shared" si="77"/>
        <v>#DIV/0!</v>
      </c>
      <c r="BL111" s="132">
        <f t="shared" si="99"/>
        <v>0</v>
      </c>
      <c r="BM111" s="26">
        <f t="shared" si="99"/>
        <v>0</v>
      </c>
      <c r="BN111" s="14" t="e">
        <f t="shared" si="79"/>
        <v>#DIV/0!</v>
      </c>
      <c r="BO111" s="28" t="str">
        <f t="shared" si="120"/>
        <v>N/A</v>
      </c>
      <c r="BP111" s="24">
        <f t="shared" si="123"/>
        <v>1</v>
      </c>
      <c r="BQ111" s="21"/>
      <c r="BR111" s="21"/>
      <c r="BS111" s="21"/>
      <c r="BT111" s="14" t="e">
        <f t="shared" si="80"/>
        <v>#DIV/0!</v>
      </c>
      <c r="BU111" s="21"/>
      <c r="BV111" s="21"/>
      <c r="BW111" s="14" t="e">
        <f t="shared" si="81"/>
        <v>#DIV/0!</v>
      </c>
      <c r="BX111" s="21"/>
      <c r="BY111" s="21"/>
      <c r="BZ111" s="14" t="e">
        <f t="shared" si="82"/>
        <v>#DIV/0!</v>
      </c>
      <c r="CA111" s="132">
        <f t="shared" si="83"/>
        <v>0</v>
      </c>
      <c r="CB111" s="26">
        <f t="shared" si="83"/>
        <v>0</v>
      </c>
      <c r="CC111" s="14" t="e">
        <f t="shared" si="84"/>
        <v>#DIV/0!</v>
      </c>
      <c r="CD111" s="28" t="str">
        <f t="shared" si="127"/>
        <v>N/A</v>
      </c>
      <c r="CE111" s="24">
        <f t="shared" si="124"/>
        <v>1</v>
      </c>
      <c r="CF111" s="21"/>
      <c r="CG111" s="26">
        <f t="shared" si="116"/>
        <v>30</v>
      </c>
      <c r="CH111" s="26">
        <f t="shared" si="116"/>
        <v>30</v>
      </c>
      <c r="CI111" s="14">
        <f t="shared" si="86"/>
        <v>1</v>
      </c>
      <c r="CJ111" s="28" t="str">
        <f t="shared" si="125"/>
        <v>SOBRESALIENTE</v>
      </c>
      <c r="CK111" s="30">
        <f t="shared" si="62"/>
        <v>1</v>
      </c>
      <c r="CL111" s="26"/>
      <c r="CM111" s="26">
        <f t="shared" si="109"/>
        <v>30</v>
      </c>
      <c r="CN111" s="38">
        <f t="shared" si="92"/>
        <v>5</v>
      </c>
      <c r="CO111" s="14">
        <f t="shared" si="87"/>
        <v>6</v>
      </c>
      <c r="CP111" s="28" t="str">
        <f t="shared" si="126"/>
        <v>SOBRESALIENTE</v>
      </c>
      <c r="CQ111" s="14">
        <v>1</v>
      </c>
      <c r="CR111" s="26"/>
      <c r="CS111" s="26">
        <f t="shared" si="118"/>
        <v>12</v>
      </c>
      <c r="CT111" s="29">
        <f t="shared" si="93"/>
        <v>5</v>
      </c>
      <c r="CU111" s="30">
        <f t="shared" si="88"/>
        <v>2.4</v>
      </c>
      <c r="CV111" s="28" t="str">
        <f>IFERROR((IF(CU111&lt;=CW111,"SOBRESALIENTE",IF(CU111&lt;CW111+(CW111*0.05),"NO CUMPLIDA","ACEPTABLE"))),"N/A")</f>
        <v>ACEPTABLE</v>
      </c>
      <c r="CW111" s="14">
        <v>1</v>
      </c>
      <c r="CX111" s="26"/>
      <c r="CY111" s="26">
        <f t="shared" si="117"/>
        <v>30</v>
      </c>
      <c r="CZ111" s="46">
        <f t="shared" si="117"/>
        <v>30</v>
      </c>
      <c r="DA111" s="30">
        <f t="shared" si="89"/>
        <v>1</v>
      </c>
      <c r="DB111" s="28" t="str">
        <f>IFERROR((IF(DA111&lt;=DC111,"SOBRESALIENTE",IF(DA111&lt;DC111+(DC111*0.05),"NO CUMPLIDA","ACEPTABLE"))),"N/A")</f>
        <v>SOBRESALIENTE</v>
      </c>
      <c r="DC111" s="30">
        <f t="shared" si="63"/>
        <v>1</v>
      </c>
      <c r="DD111" s="26"/>
    </row>
    <row r="112" spans="1:108" ht="252">
      <c r="A112" s="8" t="s">
        <v>949</v>
      </c>
      <c r="B112" s="7" t="s">
        <v>531</v>
      </c>
      <c r="C112" s="8" t="s">
        <v>865</v>
      </c>
      <c r="D112" s="70" t="s">
        <v>866</v>
      </c>
      <c r="E112" s="9">
        <v>36934177</v>
      </c>
      <c r="F112" s="8" t="s">
        <v>899</v>
      </c>
      <c r="G112" s="9" t="s">
        <v>900</v>
      </c>
      <c r="H112" s="9">
        <v>36934177</v>
      </c>
      <c r="I112" s="7" t="s">
        <v>107</v>
      </c>
      <c r="J112" s="11" t="s">
        <v>950</v>
      </c>
      <c r="K112" s="11" t="s">
        <v>951</v>
      </c>
      <c r="L112" s="7" t="s">
        <v>537</v>
      </c>
      <c r="M112" s="7" t="s">
        <v>871</v>
      </c>
      <c r="N112" s="7" t="s">
        <v>112</v>
      </c>
      <c r="O112" s="7" t="s">
        <v>2</v>
      </c>
      <c r="P112" s="7" t="s">
        <v>912</v>
      </c>
      <c r="Q112" s="7" t="s">
        <v>952</v>
      </c>
      <c r="R112" s="8" t="s">
        <v>953</v>
      </c>
      <c r="S112" s="7" t="s">
        <v>954</v>
      </c>
      <c r="T112" s="7" t="s">
        <v>955</v>
      </c>
      <c r="U112" s="14">
        <v>1</v>
      </c>
      <c r="V112" s="7" t="s">
        <v>160</v>
      </c>
      <c r="W112" s="60">
        <v>45</v>
      </c>
      <c r="X112" s="59">
        <v>45</v>
      </c>
      <c r="Y112" s="14">
        <f t="shared" si="68"/>
        <v>1</v>
      </c>
      <c r="Z112" s="59">
        <v>57</v>
      </c>
      <c r="AA112" s="59">
        <v>57</v>
      </c>
      <c r="AB112" s="14">
        <f t="shared" si="69"/>
        <v>1</v>
      </c>
      <c r="AC112" s="59">
        <v>75</v>
      </c>
      <c r="AD112" s="59">
        <v>75</v>
      </c>
      <c r="AE112" s="14">
        <f t="shared" si="70"/>
        <v>1</v>
      </c>
      <c r="AF112" s="131">
        <f t="shared" si="111"/>
        <v>177</v>
      </c>
      <c r="AG112" s="7">
        <f t="shared" si="111"/>
        <v>177</v>
      </c>
      <c r="AH112" s="14">
        <f t="shared" si="90"/>
        <v>1</v>
      </c>
      <c r="AI112" s="17" t="str">
        <f t="shared" si="119"/>
        <v>SOBRESALIENTE</v>
      </c>
      <c r="AJ112" s="11">
        <f t="shared" si="122"/>
        <v>1</v>
      </c>
      <c r="AK112" s="11" t="s">
        <v>119</v>
      </c>
      <c r="AL112" s="133" t="s">
        <v>956</v>
      </c>
      <c r="AM112" s="57">
        <v>70</v>
      </c>
      <c r="AN112" s="57">
        <v>70</v>
      </c>
      <c r="AO112" s="14">
        <f t="shared" si="71"/>
        <v>1</v>
      </c>
      <c r="AP112" s="59">
        <v>75</v>
      </c>
      <c r="AQ112" s="59">
        <v>75</v>
      </c>
      <c r="AR112" s="14">
        <f t="shared" si="72"/>
        <v>1</v>
      </c>
      <c r="AS112" s="59">
        <v>72</v>
      </c>
      <c r="AT112" s="59">
        <v>72</v>
      </c>
      <c r="AU112" s="14">
        <f t="shared" si="73"/>
        <v>1</v>
      </c>
      <c r="AV112" s="131">
        <f t="shared" si="98"/>
        <v>217</v>
      </c>
      <c r="AW112" s="7">
        <f t="shared" si="98"/>
        <v>217</v>
      </c>
      <c r="AX112" s="14">
        <f t="shared" si="74"/>
        <v>1</v>
      </c>
      <c r="AY112" s="17" t="str">
        <f t="shared" si="121"/>
        <v>SOBRESALIENTE</v>
      </c>
      <c r="AZ112" s="11">
        <f t="shared" si="91"/>
        <v>1</v>
      </c>
      <c r="BA112" s="11" t="s">
        <v>119</v>
      </c>
      <c r="BB112" s="7" t="s">
        <v>957</v>
      </c>
      <c r="BC112" s="21"/>
      <c r="BD112" s="21"/>
      <c r="BE112" s="14" t="e">
        <f t="shared" si="75"/>
        <v>#DIV/0!</v>
      </c>
      <c r="BF112" s="21"/>
      <c r="BG112" s="21"/>
      <c r="BH112" s="14" t="e">
        <f t="shared" si="76"/>
        <v>#DIV/0!</v>
      </c>
      <c r="BI112" s="21"/>
      <c r="BJ112" s="21"/>
      <c r="BK112" s="14" t="e">
        <f t="shared" si="77"/>
        <v>#DIV/0!</v>
      </c>
      <c r="BL112" s="132">
        <f t="shared" si="99"/>
        <v>0</v>
      </c>
      <c r="BM112" s="26">
        <f t="shared" si="99"/>
        <v>0</v>
      </c>
      <c r="BN112" s="14" t="e">
        <f t="shared" si="79"/>
        <v>#DIV/0!</v>
      </c>
      <c r="BO112" s="28" t="str">
        <f t="shared" si="120"/>
        <v>N/A</v>
      </c>
      <c r="BP112" s="24">
        <f t="shared" si="123"/>
        <v>1</v>
      </c>
      <c r="BQ112" s="21"/>
      <c r="BR112" s="21"/>
      <c r="BS112" s="21"/>
      <c r="BT112" s="14" t="e">
        <f t="shared" si="80"/>
        <v>#DIV/0!</v>
      </c>
      <c r="BU112" s="21"/>
      <c r="BV112" s="21"/>
      <c r="BW112" s="14" t="e">
        <f t="shared" si="81"/>
        <v>#DIV/0!</v>
      </c>
      <c r="BX112" s="21"/>
      <c r="BY112" s="21"/>
      <c r="BZ112" s="14" t="e">
        <f t="shared" si="82"/>
        <v>#DIV/0!</v>
      </c>
      <c r="CA112" s="132">
        <f t="shared" si="83"/>
        <v>0</v>
      </c>
      <c r="CB112" s="26">
        <f t="shared" si="83"/>
        <v>0</v>
      </c>
      <c r="CC112" s="14" t="e">
        <f t="shared" si="84"/>
        <v>#DIV/0!</v>
      </c>
      <c r="CD112" s="28" t="str">
        <f t="shared" si="127"/>
        <v>N/A</v>
      </c>
      <c r="CE112" s="24">
        <f t="shared" si="124"/>
        <v>1</v>
      </c>
      <c r="CF112" s="21"/>
      <c r="CG112" s="26">
        <f t="shared" si="116"/>
        <v>394</v>
      </c>
      <c r="CH112" s="26">
        <f t="shared" si="116"/>
        <v>394</v>
      </c>
      <c r="CI112" s="14">
        <f t="shared" si="86"/>
        <v>1</v>
      </c>
      <c r="CJ112" s="28" t="str">
        <f t="shared" si="125"/>
        <v>SOBRESALIENTE</v>
      </c>
      <c r="CK112" s="30">
        <f t="shared" si="62"/>
        <v>1</v>
      </c>
      <c r="CL112" s="26"/>
      <c r="CM112" s="26">
        <f t="shared" si="109"/>
        <v>394</v>
      </c>
      <c r="CN112" s="38">
        <f t="shared" si="92"/>
        <v>65.666666666666671</v>
      </c>
      <c r="CO112" s="14">
        <f t="shared" si="87"/>
        <v>6</v>
      </c>
      <c r="CP112" s="28" t="str">
        <f t="shared" si="126"/>
        <v>SOBRESALIENTE</v>
      </c>
      <c r="CQ112" s="14">
        <v>1</v>
      </c>
      <c r="CR112" s="26"/>
      <c r="CS112" s="26">
        <f t="shared" si="118"/>
        <v>145</v>
      </c>
      <c r="CT112" s="29">
        <f t="shared" si="93"/>
        <v>65.666666666666671</v>
      </c>
      <c r="CU112" s="30">
        <f t="shared" si="88"/>
        <v>2.2081218274111674</v>
      </c>
      <c r="CV112" s="28" t="str">
        <f>IFERROR((IF(CU112&lt;=CW112,"SOBRESALIENTE",IF(CU112&lt;CW112+(CW112*0.05),"NO CUMPLIDA","ACEPTABLE"))),"N/A")</f>
        <v>ACEPTABLE</v>
      </c>
      <c r="CW112" s="14">
        <v>1</v>
      </c>
      <c r="CX112" s="26"/>
      <c r="CY112" s="26">
        <f t="shared" si="117"/>
        <v>394</v>
      </c>
      <c r="CZ112" s="46">
        <f t="shared" si="117"/>
        <v>394</v>
      </c>
      <c r="DA112" s="30">
        <f t="shared" si="89"/>
        <v>1</v>
      </c>
      <c r="DB112" s="28" t="str">
        <f>IFERROR((IF(DA112&lt;=DC112,"SOBRESALIENTE",IF(DA112&lt;DC112+(DC112*0.05),"NO CUMPLIDA","ACEPTABLE"))),"N/A")</f>
        <v>SOBRESALIENTE</v>
      </c>
      <c r="DC112" s="30">
        <f t="shared" si="63"/>
        <v>1</v>
      </c>
      <c r="DD112" s="26"/>
    </row>
    <row r="113" spans="1:108" ht="292.5">
      <c r="A113" s="6" t="s">
        <v>958</v>
      </c>
      <c r="B113" s="7" t="s">
        <v>531</v>
      </c>
      <c r="C113" s="8" t="s">
        <v>865</v>
      </c>
      <c r="D113" s="70" t="s">
        <v>866</v>
      </c>
      <c r="E113" s="9">
        <v>36934177</v>
      </c>
      <c r="F113" s="8" t="s">
        <v>899</v>
      </c>
      <c r="G113" s="9" t="s">
        <v>900</v>
      </c>
      <c r="H113" s="9">
        <v>36934177</v>
      </c>
      <c r="I113" s="7" t="s">
        <v>107</v>
      </c>
      <c r="J113" s="7" t="s">
        <v>901</v>
      </c>
      <c r="K113" s="7" t="s">
        <v>959</v>
      </c>
      <c r="L113" s="7" t="s">
        <v>537</v>
      </c>
      <c r="M113" s="7" t="s">
        <v>111</v>
      </c>
      <c r="N113" s="7" t="s">
        <v>112</v>
      </c>
      <c r="O113" s="7" t="s">
        <v>2</v>
      </c>
      <c r="P113" s="7" t="s">
        <v>193</v>
      </c>
      <c r="Q113" s="7" t="s">
        <v>960</v>
      </c>
      <c r="R113" s="8" t="s">
        <v>961</v>
      </c>
      <c r="S113" s="7" t="s">
        <v>962</v>
      </c>
      <c r="T113" s="7" t="s">
        <v>963</v>
      </c>
      <c r="U113" s="14">
        <v>0.9</v>
      </c>
      <c r="V113" s="7" t="s">
        <v>160</v>
      </c>
      <c r="W113" s="60">
        <v>2</v>
      </c>
      <c r="X113" s="59">
        <v>2</v>
      </c>
      <c r="Y113" s="14">
        <f t="shared" si="68"/>
        <v>1</v>
      </c>
      <c r="Z113" s="59">
        <v>32</v>
      </c>
      <c r="AA113" s="59">
        <v>32</v>
      </c>
      <c r="AB113" s="14">
        <f t="shared" si="69"/>
        <v>1</v>
      </c>
      <c r="AC113" s="59">
        <v>22</v>
      </c>
      <c r="AD113" s="59">
        <v>22</v>
      </c>
      <c r="AE113" s="14">
        <f t="shared" si="70"/>
        <v>1</v>
      </c>
      <c r="AF113" s="131">
        <f t="shared" si="111"/>
        <v>56</v>
      </c>
      <c r="AG113" s="7">
        <f t="shared" si="111"/>
        <v>56</v>
      </c>
      <c r="AH113" s="14">
        <f t="shared" si="90"/>
        <v>1</v>
      </c>
      <c r="AI113" s="17" t="str">
        <f t="shared" si="119"/>
        <v>SOBRESALIENTE</v>
      </c>
      <c r="AJ113" s="11">
        <f t="shared" si="122"/>
        <v>0.9</v>
      </c>
      <c r="AK113" s="11" t="s">
        <v>119</v>
      </c>
      <c r="AL113" s="133" t="s">
        <v>964</v>
      </c>
      <c r="AM113" s="57">
        <v>1</v>
      </c>
      <c r="AN113" s="57">
        <v>1</v>
      </c>
      <c r="AO113" s="14">
        <f t="shared" si="71"/>
        <v>1</v>
      </c>
      <c r="AP113" s="57">
        <v>1</v>
      </c>
      <c r="AQ113" s="57">
        <v>1</v>
      </c>
      <c r="AR113" s="14">
        <f t="shared" si="72"/>
        <v>1</v>
      </c>
      <c r="AS113" s="57">
        <v>15</v>
      </c>
      <c r="AT113" s="57">
        <v>15</v>
      </c>
      <c r="AU113" s="14">
        <f t="shared" si="73"/>
        <v>1</v>
      </c>
      <c r="AV113" s="131">
        <f t="shared" si="98"/>
        <v>17</v>
      </c>
      <c r="AW113" s="7">
        <f t="shared" si="98"/>
        <v>17</v>
      </c>
      <c r="AX113" s="14">
        <f t="shared" si="74"/>
        <v>1</v>
      </c>
      <c r="AY113" s="17" t="str">
        <f t="shared" si="121"/>
        <v>SOBRESALIENTE</v>
      </c>
      <c r="AZ113" s="11">
        <f t="shared" si="91"/>
        <v>0.9</v>
      </c>
      <c r="BA113" s="11" t="s">
        <v>119</v>
      </c>
      <c r="BB113" s="7" t="s">
        <v>965</v>
      </c>
      <c r="BC113" s="21"/>
      <c r="BD113" s="21"/>
      <c r="BE113" s="14" t="e">
        <f t="shared" si="75"/>
        <v>#DIV/0!</v>
      </c>
      <c r="BF113" s="21"/>
      <c r="BG113" s="21"/>
      <c r="BH113" s="14" t="e">
        <f t="shared" si="76"/>
        <v>#DIV/0!</v>
      </c>
      <c r="BI113" s="21"/>
      <c r="BJ113" s="21"/>
      <c r="BK113" s="14" t="e">
        <f t="shared" si="77"/>
        <v>#DIV/0!</v>
      </c>
      <c r="BL113" s="132">
        <f t="shared" si="99"/>
        <v>0</v>
      </c>
      <c r="BM113" s="26">
        <f t="shared" si="99"/>
        <v>0</v>
      </c>
      <c r="BN113" s="14" t="e">
        <f t="shared" si="79"/>
        <v>#DIV/0!</v>
      </c>
      <c r="BO113" s="28" t="str">
        <f t="shared" si="120"/>
        <v>N/A</v>
      </c>
      <c r="BP113" s="24">
        <f t="shared" si="123"/>
        <v>0.9</v>
      </c>
      <c r="BQ113" s="21"/>
      <c r="BR113" s="21"/>
      <c r="BS113" s="21"/>
      <c r="BT113" s="14" t="e">
        <f t="shared" si="80"/>
        <v>#DIV/0!</v>
      </c>
      <c r="BU113" s="21"/>
      <c r="BV113" s="21"/>
      <c r="BW113" s="14" t="e">
        <f t="shared" si="81"/>
        <v>#DIV/0!</v>
      </c>
      <c r="BX113" s="21"/>
      <c r="BY113" s="21"/>
      <c r="BZ113" s="14" t="e">
        <f t="shared" si="82"/>
        <v>#DIV/0!</v>
      </c>
      <c r="CA113" s="132">
        <f t="shared" si="83"/>
        <v>0</v>
      </c>
      <c r="CB113" s="26">
        <f t="shared" si="83"/>
        <v>0</v>
      </c>
      <c r="CC113" s="14" t="e">
        <f t="shared" si="84"/>
        <v>#DIV/0!</v>
      </c>
      <c r="CD113" s="28" t="str">
        <f t="shared" si="127"/>
        <v>N/A</v>
      </c>
      <c r="CE113" s="24">
        <f t="shared" si="124"/>
        <v>0.9</v>
      </c>
      <c r="CF113" s="21"/>
      <c r="CG113" s="26">
        <f t="shared" si="116"/>
        <v>73</v>
      </c>
      <c r="CH113" s="26">
        <f t="shared" si="116"/>
        <v>73</v>
      </c>
      <c r="CI113" s="14">
        <f t="shared" si="86"/>
        <v>1</v>
      </c>
      <c r="CJ113" s="28" t="str">
        <f t="shared" si="125"/>
        <v>SOBRESALIENTE</v>
      </c>
      <c r="CK113" s="30">
        <f t="shared" si="62"/>
        <v>0.9</v>
      </c>
      <c r="CL113" s="26"/>
      <c r="CM113" s="26">
        <f t="shared" si="109"/>
        <v>73</v>
      </c>
      <c r="CN113" s="38">
        <f t="shared" si="92"/>
        <v>12.166666666666666</v>
      </c>
      <c r="CO113" s="14">
        <f t="shared" si="87"/>
        <v>6</v>
      </c>
      <c r="CP113" s="28" t="str">
        <f t="shared" si="126"/>
        <v>SOBRESALIENTE</v>
      </c>
      <c r="CQ113" s="14">
        <v>0.9</v>
      </c>
      <c r="CR113" s="26"/>
      <c r="CS113" s="26">
        <f t="shared" si="118"/>
        <v>2</v>
      </c>
      <c r="CT113" s="29">
        <f t="shared" si="93"/>
        <v>12.166666666666666</v>
      </c>
      <c r="CU113" s="30">
        <f t="shared" si="88"/>
        <v>0.16438356164383564</v>
      </c>
      <c r="CV113" s="28" t="str">
        <f>IFERROR((IF(CU113&gt;=CW113,"SOBRESALIENTE",IF(CU113&lt;CW113-(CW113*0.05),"NO CUMPLIDA","ACEPTABLE"))),"N/A")</f>
        <v>NO CUMPLIDA</v>
      </c>
      <c r="CW113" s="14">
        <v>0.9</v>
      </c>
      <c r="CX113" s="26"/>
      <c r="CY113" s="26">
        <f t="shared" si="117"/>
        <v>73</v>
      </c>
      <c r="CZ113" s="46">
        <f t="shared" si="117"/>
        <v>73</v>
      </c>
      <c r="DA113" s="30">
        <f t="shared" si="89"/>
        <v>1</v>
      </c>
      <c r="DB113" s="28" t="str">
        <f>IFERROR((IF(DA113&gt;=DC113,"SOBRESALIENTE",IF(DA113&lt;DC113-(DC113*0.05),"NO CUMPLIDA","ACEPTABLE"))),"N/A")</f>
        <v>SOBRESALIENTE</v>
      </c>
      <c r="DC113" s="30">
        <f t="shared" si="63"/>
        <v>0.9</v>
      </c>
      <c r="DD113" s="26"/>
    </row>
    <row r="114" spans="1:108" ht="189">
      <c r="A114" s="8" t="s">
        <v>966</v>
      </c>
      <c r="B114" s="7" t="s">
        <v>531</v>
      </c>
      <c r="C114" s="8" t="s">
        <v>865</v>
      </c>
      <c r="D114" s="70" t="s">
        <v>866</v>
      </c>
      <c r="E114" s="9">
        <v>36934177</v>
      </c>
      <c r="F114" s="8" t="s">
        <v>899</v>
      </c>
      <c r="G114" s="9" t="s">
        <v>900</v>
      </c>
      <c r="H114" s="9">
        <v>36934177</v>
      </c>
      <c r="I114" s="7" t="s">
        <v>909</v>
      </c>
      <c r="J114" s="7" t="s">
        <v>967</v>
      </c>
      <c r="K114" s="7" t="s">
        <v>968</v>
      </c>
      <c r="L114" s="7" t="s">
        <v>537</v>
      </c>
      <c r="M114" s="7" t="s">
        <v>969</v>
      </c>
      <c r="N114" s="7" t="s">
        <v>112</v>
      </c>
      <c r="O114" s="7" t="s">
        <v>2</v>
      </c>
      <c r="P114" s="7" t="s">
        <v>193</v>
      </c>
      <c r="Q114" s="7" t="s">
        <v>960</v>
      </c>
      <c r="R114" s="8" t="s">
        <v>970</v>
      </c>
      <c r="S114" s="7" t="s">
        <v>971</v>
      </c>
      <c r="T114" s="7" t="s">
        <v>972</v>
      </c>
      <c r="U114" s="14">
        <v>1</v>
      </c>
      <c r="V114" s="7" t="s">
        <v>160</v>
      </c>
      <c r="W114" s="60">
        <v>210</v>
      </c>
      <c r="X114" s="59">
        <v>210</v>
      </c>
      <c r="Y114" s="14">
        <f t="shared" si="68"/>
        <v>1</v>
      </c>
      <c r="Z114" s="59">
        <v>253</v>
      </c>
      <c r="AA114" s="59">
        <v>253</v>
      </c>
      <c r="AB114" s="14">
        <f t="shared" si="69"/>
        <v>1</v>
      </c>
      <c r="AC114" s="59">
        <v>285</v>
      </c>
      <c r="AD114" s="59">
        <v>285</v>
      </c>
      <c r="AE114" s="14">
        <f t="shared" si="70"/>
        <v>1</v>
      </c>
      <c r="AF114" s="131">
        <f t="shared" si="111"/>
        <v>748</v>
      </c>
      <c r="AG114" s="7">
        <f t="shared" si="111"/>
        <v>748</v>
      </c>
      <c r="AH114" s="14">
        <f t="shared" si="90"/>
        <v>1</v>
      </c>
      <c r="AI114" s="17" t="str">
        <f t="shared" si="119"/>
        <v>SOBRESALIENTE</v>
      </c>
      <c r="AJ114" s="11">
        <f t="shared" si="122"/>
        <v>1</v>
      </c>
      <c r="AK114" s="11" t="s">
        <v>119</v>
      </c>
      <c r="AL114" s="133" t="s">
        <v>973</v>
      </c>
      <c r="AM114" s="57">
        <v>50</v>
      </c>
      <c r="AN114" s="57">
        <v>50</v>
      </c>
      <c r="AO114" s="14">
        <f t="shared" si="71"/>
        <v>1</v>
      </c>
      <c r="AP114" s="59">
        <v>60</v>
      </c>
      <c r="AQ114" s="59">
        <v>60</v>
      </c>
      <c r="AR114" s="14">
        <f t="shared" si="72"/>
        <v>1</v>
      </c>
      <c r="AS114" s="59">
        <v>64</v>
      </c>
      <c r="AT114" s="59">
        <v>64</v>
      </c>
      <c r="AU114" s="14">
        <f t="shared" si="73"/>
        <v>1</v>
      </c>
      <c r="AV114" s="131">
        <f t="shared" si="98"/>
        <v>174</v>
      </c>
      <c r="AW114" s="7">
        <f t="shared" si="98"/>
        <v>174</v>
      </c>
      <c r="AX114" s="14">
        <f t="shared" si="74"/>
        <v>1</v>
      </c>
      <c r="AY114" s="17" t="str">
        <f t="shared" si="121"/>
        <v>SOBRESALIENTE</v>
      </c>
      <c r="AZ114" s="11">
        <f t="shared" si="91"/>
        <v>1</v>
      </c>
      <c r="BA114" s="11" t="s">
        <v>119</v>
      </c>
      <c r="BB114" s="7" t="s">
        <v>974</v>
      </c>
      <c r="BC114" s="21"/>
      <c r="BD114" s="21"/>
      <c r="BE114" s="14" t="e">
        <f t="shared" si="75"/>
        <v>#DIV/0!</v>
      </c>
      <c r="BF114" s="21"/>
      <c r="BG114" s="21"/>
      <c r="BH114" s="14" t="e">
        <f t="shared" si="76"/>
        <v>#DIV/0!</v>
      </c>
      <c r="BI114" s="21"/>
      <c r="BJ114" s="21"/>
      <c r="BK114" s="14" t="e">
        <f t="shared" si="77"/>
        <v>#DIV/0!</v>
      </c>
      <c r="BL114" s="132">
        <f t="shared" si="99"/>
        <v>0</v>
      </c>
      <c r="BM114" s="26">
        <f t="shared" si="99"/>
        <v>0</v>
      </c>
      <c r="BN114" s="14" t="e">
        <f t="shared" si="79"/>
        <v>#DIV/0!</v>
      </c>
      <c r="BO114" s="28" t="str">
        <f t="shared" si="120"/>
        <v>N/A</v>
      </c>
      <c r="BP114" s="24">
        <f t="shared" si="123"/>
        <v>1</v>
      </c>
      <c r="BQ114" s="21"/>
      <c r="BR114" s="21"/>
      <c r="BS114" s="21"/>
      <c r="BT114" s="14" t="e">
        <f t="shared" si="80"/>
        <v>#DIV/0!</v>
      </c>
      <c r="BU114" s="21"/>
      <c r="BV114" s="21"/>
      <c r="BW114" s="14" t="e">
        <f t="shared" si="81"/>
        <v>#DIV/0!</v>
      </c>
      <c r="BX114" s="21"/>
      <c r="BY114" s="21"/>
      <c r="BZ114" s="14" t="e">
        <f t="shared" si="82"/>
        <v>#DIV/0!</v>
      </c>
      <c r="CA114" s="132">
        <f t="shared" si="83"/>
        <v>0</v>
      </c>
      <c r="CB114" s="26">
        <f t="shared" si="83"/>
        <v>0</v>
      </c>
      <c r="CC114" s="14" t="e">
        <f t="shared" si="84"/>
        <v>#DIV/0!</v>
      </c>
      <c r="CD114" s="28" t="str">
        <f t="shared" si="127"/>
        <v>N/A</v>
      </c>
      <c r="CE114" s="24">
        <f t="shared" si="124"/>
        <v>1</v>
      </c>
      <c r="CF114" s="21"/>
      <c r="CG114" s="26">
        <f t="shared" si="116"/>
        <v>922</v>
      </c>
      <c r="CH114" s="26">
        <f t="shared" si="116"/>
        <v>922</v>
      </c>
      <c r="CI114" s="14">
        <f t="shared" si="86"/>
        <v>1</v>
      </c>
      <c r="CJ114" s="28" t="str">
        <f t="shared" si="125"/>
        <v>SOBRESALIENTE</v>
      </c>
      <c r="CK114" s="30">
        <f t="shared" si="62"/>
        <v>1</v>
      </c>
      <c r="CL114" s="26"/>
      <c r="CM114" s="26">
        <f t="shared" si="109"/>
        <v>922</v>
      </c>
      <c r="CN114" s="38">
        <f t="shared" si="92"/>
        <v>153.66666666666666</v>
      </c>
      <c r="CO114" s="14">
        <f t="shared" si="87"/>
        <v>6</v>
      </c>
      <c r="CP114" s="28" t="str">
        <f t="shared" si="126"/>
        <v>SOBRESALIENTE</v>
      </c>
      <c r="CQ114" s="14">
        <v>1</v>
      </c>
      <c r="CR114" s="26"/>
      <c r="CS114" s="26">
        <f t="shared" si="118"/>
        <v>110</v>
      </c>
      <c r="CT114" s="29">
        <f t="shared" si="93"/>
        <v>153.66666666666666</v>
      </c>
      <c r="CU114" s="30">
        <f t="shared" si="88"/>
        <v>0.71583514099783085</v>
      </c>
      <c r="CV114" s="28" t="str">
        <f>IFERROR((IF(CU114&lt;=CW114,"SOBRESALIENTE",IF(CU114&gt;CW114+(CW114*0.05),"NO CUMPLIDA","ACEPTABLE"))),"N/A")</f>
        <v>SOBRESALIENTE</v>
      </c>
      <c r="CW114" s="14">
        <v>1</v>
      </c>
      <c r="CX114" s="26"/>
      <c r="CY114" s="26">
        <f t="shared" si="117"/>
        <v>922</v>
      </c>
      <c r="CZ114" s="46">
        <f t="shared" si="117"/>
        <v>922</v>
      </c>
      <c r="DA114" s="30">
        <f t="shared" si="89"/>
        <v>1</v>
      </c>
      <c r="DB114" s="28" t="str">
        <f>IFERROR((IF(DA114&gt;=DC114,"SOBRESALIENTE",IF(DA114&gt;DC114-(DC114*0.05),"NO CUMPLIDA","ACEPTABLE"))),"N/A")</f>
        <v>SOBRESALIENTE</v>
      </c>
      <c r="DC114" s="30">
        <f t="shared" si="63"/>
        <v>1</v>
      </c>
      <c r="DD114" s="26"/>
    </row>
    <row r="115" spans="1:108" ht="267.75">
      <c r="A115" s="6" t="s">
        <v>975</v>
      </c>
      <c r="B115" s="7" t="s">
        <v>531</v>
      </c>
      <c r="C115" s="8" t="s">
        <v>865</v>
      </c>
      <c r="D115" s="70" t="s">
        <v>866</v>
      </c>
      <c r="E115" s="9">
        <v>36934177</v>
      </c>
      <c r="F115" s="8" t="s">
        <v>899</v>
      </c>
      <c r="G115" s="9" t="s">
        <v>900</v>
      </c>
      <c r="H115" s="9">
        <v>36934177</v>
      </c>
      <c r="I115" s="7" t="s">
        <v>107</v>
      </c>
      <c r="J115" s="7" t="s">
        <v>976</v>
      </c>
      <c r="K115" s="7" t="s">
        <v>977</v>
      </c>
      <c r="L115" s="7" t="s">
        <v>537</v>
      </c>
      <c r="M115" s="7" t="s">
        <v>978</v>
      </c>
      <c r="N115" s="7" t="s">
        <v>112</v>
      </c>
      <c r="O115" s="7" t="s">
        <v>2</v>
      </c>
      <c r="P115" s="7" t="s">
        <v>912</v>
      </c>
      <c r="Q115" s="7" t="s">
        <v>960</v>
      </c>
      <c r="R115" s="8" t="s">
        <v>979</v>
      </c>
      <c r="S115" s="7" t="s">
        <v>980</v>
      </c>
      <c r="T115" s="7" t="s">
        <v>981</v>
      </c>
      <c r="U115" s="14">
        <v>1</v>
      </c>
      <c r="V115" s="7" t="s">
        <v>885</v>
      </c>
      <c r="W115" s="60">
        <v>20</v>
      </c>
      <c r="X115" s="59">
        <v>20</v>
      </c>
      <c r="Y115" s="14">
        <f t="shared" si="68"/>
        <v>1</v>
      </c>
      <c r="Z115" s="59">
        <v>46</v>
      </c>
      <c r="AA115" s="59">
        <v>46</v>
      </c>
      <c r="AB115" s="14">
        <f t="shared" si="69"/>
        <v>1</v>
      </c>
      <c r="AC115" s="59">
        <v>75</v>
      </c>
      <c r="AD115" s="59">
        <v>75</v>
      </c>
      <c r="AE115" s="14">
        <f t="shared" si="70"/>
        <v>1</v>
      </c>
      <c r="AF115" s="131">
        <f t="shared" si="111"/>
        <v>141</v>
      </c>
      <c r="AG115" s="7">
        <f t="shared" si="111"/>
        <v>141</v>
      </c>
      <c r="AH115" s="14">
        <f t="shared" si="90"/>
        <v>1</v>
      </c>
      <c r="AI115" s="17" t="str">
        <f t="shared" si="119"/>
        <v>SOBRESALIENTE</v>
      </c>
      <c r="AJ115" s="11">
        <f t="shared" si="122"/>
        <v>1</v>
      </c>
      <c r="AK115" s="11" t="s">
        <v>119</v>
      </c>
      <c r="AL115" s="133" t="s">
        <v>964</v>
      </c>
      <c r="AM115" s="57">
        <v>26</v>
      </c>
      <c r="AN115" s="57">
        <v>26</v>
      </c>
      <c r="AO115" s="14">
        <f t="shared" si="71"/>
        <v>1</v>
      </c>
      <c r="AP115" s="59">
        <v>37</v>
      </c>
      <c r="AQ115" s="59">
        <v>37</v>
      </c>
      <c r="AR115" s="14">
        <f t="shared" si="72"/>
        <v>1</v>
      </c>
      <c r="AS115" s="59">
        <v>17</v>
      </c>
      <c r="AT115" s="59">
        <v>17</v>
      </c>
      <c r="AU115" s="14">
        <f t="shared" si="73"/>
        <v>1</v>
      </c>
      <c r="AV115" s="131">
        <f t="shared" si="98"/>
        <v>80</v>
      </c>
      <c r="AW115" s="7">
        <f t="shared" si="98"/>
        <v>80</v>
      </c>
      <c r="AX115" s="14">
        <f t="shared" si="74"/>
        <v>1</v>
      </c>
      <c r="AY115" s="17" t="str">
        <f t="shared" si="121"/>
        <v>SOBRESALIENTE</v>
      </c>
      <c r="AZ115" s="11">
        <f t="shared" si="91"/>
        <v>1</v>
      </c>
      <c r="BA115" s="11" t="s">
        <v>119</v>
      </c>
      <c r="BB115" s="7" t="s">
        <v>982</v>
      </c>
      <c r="BC115" s="21"/>
      <c r="BD115" s="21"/>
      <c r="BE115" s="14" t="e">
        <f t="shared" si="75"/>
        <v>#DIV/0!</v>
      </c>
      <c r="BF115" s="21"/>
      <c r="BG115" s="21"/>
      <c r="BH115" s="14" t="e">
        <f t="shared" si="76"/>
        <v>#DIV/0!</v>
      </c>
      <c r="BI115" s="21"/>
      <c r="BJ115" s="21"/>
      <c r="BK115" s="14" t="e">
        <f t="shared" si="77"/>
        <v>#DIV/0!</v>
      </c>
      <c r="BL115" s="132">
        <f t="shared" si="99"/>
        <v>0</v>
      </c>
      <c r="BM115" s="26">
        <f t="shared" si="99"/>
        <v>0</v>
      </c>
      <c r="BN115" s="14" t="e">
        <f t="shared" si="79"/>
        <v>#DIV/0!</v>
      </c>
      <c r="BO115" s="28" t="str">
        <f t="shared" si="120"/>
        <v>N/A</v>
      </c>
      <c r="BP115" s="24">
        <f t="shared" si="123"/>
        <v>1</v>
      </c>
      <c r="BQ115" s="21"/>
      <c r="BR115" s="21"/>
      <c r="BS115" s="21"/>
      <c r="BT115" s="14" t="e">
        <f t="shared" si="80"/>
        <v>#DIV/0!</v>
      </c>
      <c r="BU115" s="21"/>
      <c r="BV115" s="21"/>
      <c r="BW115" s="14" t="e">
        <f t="shared" si="81"/>
        <v>#DIV/0!</v>
      </c>
      <c r="BX115" s="21"/>
      <c r="BY115" s="21"/>
      <c r="BZ115" s="14" t="e">
        <f t="shared" si="82"/>
        <v>#DIV/0!</v>
      </c>
      <c r="CA115" s="132">
        <f t="shared" si="83"/>
        <v>0</v>
      </c>
      <c r="CB115" s="26">
        <f t="shared" si="83"/>
        <v>0</v>
      </c>
      <c r="CC115" s="14" t="e">
        <f t="shared" si="84"/>
        <v>#DIV/0!</v>
      </c>
      <c r="CD115" s="28" t="str">
        <f t="shared" si="127"/>
        <v>N/A</v>
      </c>
      <c r="CE115" s="24">
        <f t="shared" si="124"/>
        <v>1</v>
      </c>
      <c r="CF115" s="21"/>
      <c r="CG115" s="26">
        <f t="shared" si="116"/>
        <v>221</v>
      </c>
      <c r="CH115" s="26">
        <f t="shared" si="116"/>
        <v>221</v>
      </c>
      <c r="CI115" s="14">
        <f t="shared" si="86"/>
        <v>1</v>
      </c>
      <c r="CJ115" s="28" t="str">
        <f t="shared" si="125"/>
        <v>SOBRESALIENTE</v>
      </c>
      <c r="CK115" s="30">
        <f t="shared" si="62"/>
        <v>1</v>
      </c>
      <c r="CL115" s="26"/>
      <c r="CM115" s="26">
        <f t="shared" si="109"/>
        <v>221</v>
      </c>
      <c r="CN115" s="38">
        <f t="shared" si="92"/>
        <v>36.833333333333336</v>
      </c>
      <c r="CO115" s="14">
        <f t="shared" si="87"/>
        <v>6</v>
      </c>
      <c r="CP115" s="28" t="str">
        <f t="shared" si="126"/>
        <v>SOBRESALIENTE</v>
      </c>
      <c r="CQ115" s="14">
        <v>1</v>
      </c>
      <c r="CR115" s="26"/>
      <c r="CS115" s="26">
        <f t="shared" si="118"/>
        <v>63</v>
      </c>
      <c r="CT115" s="29">
        <f t="shared" si="93"/>
        <v>36.833333333333336</v>
      </c>
      <c r="CU115" s="30">
        <f t="shared" si="88"/>
        <v>1.7104072398190044</v>
      </c>
      <c r="CV115" s="28" t="str">
        <f>IFERROR((IF(CU115&lt;=CW115,"SOBRESALIENTE",IF(CU115&gt;CW115+(CW115*0.05),"NO CUMPLIDA","ACEPTABLE"))),"N/A")</f>
        <v>NO CUMPLIDA</v>
      </c>
      <c r="CW115" s="14">
        <v>1</v>
      </c>
      <c r="CX115" s="26"/>
      <c r="CY115" s="26">
        <f t="shared" si="117"/>
        <v>221</v>
      </c>
      <c r="CZ115" s="46">
        <f t="shared" si="117"/>
        <v>221</v>
      </c>
      <c r="DA115" s="30">
        <f t="shared" si="89"/>
        <v>1</v>
      </c>
      <c r="DB115" s="28" t="str">
        <f>IFERROR((IF(DA115&gt;=DC115,"SOBRESALIENTE",IF(DA115&lt;DC115-(DC115*0.05),"NO CUMPLIDA","ACEPTABLE"))),"N/A")</f>
        <v>SOBRESALIENTE</v>
      </c>
      <c r="DC115" s="30">
        <f t="shared" si="63"/>
        <v>1</v>
      </c>
      <c r="DD115" s="26"/>
    </row>
    <row r="116" spans="1:108" ht="102" customHeight="1">
      <c r="A116" s="8" t="s">
        <v>983</v>
      </c>
      <c r="B116" s="7" t="s">
        <v>531</v>
      </c>
      <c r="C116" s="8" t="s">
        <v>865</v>
      </c>
      <c r="D116" s="70" t="s">
        <v>866</v>
      </c>
      <c r="E116" s="9">
        <v>36934177</v>
      </c>
      <c r="F116" s="8" t="s">
        <v>899</v>
      </c>
      <c r="G116" s="9" t="s">
        <v>900</v>
      </c>
      <c r="H116" s="9">
        <v>36934177</v>
      </c>
      <c r="I116" s="7" t="s">
        <v>909</v>
      </c>
      <c r="J116" s="7" t="s">
        <v>984</v>
      </c>
      <c r="K116" s="7" t="s">
        <v>985</v>
      </c>
      <c r="L116" s="7" t="s">
        <v>537</v>
      </c>
      <c r="M116" s="7" t="s">
        <v>871</v>
      </c>
      <c r="N116" s="7" t="s">
        <v>112</v>
      </c>
      <c r="O116" s="7" t="s">
        <v>2</v>
      </c>
      <c r="P116" s="7" t="s">
        <v>912</v>
      </c>
      <c r="Q116" s="7" t="s">
        <v>193</v>
      </c>
      <c r="R116" s="8" t="s">
        <v>986</v>
      </c>
      <c r="S116" s="7" t="s">
        <v>987</v>
      </c>
      <c r="T116" s="7" t="s">
        <v>988</v>
      </c>
      <c r="U116" s="14">
        <v>1</v>
      </c>
      <c r="V116" s="7" t="s">
        <v>885</v>
      </c>
      <c r="W116" s="60">
        <v>1</v>
      </c>
      <c r="X116" s="59">
        <v>1</v>
      </c>
      <c r="Y116" s="14">
        <f t="shared" si="68"/>
        <v>1</v>
      </c>
      <c r="Z116" s="59">
        <v>1</v>
      </c>
      <c r="AA116" s="59">
        <v>1</v>
      </c>
      <c r="AB116" s="14">
        <f t="shared" si="69"/>
        <v>1</v>
      </c>
      <c r="AC116" s="59">
        <v>10</v>
      </c>
      <c r="AD116" s="59">
        <v>10</v>
      </c>
      <c r="AE116" s="14">
        <f t="shared" si="70"/>
        <v>1</v>
      </c>
      <c r="AF116" s="131">
        <f t="shared" si="111"/>
        <v>12</v>
      </c>
      <c r="AG116" s="7">
        <f t="shared" si="111"/>
        <v>12</v>
      </c>
      <c r="AH116" s="14">
        <f t="shared" si="90"/>
        <v>1</v>
      </c>
      <c r="AI116" s="17" t="str">
        <f t="shared" si="119"/>
        <v>SOBRESALIENTE</v>
      </c>
      <c r="AJ116" s="11">
        <f t="shared" si="122"/>
        <v>1</v>
      </c>
      <c r="AK116" s="11" t="s">
        <v>119</v>
      </c>
      <c r="AL116" s="133" t="s">
        <v>973</v>
      </c>
      <c r="AM116" s="57">
        <v>226</v>
      </c>
      <c r="AN116" s="57">
        <v>226</v>
      </c>
      <c r="AO116" s="14">
        <f t="shared" si="71"/>
        <v>1</v>
      </c>
      <c r="AP116" s="59">
        <v>233</v>
      </c>
      <c r="AQ116" s="59">
        <v>233</v>
      </c>
      <c r="AR116" s="14">
        <f t="shared" si="72"/>
        <v>1</v>
      </c>
      <c r="AS116" s="59">
        <v>230</v>
      </c>
      <c r="AT116" s="59">
        <v>230</v>
      </c>
      <c r="AU116" s="14">
        <f t="shared" si="73"/>
        <v>1</v>
      </c>
      <c r="AV116" s="131">
        <f t="shared" si="98"/>
        <v>689</v>
      </c>
      <c r="AW116" s="7">
        <f t="shared" si="98"/>
        <v>689</v>
      </c>
      <c r="AX116" s="14">
        <f t="shared" si="74"/>
        <v>1</v>
      </c>
      <c r="AY116" s="17" t="str">
        <f t="shared" si="121"/>
        <v>SOBRESALIENTE</v>
      </c>
      <c r="AZ116" s="11">
        <f t="shared" si="91"/>
        <v>1</v>
      </c>
      <c r="BA116" s="11" t="s">
        <v>119</v>
      </c>
      <c r="BB116" s="7" t="s">
        <v>989</v>
      </c>
      <c r="BC116" s="21"/>
      <c r="BD116" s="21"/>
      <c r="BE116" s="14" t="e">
        <f t="shared" si="75"/>
        <v>#DIV/0!</v>
      </c>
      <c r="BF116" s="21"/>
      <c r="BG116" s="21"/>
      <c r="BH116" s="14" t="e">
        <f t="shared" si="76"/>
        <v>#DIV/0!</v>
      </c>
      <c r="BI116" s="21"/>
      <c r="BJ116" s="21"/>
      <c r="BK116" s="14" t="e">
        <f t="shared" si="77"/>
        <v>#DIV/0!</v>
      </c>
      <c r="BL116" s="132">
        <f t="shared" si="99"/>
        <v>0</v>
      </c>
      <c r="BM116" s="26">
        <f t="shared" si="99"/>
        <v>0</v>
      </c>
      <c r="BN116" s="14" t="e">
        <f t="shared" si="79"/>
        <v>#DIV/0!</v>
      </c>
      <c r="BO116" s="28" t="str">
        <f t="shared" si="120"/>
        <v>N/A</v>
      </c>
      <c r="BP116" s="24">
        <f t="shared" si="123"/>
        <v>1</v>
      </c>
      <c r="BQ116" s="21"/>
      <c r="BR116" s="21"/>
      <c r="BS116" s="21"/>
      <c r="BT116" s="14" t="e">
        <f t="shared" si="80"/>
        <v>#DIV/0!</v>
      </c>
      <c r="BU116" s="21"/>
      <c r="BV116" s="21"/>
      <c r="BW116" s="14" t="e">
        <f t="shared" si="81"/>
        <v>#DIV/0!</v>
      </c>
      <c r="BX116" s="21"/>
      <c r="BY116" s="21"/>
      <c r="BZ116" s="14" t="e">
        <f t="shared" si="82"/>
        <v>#DIV/0!</v>
      </c>
      <c r="CA116" s="132">
        <f t="shared" si="83"/>
        <v>0</v>
      </c>
      <c r="CB116" s="26">
        <f t="shared" si="83"/>
        <v>0</v>
      </c>
      <c r="CC116" s="14" t="e">
        <f t="shared" si="84"/>
        <v>#DIV/0!</v>
      </c>
      <c r="CD116" s="28" t="str">
        <f t="shared" si="127"/>
        <v>N/A</v>
      </c>
      <c r="CE116" s="24">
        <f t="shared" si="124"/>
        <v>1</v>
      </c>
      <c r="CF116" s="21"/>
      <c r="CG116" s="26">
        <f t="shared" si="116"/>
        <v>701</v>
      </c>
      <c r="CH116" s="26">
        <f t="shared" si="116"/>
        <v>701</v>
      </c>
      <c r="CI116" s="14">
        <f t="shared" si="86"/>
        <v>1</v>
      </c>
      <c r="CJ116" s="28" t="str">
        <f t="shared" si="125"/>
        <v>SOBRESALIENTE</v>
      </c>
      <c r="CK116" s="30">
        <f t="shared" si="62"/>
        <v>1</v>
      </c>
      <c r="CL116" s="26"/>
      <c r="CM116" s="26">
        <f t="shared" si="109"/>
        <v>701</v>
      </c>
      <c r="CN116" s="38">
        <f t="shared" si="92"/>
        <v>116.83333333333333</v>
      </c>
      <c r="CO116" s="14">
        <f t="shared" si="87"/>
        <v>6</v>
      </c>
      <c r="CP116" s="28" t="str">
        <f t="shared" si="126"/>
        <v>SOBRESALIENTE</v>
      </c>
      <c r="CQ116" s="14">
        <v>1</v>
      </c>
      <c r="CR116" s="26"/>
      <c r="CS116" s="26">
        <f t="shared" si="118"/>
        <v>459</v>
      </c>
      <c r="CT116" s="29">
        <f t="shared" si="93"/>
        <v>116.83333333333333</v>
      </c>
      <c r="CU116" s="30">
        <f t="shared" si="88"/>
        <v>3.92867332382311</v>
      </c>
      <c r="CV116" s="28" t="str">
        <f>IFERROR((IF(CU116&lt;=CW116,"SOBRESALIENTE",IF(CU116&gt;CW116+(CW116*0.05),"NO CUMPLIDA","ACEPTABLE"))),"N/A")</f>
        <v>NO CUMPLIDA</v>
      </c>
      <c r="CW116" s="14">
        <v>1</v>
      </c>
      <c r="CX116" s="26"/>
      <c r="CY116" s="26">
        <f t="shared" si="117"/>
        <v>701</v>
      </c>
      <c r="CZ116" s="46">
        <f t="shared" si="117"/>
        <v>701</v>
      </c>
      <c r="DA116" s="30">
        <f t="shared" si="89"/>
        <v>1</v>
      </c>
      <c r="DB116" s="28" t="str">
        <f>IFERROR((IF(DA116&gt;=DC116,"SOBRESALIENTE",IF(DA116&lt;DC116-(DC116*0.05),"NO CUMPLIDA","ACEPTABLE"))),"N/A")</f>
        <v>SOBRESALIENTE</v>
      </c>
      <c r="DC116" s="30">
        <f t="shared" si="63"/>
        <v>1</v>
      </c>
      <c r="DD116" s="26"/>
    </row>
    <row r="117" spans="1:108" ht="148.5" customHeight="1">
      <c r="A117" s="6" t="s">
        <v>990</v>
      </c>
      <c r="B117" s="7" t="s">
        <v>531</v>
      </c>
      <c r="C117" s="8" t="s">
        <v>991</v>
      </c>
      <c r="D117" s="9" t="s">
        <v>992</v>
      </c>
      <c r="E117" s="9">
        <v>27533331</v>
      </c>
      <c r="F117" s="8" t="s">
        <v>991</v>
      </c>
      <c r="G117" s="9" t="s">
        <v>993</v>
      </c>
      <c r="H117" s="9">
        <v>27533331</v>
      </c>
      <c r="I117" s="7" t="s">
        <v>107</v>
      </c>
      <c r="J117" s="7" t="s">
        <v>994</v>
      </c>
      <c r="K117" s="7" t="s">
        <v>995</v>
      </c>
      <c r="L117" s="7" t="s">
        <v>573</v>
      </c>
      <c r="M117" s="7" t="s">
        <v>111</v>
      </c>
      <c r="N117" s="7" t="s">
        <v>550</v>
      </c>
      <c r="O117" s="7" t="s">
        <v>2</v>
      </c>
      <c r="P117" s="7" t="s">
        <v>193</v>
      </c>
      <c r="Q117" s="7" t="s">
        <v>193</v>
      </c>
      <c r="R117" s="8" t="s">
        <v>996</v>
      </c>
      <c r="S117" s="7" t="s">
        <v>997</v>
      </c>
      <c r="T117" s="7" t="s">
        <v>998</v>
      </c>
      <c r="U117" s="11">
        <v>0.25</v>
      </c>
      <c r="V117" s="7" t="s">
        <v>160</v>
      </c>
      <c r="W117" s="60">
        <v>45</v>
      </c>
      <c r="X117" s="59">
        <v>45</v>
      </c>
      <c r="Y117" s="14">
        <f t="shared" si="68"/>
        <v>1</v>
      </c>
      <c r="Z117" s="59">
        <v>57</v>
      </c>
      <c r="AA117" s="59">
        <v>57</v>
      </c>
      <c r="AB117" s="14">
        <f t="shared" si="69"/>
        <v>1</v>
      </c>
      <c r="AC117" s="59">
        <v>75</v>
      </c>
      <c r="AD117" s="59">
        <v>75</v>
      </c>
      <c r="AE117" s="14">
        <f t="shared" si="70"/>
        <v>1</v>
      </c>
      <c r="AF117" s="49">
        <f t="shared" si="111"/>
        <v>177</v>
      </c>
      <c r="AG117" s="7">
        <f t="shared" si="111"/>
        <v>177</v>
      </c>
      <c r="AH117" s="14">
        <f t="shared" si="90"/>
        <v>1</v>
      </c>
      <c r="AI117" s="17" t="str">
        <f t="shared" si="119"/>
        <v>SOBRESALIENTE</v>
      </c>
      <c r="AJ117" s="11">
        <f t="shared" si="122"/>
        <v>0.25</v>
      </c>
      <c r="AK117" s="11" t="s">
        <v>119</v>
      </c>
      <c r="AL117" s="134" t="s">
        <v>999</v>
      </c>
      <c r="AM117" s="135">
        <v>29848</v>
      </c>
      <c r="AN117" s="136">
        <v>56178</v>
      </c>
      <c r="AO117" s="14">
        <f t="shared" si="71"/>
        <v>0.53131118943358613</v>
      </c>
      <c r="AP117" s="135">
        <v>46157</v>
      </c>
      <c r="AQ117" s="137">
        <v>70897</v>
      </c>
      <c r="AR117" s="14">
        <f t="shared" si="72"/>
        <v>0.65104306247090848</v>
      </c>
      <c r="AS117" s="135">
        <v>43544</v>
      </c>
      <c r="AT117" s="136">
        <v>64654</v>
      </c>
      <c r="AU117" s="14">
        <f t="shared" si="73"/>
        <v>0.67349274600179421</v>
      </c>
      <c r="AV117" s="49">
        <f t="shared" si="98"/>
        <v>119549</v>
      </c>
      <c r="AW117" s="7">
        <f t="shared" si="98"/>
        <v>191729</v>
      </c>
      <c r="AX117" s="14">
        <f t="shared" si="74"/>
        <v>0.62353112987602288</v>
      </c>
      <c r="AY117" s="17" t="str">
        <f t="shared" si="121"/>
        <v>SOBRESALIENTE</v>
      </c>
      <c r="AZ117" s="11">
        <f t="shared" si="91"/>
        <v>0.25</v>
      </c>
      <c r="BA117" s="11" t="s">
        <v>119</v>
      </c>
      <c r="BB117" s="7" t="s">
        <v>1000</v>
      </c>
      <c r="BC117" s="21"/>
      <c r="BD117" s="21"/>
      <c r="BE117" s="14" t="e">
        <f t="shared" si="75"/>
        <v>#DIV/0!</v>
      </c>
      <c r="BF117" s="21"/>
      <c r="BG117" s="21"/>
      <c r="BH117" s="14" t="e">
        <f t="shared" si="76"/>
        <v>#DIV/0!</v>
      </c>
      <c r="BI117" s="21"/>
      <c r="BJ117" s="21"/>
      <c r="BK117" s="14" t="e">
        <f t="shared" si="77"/>
        <v>#DIV/0!</v>
      </c>
      <c r="BL117" s="27">
        <f t="shared" si="99"/>
        <v>0</v>
      </c>
      <c r="BM117" s="26">
        <f t="shared" si="99"/>
        <v>0</v>
      </c>
      <c r="BN117" s="14" t="e">
        <f t="shared" si="79"/>
        <v>#DIV/0!</v>
      </c>
      <c r="BO117" s="28" t="str">
        <f t="shared" si="120"/>
        <v>N/A</v>
      </c>
      <c r="BP117" s="24">
        <f t="shared" si="123"/>
        <v>0.25</v>
      </c>
      <c r="BQ117" s="21"/>
      <c r="BR117" s="21"/>
      <c r="BS117" s="21"/>
      <c r="BT117" s="14" t="e">
        <f t="shared" si="80"/>
        <v>#DIV/0!</v>
      </c>
      <c r="BU117" s="21"/>
      <c r="BV117" s="21"/>
      <c r="BW117" s="14" t="e">
        <f t="shared" si="81"/>
        <v>#DIV/0!</v>
      </c>
      <c r="BX117" s="21"/>
      <c r="BY117" s="21"/>
      <c r="BZ117" s="14" t="e">
        <f t="shared" si="82"/>
        <v>#DIV/0!</v>
      </c>
      <c r="CA117" s="27">
        <f t="shared" si="83"/>
        <v>0</v>
      </c>
      <c r="CB117" s="26">
        <f t="shared" si="83"/>
        <v>0</v>
      </c>
      <c r="CC117" s="14" t="e">
        <f t="shared" si="84"/>
        <v>#DIV/0!</v>
      </c>
      <c r="CD117" s="28" t="str">
        <f t="shared" si="127"/>
        <v>N/A</v>
      </c>
      <c r="CE117" s="24">
        <f t="shared" si="124"/>
        <v>0.25</v>
      </c>
      <c r="CF117" s="21"/>
      <c r="CG117" s="26">
        <f t="shared" si="116"/>
        <v>119726</v>
      </c>
      <c r="CH117" s="26">
        <f t="shared" si="116"/>
        <v>191906</v>
      </c>
      <c r="CI117" s="14">
        <f t="shared" si="86"/>
        <v>0.6238783571123363</v>
      </c>
      <c r="CJ117" s="28" t="str">
        <f t="shared" si="125"/>
        <v>SOBRESALIENTE</v>
      </c>
      <c r="CK117" s="24">
        <f t="shared" si="62"/>
        <v>0.25</v>
      </c>
      <c r="CL117" s="26"/>
      <c r="CM117" s="26">
        <f t="shared" si="109"/>
        <v>119726</v>
      </c>
      <c r="CN117" s="38">
        <f t="shared" si="92"/>
        <v>31984.333333333332</v>
      </c>
      <c r="CO117" s="14">
        <f t="shared" si="87"/>
        <v>3.7432701426740178</v>
      </c>
      <c r="CP117" s="28" t="str">
        <f t="shared" si="126"/>
        <v>SOBRESALIENTE</v>
      </c>
      <c r="CQ117" s="11">
        <v>0.25</v>
      </c>
      <c r="CR117" s="26"/>
      <c r="CS117" s="26">
        <f t="shared" si="118"/>
        <v>76005</v>
      </c>
      <c r="CT117" s="25">
        <f t="shared" si="93"/>
        <v>31984.333333333332</v>
      </c>
      <c r="CU117" s="30">
        <f t="shared" si="88"/>
        <v>2.3763196564984943</v>
      </c>
      <c r="CV117" s="28" t="str">
        <f>IFERROR((IF(CU117&gt;=CW117,"SOBRESALIENTE",IF(CU117&lt;CW117-(CW117*0.05),"NO CUMPLIDA","ACEPTABLE"))),"N/A")</f>
        <v>SOBRESALIENTE</v>
      </c>
      <c r="CW117" s="11">
        <v>0.25</v>
      </c>
      <c r="CX117" s="26"/>
      <c r="CY117" s="26">
        <f t="shared" si="117"/>
        <v>119726</v>
      </c>
      <c r="CZ117" s="46">
        <f t="shared" si="117"/>
        <v>191906</v>
      </c>
      <c r="DA117" s="30">
        <f t="shared" si="89"/>
        <v>0.6238783571123363</v>
      </c>
      <c r="DB117" s="28" t="str">
        <f>IFERROR((IF(DA117&gt;=DC117,"SOBRESALIENTE",IF(DA117&lt;DC117-(DC117*0.05),"NO CUMPLIDA","ACEPTABLE"))),"N/A")</f>
        <v>SOBRESALIENTE</v>
      </c>
      <c r="DC117" s="24">
        <f t="shared" si="63"/>
        <v>0.25</v>
      </c>
      <c r="DD117" s="26"/>
    </row>
    <row r="118" spans="1:108" ht="115.5" customHeight="1">
      <c r="A118" s="8" t="s">
        <v>1001</v>
      </c>
      <c r="B118" s="7" t="s">
        <v>531</v>
      </c>
      <c r="C118" s="8" t="s">
        <v>991</v>
      </c>
      <c r="D118" s="9" t="s">
        <v>992</v>
      </c>
      <c r="E118" s="9">
        <v>27533331</v>
      </c>
      <c r="F118" s="8" t="s">
        <v>991</v>
      </c>
      <c r="G118" s="9" t="s">
        <v>993</v>
      </c>
      <c r="H118" s="9">
        <v>27533331</v>
      </c>
      <c r="I118" s="7" t="s">
        <v>107</v>
      </c>
      <c r="J118" s="7" t="s">
        <v>1002</v>
      </c>
      <c r="K118" s="7" t="s">
        <v>995</v>
      </c>
      <c r="L118" s="7" t="s">
        <v>573</v>
      </c>
      <c r="M118" s="7" t="s">
        <v>111</v>
      </c>
      <c r="N118" s="7" t="s">
        <v>550</v>
      </c>
      <c r="O118" s="7" t="s">
        <v>2</v>
      </c>
      <c r="P118" s="7" t="s">
        <v>193</v>
      </c>
      <c r="Q118" s="7" t="s">
        <v>193</v>
      </c>
      <c r="R118" s="8" t="s">
        <v>1003</v>
      </c>
      <c r="S118" s="7" t="s">
        <v>1004</v>
      </c>
      <c r="T118" s="7" t="s">
        <v>1005</v>
      </c>
      <c r="U118" s="11">
        <v>0.06</v>
      </c>
      <c r="V118" s="7" t="s">
        <v>160</v>
      </c>
      <c r="W118" s="60">
        <v>2</v>
      </c>
      <c r="X118" s="59">
        <v>2</v>
      </c>
      <c r="Y118" s="14">
        <f t="shared" si="68"/>
        <v>1</v>
      </c>
      <c r="Z118" s="59">
        <v>32</v>
      </c>
      <c r="AA118" s="59">
        <v>32</v>
      </c>
      <c r="AB118" s="14">
        <f t="shared" si="69"/>
        <v>1</v>
      </c>
      <c r="AC118" s="59">
        <v>22</v>
      </c>
      <c r="AD118" s="59">
        <v>22</v>
      </c>
      <c r="AE118" s="14">
        <f t="shared" si="70"/>
        <v>1</v>
      </c>
      <c r="AF118" s="49">
        <f t="shared" si="111"/>
        <v>56</v>
      </c>
      <c r="AG118" s="7">
        <f t="shared" si="111"/>
        <v>56</v>
      </c>
      <c r="AH118" s="14">
        <f t="shared" si="90"/>
        <v>1</v>
      </c>
      <c r="AI118" s="17" t="str">
        <f>IFERROR((IF(AH118&lt;=AJ118,"SOBRESALIENTE",IF(AH118&gt;AJ118+(AJ118*0.05),"NO CUMPLIDA","ACEPTABLE"))),"N/A")</f>
        <v>NO CUMPLIDA</v>
      </c>
      <c r="AJ118" s="11">
        <f t="shared" si="122"/>
        <v>0.06</v>
      </c>
      <c r="AK118" s="11" t="s">
        <v>119</v>
      </c>
      <c r="AL118" s="134" t="s">
        <v>1006</v>
      </c>
      <c r="AM118" s="138">
        <v>750</v>
      </c>
      <c r="AN118" s="136">
        <v>56178</v>
      </c>
      <c r="AO118" s="14">
        <f t="shared" si="71"/>
        <v>1.3350421873331197E-2</v>
      </c>
      <c r="AP118" s="136">
        <v>2570</v>
      </c>
      <c r="AQ118" s="137">
        <v>70897</v>
      </c>
      <c r="AR118" s="14">
        <f t="shared" si="72"/>
        <v>3.6249770794250812E-2</v>
      </c>
      <c r="AS118" s="138">
        <v>2710</v>
      </c>
      <c r="AT118" s="136">
        <v>64654</v>
      </c>
      <c r="AU118" s="14">
        <f t="shared" si="73"/>
        <v>4.1915426733071429E-2</v>
      </c>
      <c r="AV118" s="49">
        <f t="shared" si="98"/>
        <v>6030</v>
      </c>
      <c r="AW118" s="7">
        <f t="shared" si="98"/>
        <v>191729</v>
      </c>
      <c r="AX118" s="14">
        <f t="shared" si="74"/>
        <v>3.1450641269708805E-2</v>
      </c>
      <c r="AY118" s="17" t="str">
        <f>IFERROR((IF(AX118&lt;=AZ118,"SOBRESALIENTE",IF(AX118&gt;AZ118+(AZ118*0.05),"NO CUMPLIDA","ACEPTABLE"))),"N/A")</f>
        <v>SOBRESALIENTE</v>
      </c>
      <c r="AZ118" s="11">
        <f t="shared" si="91"/>
        <v>0.06</v>
      </c>
      <c r="BA118" s="11" t="s">
        <v>119</v>
      </c>
      <c r="BB118" s="7" t="s">
        <v>1007</v>
      </c>
      <c r="BC118" s="21"/>
      <c r="BD118" s="21"/>
      <c r="BE118" s="14" t="e">
        <f t="shared" si="75"/>
        <v>#DIV/0!</v>
      </c>
      <c r="BF118" s="21"/>
      <c r="BG118" s="21"/>
      <c r="BH118" s="14" t="e">
        <f t="shared" si="76"/>
        <v>#DIV/0!</v>
      </c>
      <c r="BI118" s="21"/>
      <c r="BJ118" s="21"/>
      <c r="BK118" s="14" t="e">
        <f t="shared" si="77"/>
        <v>#DIV/0!</v>
      </c>
      <c r="BL118" s="27">
        <f t="shared" si="99"/>
        <v>0</v>
      </c>
      <c r="BM118" s="26">
        <f t="shared" si="99"/>
        <v>0</v>
      </c>
      <c r="BN118" s="14" t="e">
        <f t="shared" si="79"/>
        <v>#DIV/0!</v>
      </c>
      <c r="BO118" s="17" t="str">
        <f>IFERROR((IF(BN118&lt;=BP118,"SOBRESALIENTE",IF(BN118&gt;BP118+(BP118*0.05),"NO CUMPLIDA","ACEPTABLE"))),"N/A")</f>
        <v>N/A</v>
      </c>
      <c r="BP118" s="24">
        <f t="shared" si="123"/>
        <v>0.06</v>
      </c>
      <c r="BQ118" s="21"/>
      <c r="BR118" s="21"/>
      <c r="BS118" s="21"/>
      <c r="BT118" s="14" t="e">
        <f t="shared" si="80"/>
        <v>#DIV/0!</v>
      </c>
      <c r="BU118" s="21"/>
      <c r="BV118" s="21"/>
      <c r="BW118" s="14" t="e">
        <f t="shared" si="81"/>
        <v>#DIV/0!</v>
      </c>
      <c r="BX118" s="21"/>
      <c r="BY118" s="21"/>
      <c r="BZ118" s="14" t="e">
        <f t="shared" si="82"/>
        <v>#DIV/0!</v>
      </c>
      <c r="CA118" s="27">
        <f t="shared" si="83"/>
        <v>0</v>
      </c>
      <c r="CB118" s="26">
        <f t="shared" si="83"/>
        <v>0</v>
      </c>
      <c r="CC118" s="14" t="e">
        <f t="shared" si="84"/>
        <v>#DIV/0!</v>
      </c>
      <c r="CD118" s="17" t="str">
        <f>IFERROR((IF(CC118&lt;=CE118,"SOBRESALIENTE",IF(CC118&gt;CE118+(CE118*0.05),"NO CUMPLIDA","ACEPTABLE"))),"N/A")</f>
        <v>N/A</v>
      </c>
      <c r="CE118" s="24">
        <f t="shared" si="124"/>
        <v>0.06</v>
      </c>
      <c r="CF118" s="21"/>
      <c r="CG118" s="26">
        <f t="shared" si="116"/>
        <v>6086</v>
      </c>
      <c r="CH118" s="26">
        <f t="shared" si="116"/>
        <v>191785</v>
      </c>
      <c r="CI118" s="14">
        <f t="shared" si="86"/>
        <v>3.1733451521234718E-2</v>
      </c>
      <c r="CJ118" s="17" t="str">
        <f>IFERROR((IF(CI118&lt;=CK118,"SOBRESALIENTE",IF(CI118&gt;CK118+(CK118*0.05),"NO CUMPLIDA","ACEPTABLE"))),"N/A")</f>
        <v>SOBRESALIENTE</v>
      </c>
      <c r="CK118" s="24">
        <f t="shared" si="62"/>
        <v>0.06</v>
      </c>
      <c r="CL118" s="26"/>
      <c r="CM118" s="26">
        <f t="shared" si="109"/>
        <v>6086</v>
      </c>
      <c r="CN118" s="38">
        <f t="shared" si="92"/>
        <v>31964.166666666668</v>
      </c>
      <c r="CO118" s="14">
        <f t="shared" si="87"/>
        <v>0.19040070912740828</v>
      </c>
      <c r="CP118" s="17" t="str">
        <f>IFERROR((IF(CO118&lt;=CQ118,"SOBRESALIENTE",IF(CO118&gt;CQ118+(CQ118*0.05),"NO CUMPLIDA","ACEPTABLE"))),"N/A")</f>
        <v>NO CUMPLIDA</v>
      </c>
      <c r="CQ118" s="11">
        <v>0.06</v>
      </c>
      <c r="CR118" s="26"/>
      <c r="CS118" s="26">
        <f t="shared" si="118"/>
        <v>3320</v>
      </c>
      <c r="CT118" s="25">
        <f t="shared" si="93"/>
        <v>31964.166666666668</v>
      </c>
      <c r="CU118" s="30">
        <f t="shared" si="88"/>
        <v>0.10386630862684777</v>
      </c>
      <c r="CV118" s="17" t="str">
        <f>IFERROR((IF(CU118&lt;=CW118,"SOBRESALIENTE",IF(CU118&gt;CW118+(CW118*0.05),"NO CUMPLIDA","ACEPTABLE"))),"N/A")</f>
        <v>NO CUMPLIDA</v>
      </c>
      <c r="CW118" s="11">
        <v>0.06</v>
      </c>
      <c r="CX118" s="26"/>
      <c r="CY118" s="26">
        <f t="shared" si="117"/>
        <v>6086</v>
      </c>
      <c r="CZ118" s="46">
        <f t="shared" si="117"/>
        <v>191785</v>
      </c>
      <c r="DA118" s="30">
        <f t="shared" si="89"/>
        <v>3.1733451521234718E-2</v>
      </c>
      <c r="DB118" s="17" t="str">
        <f>IFERROR((IF(DA118&lt;=DC118,"SOBRESALIENTE",IF(DA118&gt;DC118+(DC118*0.05),"NO CUMPLIDA","ACEPTABLE"))),"N/A")</f>
        <v>SOBRESALIENTE</v>
      </c>
      <c r="DC118" s="24">
        <f t="shared" si="63"/>
        <v>0.06</v>
      </c>
      <c r="DD118" s="26"/>
    </row>
    <row r="119" spans="1:108" ht="115.5" customHeight="1">
      <c r="A119" s="6" t="s">
        <v>1008</v>
      </c>
      <c r="B119" s="7" t="s">
        <v>531</v>
      </c>
      <c r="C119" s="8" t="s">
        <v>991</v>
      </c>
      <c r="D119" s="9" t="s">
        <v>992</v>
      </c>
      <c r="E119" s="9">
        <v>27533331</v>
      </c>
      <c r="F119" s="8" t="s">
        <v>991</v>
      </c>
      <c r="G119" s="9" t="s">
        <v>993</v>
      </c>
      <c r="H119" s="9">
        <v>27533331</v>
      </c>
      <c r="I119" s="7" t="s">
        <v>107</v>
      </c>
      <c r="J119" s="7" t="s">
        <v>1009</v>
      </c>
      <c r="K119" s="7" t="s">
        <v>1010</v>
      </c>
      <c r="L119" s="7" t="s">
        <v>110</v>
      </c>
      <c r="M119" s="7" t="s">
        <v>111</v>
      </c>
      <c r="N119" s="7" t="s">
        <v>550</v>
      </c>
      <c r="O119" s="7" t="s">
        <v>2</v>
      </c>
      <c r="P119" s="7" t="s">
        <v>1011</v>
      </c>
      <c r="Q119" s="7" t="s">
        <v>1012</v>
      </c>
      <c r="R119" s="8" t="s">
        <v>1013</v>
      </c>
      <c r="S119" s="7" t="s">
        <v>1014</v>
      </c>
      <c r="T119" s="7" t="s">
        <v>1015</v>
      </c>
      <c r="U119" s="11">
        <v>0.11</v>
      </c>
      <c r="V119" s="7" t="s">
        <v>160</v>
      </c>
      <c r="W119" s="60">
        <v>210</v>
      </c>
      <c r="X119" s="59">
        <v>210</v>
      </c>
      <c r="Y119" s="14">
        <f t="shared" si="68"/>
        <v>1</v>
      </c>
      <c r="Z119" s="59">
        <v>253</v>
      </c>
      <c r="AA119" s="59">
        <v>253</v>
      </c>
      <c r="AB119" s="14">
        <f t="shared" si="69"/>
        <v>1</v>
      </c>
      <c r="AC119" s="59">
        <v>285</v>
      </c>
      <c r="AD119" s="59">
        <v>285</v>
      </c>
      <c r="AE119" s="14">
        <f t="shared" si="70"/>
        <v>1</v>
      </c>
      <c r="AF119" s="49">
        <f t="shared" si="111"/>
        <v>748</v>
      </c>
      <c r="AG119" s="7">
        <f t="shared" si="111"/>
        <v>748</v>
      </c>
      <c r="AH119" s="14">
        <f t="shared" si="90"/>
        <v>1</v>
      </c>
      <c r="AI119" s="17" t="str">
        <f>IFERROR((IF(AH119&lt;=AJ119,"SOBRESALIENTE",IF(AH119&gt;AJ119+(AJ119*0.05),"NO CUMPLIDA","ACEPTABLE"))),"N/A")</f>
        <v>NO CUMPLIDA</v>
      </c>
      <c r="AJ119" s="11">
        <f t="shared" si="122"/>
        <v>0.11</v>
      </c>
      <c r="AK119" s="11" t="s">
        <v>119</v>
      </c>
      <c r="AL119" s="134" t="s">
        <v>1016</v>
      </c>
      <c r="AM119" s="138">
        <v>4940</v>
      </c>
      <c r="AN119" s="138">
        <v>26848</v>
      </c>
      <c r="AO119" s="14">
        <f t="shared" si="71"/>
        <v>0.18399880810488678</v>
      </c>
      <c r="AP119" s="138">
        <v>5460</v>
      </c>
      <c r="AQ119" s="138">
        <v>24740</v>
      </c>
      <c r="AR119" s="14">
        <f t="shared" si="72"/>
        <v>0.22069523039611966</v>
      </c>
      <c r="AS119" s="138">
        <v>4160</v>
      </c>
      <c r="AT119" s="138">
        <v>18200</v>
      </c>
      <c r="AU119" s="14">
        <f t="shared" si="73"/>
        <v>0.22857142857142856</v>
      </c>
      <c r="AV119" s="49">
        <f t="shared" si="98"/>
        <v>14560</v>
      </c>
      <c r="AW119" s="7">
        <f t="shared" si="98"/>
        <v>69788</v>
      </c>
      <c r="AX119" s="14">
        <f t="shared" si="74"/>
        <v>0.20863185647962401</v>
      </c>
      <c r="AY119" s="17" t="str">
        <f>IFERROR((IF(AX119&gt;=AZ119,"SOBRESALIENTE",IF(AX119&lt;AZ119+(AZ119*0.05),"NO CUMPLIDA","ACEPTABLE"))),"N/A")</f>
        <v>SOBRESALIENTE</v>
      </c>
      <c r="AZ119" s="11">
        <f t="shared" si="91"/>
        <v>0.11</v>
      </c>
      <c r="BA119" s="11" t="s">
        <v>119</v>
      </c>
      <c r="BB119" s="7" t="s">
        <v>1017</v>
      </c>
      <c r="BC119" s="21"/>
      <c r="BD119" s="21"/>
      <c r="BE119" s="14" t="e">
        <f t="shared" si="75"/>
        <v>#DIV/0!</v>
      </c>
      <c r="BF119" s="21"/>
      <c r="BG119" s="21"/>
      <c r="BH119" s="14" t="e">
        <f t="shared" si="76"/>
        <v>#DIV/0!</v>
      </c>
      <c r="BI119" s="21"/>
      <c r="BJ119" s="21"/>
      <c r="BK119" s="14" t="e">
        <f t="shared" si="77"/>
        <v>#DIV/0!</v>
      </c>
      <c r="BL119" s="27">
        <f t="shared" si="99"/>
        <v>0</v>
      </c>
      <c r="BM119" s="26">
        <f t="shared" si="99"/>
        <v>0</v>
      </c>
      <c r="BN119" s="14" t="e">
        <f t="shared" si="79"/>
        <v>#DIV/0!</v>
      </c>
      <c r="BO119" s="17" t="str">
        <f>IFERROR((IF(BN119&lt;=BP119,"SOBRESALIENTE",IF(BN119&gt;BP119+(BP119*0.05),"NO CUMPLIDA","ACEPTABLE"))),"N/A")</f>
        <v>N/A</v>
      </c>
      <c r="BP119" s="24">
        <f t="shared" si="123"/>
        <v>0.11</v>
      </c>
      <c r="BQ119" s="21"/>
      <c r="BR119" s="21"/>
      <c r="BS119" s="21"/>
      <c r="BT119" s="14" t="e">
        <f t="shared" si="80"/>
        <v>#DIV/0!</v>
      </c>
      <c r="BU119" s="21"/>
      <c r="BV119" s="21"/>
      <c r="BW119" s="14" t="e">
        <f t="shared" si="81"/>
        <v>#DIV/0!</v>
      </c>
      <c r="BX119" s="21"/>
      <c r="BY119" s="21"/>
      <c r="BZ119" s="14" t="e">
        <f t="shared" si="82"/>
        <v>#DIV/0!</v>
      </c>
      <c r="CA119" s="27">
        <f t="shared" si="83"/>
        <v>0</v>
      </c>
      <c r="CB119" s="26">
        <f t="shared" si="83"/>
        <v>0</v>
      </c>
      <c r="CC119" s="14" t="e">
        <f t="shared" si="84"/>
        <v>#DIV/0!</v>
      </c>
      <c r="CD119" s="17" t="str">
        <f>IFERROR((IF(CC119&lt;=CE119,"SOBRESALIENTE",IF(CC119&gt;CE119+(CE119*0.05),"NO CUMPLIDA","ACEPTABLE"))),"N/A")</f>
        <v>N/A</v>
      </c>
      <c r="CE119" s="24">
        <f t="shared" si="124"/>
        <v>0.11</v>
      </c>
      <c r="CF119" s="21"/>
      <c r="CG119" s="26">
        <f t="shared" si="116"/>
        <v>15308</v>
      </c>
      <c r="CH119" s="26">
        <f t="shared" si="116"/>
        <v>70536</v>
      </c>
      <c r="CI119" s="14">
        <f t="shared" si="86"/>
        <v>0.21702393104230464</v>
      </c>
      <c r="CJ119" s="17" t="str">
        <f>IFERROR((IF(CI119&lt;=CK119,"SOBRESALIENTE",IF(CI119&gt;CK119+(CK119*0.05),"NO CUMPLIDA","ACEPTABLE"))),"N/A")</f>
        <v>NO CUMPLIDA</v>
      </c>
      <c r="CK119" s="24">
        <f t="shared" si="62"/>
        <v>0.11</v>
      </c>
      <c r="CL119" s="26"/>
      <c r="CM119" s="26">
        <f t="shared" si="109"/>
        <v>15308</v>
      </c>
      <c r="CN119" s="38">
        <f t="shared" si="92"/>
        <v>11756</v>
      </c>
      <c r="CO119" s="14">
        <f t="shared" si="87"/>
        <v>1.3021435862538278</v>
      </c>
      <c r="CP119" s="17" t="str">
        <f>IFERROR((IF(CO119&lt;=CQ119,"SOBRESALIENTE",IF(CO119&gt;CQ119+(CQ119*0.05),"NO CUMPLIDA","ACEPTABLE"))),"N/A")</f>
        <v>NO CUMPLIDA</v>
      </c>
      <c r="CQ119" s="11">
        <v>0.11</v>
      </c>
      <c r="CR119" s="26"/>
      <c r="CS119" s="26">
        <f t="shared" si="118"/>
        <v>10400</v>
      </c>
      <c r="CT119" s="25">
        <f t="shared" si="93"/>
        <v>11756</v>
      </c>
      <c r="CU119" s="30">
        <f t="shared" si="88"/>
        <v>0.88465464443688324</v>
      </c>
      <c r="CV119" s="17" t="str">
        <f>IFERROR((IF(CU119&lt;=CW119,"SOBRESALIENTE",IF(CU119&gt;CW119+(CW119*0.05),"NO CUMPLIDA","ACEPTABLE"))),"N/A")</f>
        <v>NO CUMPLIDA</v>
      </c>
      <c r="CW119" s="11">
        <v>0.11</v>
      </c>
      <c r="CX119" s="26"/>
      <c r="CY119" s="26">
        <f t="shared" si="117"/>
        <v>15308</v>
      </c>
      <c r="CZ119" s="46">
        <f t="shared" si="117"/>
        <v>70536</v>
      </c>
      <c r="DA119" s="30">
        <f t="shared" si="89"/>
        <v>0.21702393104230464</v>
      </c>
      <c r="DB119" s="17" t="str">
        <f>IFERROR((IF(DA119&lt;=DC119,"SOBRESALIENTE",IF(DA119&gt;DC119+(DC119*0.05),"NO CUMPLIDA","ACEPTABLE"))),"N/A")</f>
        <v>NO CUMPLIDA</v>
      </c>
      <c r="DC119" s="24">
        <f t="shared" si="63"/>
        <v>0.11</v>
      </c>
      <c r="DD119" s="26"/>
    </row>
    <row r="120" spans="1:108" ht="148.5">
      <c r="A120" s="8" t="s">
        <v>1018</v>
      </c>
      <c r="B120" s="7" t="s">
        <v>531</v>
      </c>
      <c r="C120" s="8" t="s">
        <v>991</v>
      </c>
      <c r="D120" s="9" t="s">
        <v>992</v>
      </c>
      <c r="E120" s="9">
        <v>27533331</v>
      </c>
      <c r="F120" s="8" t="s">
        <v>991</v>
      </c>
      <c r="G120" s="9" t="s">
        <v>993</v>
      </c>
      <c r="H120" s="9">
        <v>27533331</v>
      </c>
      <c r="I120" s="7" t="s">
        <v>107</v>
      </c>
      <c r="J120" s="7" t="s">
        <v>1009</v>
      </c>
      <c r="K120" s="7" t="s">
        <v>1019</v>
      </c>
      <c r="L120" s="7" t="s">
        <v>110</v>
      </c>
      <c r="M120" s="7" t="s">
        <v>111</v>
      </c>
      <c r="N120" s="7" t="s">
        <v>550</v>
      </c>
      <c r="O120" s="7" t="s">
        <v>2</v>
      </c>
      <c r="P120" s="7" t="s">
        <v>1011</v>
      </c>
      <c r="Q120" s="7" t="s">
        <v>1012</v>
      </c>
      <c r="R120" s="8" t="s">
        <v>1020</v>
      </c>
      <c r="S120" s="7" t="s">
        <v>1021</v>
      </c>
      <c r="T120" s="7" t="s">
        <v>1015</v>
      </c>
      <c r="U120" s="11">
        <v>0.04</v>
      </c>
      <c r="V120" s="7" t="s">
        <v>160</v>
      </c>
      <c r="W120" s="139">
        <v>2120</v>
      </c>
      <c r="X120" s="138">
        <v>14210</v>
      </c>
      <c r="Y120" s="14">
        <f t="shared" si="68"/>
        <v>0.14919071076706544</v>
      </c>
      <c r="Z120" s="138">
        <v>0</v>
      </c>
      <c r="AA120" s="138">
        <v>43451</v>
      </c>
      <c r="AB120" s="14">
        <f t="shared" si="69"/>
        <v>0</v>
      </c>
      <c r="AC120" s="138">
        <v>0</v>
      </c>
      <c r="AD120" s="138">
        <v>34355</v>
      </c>
      <c r="AE120" s="14">
        <f t="shared" si="70"/>
        <v>0</v>
      </c>
      <c r="AF120" s="49">
        <f t="shared" si="111"/>
        <v>2120</v>
      </c>
      <c r="AG120" s="7">
        <f t="shared" si="111"/>
        <v>92016</v>
      </c>
      <c r="AH120" s="14">
        <f t="shared" si="90"/>
        <v>2.3039471396278908E-2</v>
      </c>
      <c r="AI120" s="17" t="str">
        <f>IFERROR((IF(AH120&lt;=AJ120,"SOBRESALIENTE",IF(AH120&gt;AJ120+(AJ120*0.05),"NO CUMPLIDA","ACEPTABLE"))),"N/A")</f>
        <v>SOBRESALIENTE</v>
      </c>
      <c r="AJ120" s="11">
        <f t="shared" si="122"/>
        <v>0.04</v>
      </c>
      <c r="AK120" s="11" t="s">
        <v>119</v>
      </c>
      <c r="AL120" s="134" t="s">
        <v>1022</v>
      </c>
      <c r="AM120" s="138">
        <v>200</v>
      </c>
      <c r="AN120" s="138">
        <v>26848</v>
      </c>
      <c r="AO120" s="14">
        <f t="shared" si="71"/>
        <v>7.4493444576877238E-3</v>
      </c>
      <c r="AP120" s="138">
        <v>0</v>
      </c>
      <c r="AQ120" s="138">
        <v>24740</v>
      </c>
      <c r="AR120" s="14">
        <f t="shared" si="72"/>
        <v>0</v>
      </c>
      <c r="AS120" s="138">
        <v>0</v>
      </c>
      <c r="AT120" s="138">
        <v>18200</v>
      </c>
      <c r="AU120" s="14">
        <f t="shared" si="73"/>
        <v>0</v>
      </c>
      <c r="AV120" s="49">
        <f t="shared" si="98"/>
        <v>200</v>
      </c>
      <c r="AW120" s="7">
        <f t="shared" si="98"/>
        <v>69788</v>
      </c>
      <c r="AX120" s="14">
        <f t="shared" si="74"/>
        <v>2.8658222043904395E-3</v>
      </c>
      <c r="AY120" s="17" t="str">
        <f>IFERROR((IF(AX120&lt;=AZ120,"SOBRESALIENTE",IF(AX120&gt;AZ120+(AZ120*0.05),"NO CUMPLIDA","ACEPTABLE"))),"N/A")</f>
        <v>SOBRESALIENTE</v>
      </c>
      <c r="AZ120" s="11">
        <f t="shared" si="91"/>
        <v>0.04</v>
      </c>
      <c r="BA120" s="11" t="s">
        <v>119</v>
      </c>
      <c r="BB120" s="7" t="s">
        <v>1023</v>
      </c>
      <c r="BC120" s="21"/>
      <c r="BD120" s="21"/>
      <c r="BE120" s="14" t="e">
        <f t="shared" si="75"/>
        <v>#DIV/0!</v>
      </c>
      <c r="BF120" s="21"/>
      <c r="BG120" s="21"/>
      <c r="BH120" s="14" t="e">
        <f t="shared" si="76"/>
        <v>#DIV/0!</v>
      </c>
      <c r="BI120" s="21"/>
      <c r="BJ120" s="21"/>
      <c r="BK120" s="14" t="e">
        <f t="shared" si="77"/>
        <v>#DIV/0!</v>
      </c>
      <c r="BL120" s="27">
        <f t="shared" si="99"/>
        <v>0</v>
      </c>
      <c r="BM120" s="26">
        <f t="shared" si="99"/>
        <v>0</v>
      </c>
      <c r="BN120" s="14" t="e">
        <f t="shared" si="79"/>
        <v>#DIV/0!</v>
      </c>
      <c r="BO120" s="17" t="str">
        <f>IFERROR((IF(BN120&lt;=BP120,"SOBRESALIENTE",IF(BN120&gt;BP120+(BP120*0.05),"NO CUMPLIDA","ACEPTABLE"))),"N/A")</f>
        <v>N/A</v>
      </c>
      <c r="BP120" s="24">
        <f t="shared" si="123"/>
        <v>0.04</v>
      </c>
      <c r="BQ120" s="21"/>
      <c r="BR120" s="21"/>
      <c r="BS120" s="21"/>
      <c r="BT120" s="14" t="e">
        <f t="shared" si="80"/>
        <v>#DIV/0!</v>
      </c>
      <c r="BU120" s="21"/>
      <c r="BV120" s="21"/>
      <c r="BW120" s="14" t="e">
        <f t="shared" si="81"/>
        <v>#DIV/0!</v>
      </c>
      <c r="BX120" s="21"/>
      <c r="BY120" s="21"/>
      <c r="BZ120" s="14" t="e">
        <f t="shared" si="82"/>
        <v>#DIV/0!</v>
      </c>
      <c r="CA120" s="27">
        <f t="shared" si="83"/>
        <v>0</v>
      </c>
      <c r="CB120" s="26">
        <f t="shared" si="83"/>
        <v>0</v>
      </c>
      <c r="CC120" s="14" t="e">
        <f t="shared" si="84"/>
        <v>#DIV/0!</v>
      </c>
      <c r="CD120" s="17" t="str">
        <f>IFERROR((IF(CC120&lt;=CE120,"SOBRESALIENTE",IF(CC120&gt;CE120+(CE120*0.05),"NO CUMPLIDA","ACEPTABLE"))),"N/A")</f>
        <v>N/A</v>
      </c>
      <c r="CE120" s="24">
        <f t="shared" si="124"/>
        <v>0.04</v>
      </c>
      <c r="CF120" s="21"/>
      <c r="CG120" s="26">
        <f t="shared" si="116"/>
        <v>2320</v>
      </c>
      <c r="CH120" s="26">
        <f t="shared" si="116"/>
        <v>161804</v>
      </c>
      <c r="CI120" s="14">
        <f t="shared" si="86"/>
        <v>1.4338335269832638E-2</v>
      </c>
      <c r="CJ120" s="17" t="str">
        <f>IFERROR((IF(CI120&lt;=CK120,"SOBRESALIENTE",IF(CI120&gt;CK120+(CK120*0.05),"NO CUMPLIDA","ACEPTABLE"))),"N/A")</f>
        <v>SOBRESALIENTE</v>
      </c>
      <c r="CK120" s="24">
        <f t="shared" ref="CK120:CK165" si="128">U120</f>
        <v>0.04</v>
      </c>
      <c r="CL120" s="26"/>
      <c r="CM120" s="26">
        <f t="shared" si="109"/>
        <v>2320</v>
      </c>
      <c r="CN120" s="38">
        <f t="shared" si="92"/>
        <v>26967.333333333332</v>
      </c>
      <c r="CO120" s="14">
        <f t="shared" si="87"/>
        <v>8.603001161899583E-2</v>
      </c>
      <c r="CP120" s="17" t="str">
        <f>IFERROR((IF(CO120&lt;=CQ120,"SOBRESALIENTE",IF(CO120&gt;CQ120+(CQ120*0.05),"NO CUMPLIDA","ACEPTABLE"))),"N/A")</f>
        <v>NO CUMPLIDA</v>
      </c>
      <c r="CQ120" s="11">
        <v>0.04</v>
      </c>
      <c r="CR120" s="26"/>
      <c r="CS120" s="26">
        <f t="shared" si="118"/>
        <v>200</v>
      </c>
      <c r="CT120" s="25">
        <f t="shared" si="93"/>
        <v>26967.333333333332</v>
      </c>
      <c r="CU120" s="30">
        <f t="shared" si="88"/>
        <v>7.4163803119823984E-3</v>
      </c>
      <c r="CV120" s="17" t="str">
        <f>IFERROR((IF(CU120&lt;=CW120,"SOBRESALIENTE",IF(CU120&gt;CW120+(CW120*0.05),"NO CUMPLIDA","ACEPTABLE"))),"N/A")</f>
        <v>SOBRESALIENTE</v>
      </c>
      <c r="CW120" s="11">
        <v>0.04</v>
      </c>
      <c r="CX120" s="26"/>
      <c r="CY120" s="26">
        <f t="shared" si="117"/>
        <v>2320</v>
      </c>
      <c r="CZ120" s="46">
        <f t="shared" si="117"/>
        <v>161804</v>
      </c>
      <c r="DA120" s="30">
        <f t="shared" si="89"/>
        <v>1.4338335269832638E-2</v>
      </c>
      <c r="DB120" s="17" t="str">
        <f>IFERROR((IF(DA120&lt;=DC120,"SOBRESALIENTE",IF(DA120&gt;DC120+(DC120*0.05),"NO CUMPLIDA","ACEPTABLE"))),"N/A")</f>
        <v>SOBRESALIENTE</v>
      </c>
      <c r="DC120" s="24">
        <f t="shared" ref="DC120:DC165" si="129">U120</f>
        <v>0.04</v>
      </c>
      <c r="DD120" s="26"/>
    </row>
    <row r="121" spans="1:108" ht="181.5">
      <c r="A121" s="6" t="s">
        <v>1024</v>
      </c>
      <c r="B121" s="7" t="s">
        <v>531</v>
      </c>
      <c r="C121" s="8" t="s">
        <v>991</v>
      </c>
      <c r="D121" s="9" t="s">
        <v>992</v>
      </c>
      <c r="E121" s="9">
        <v>27533331</v>
      </c>
      <c r="F121" s="8" t="s">
        <v>991</v>
      </c>
      <c r="G121" s="9" t="s">
        <v>993</v>
      </c>
      <c r="H121" s="9">
        <v>27533331</v>
      </c>
      <c r="I121" s="7" t="s">
        <v>107</v>
      </c>
      <c r="J121" s="7" t="s">
        <v>1025</v>
      </c>
      <c r="K121" s="7" t="s">
        <v>1026</v>
      </c>
      <c r="L121" s="7" t="s">
        <v>110</v>
      </c>
      <c r="M121" s="7" t="s">
        <v>111</v>
      </c>
      <c r="N121" s="7" t="s">
        <v>550</v>
      </c>
      <c r="O121" s="7" t="s">
        <v>2</v>
      </c>
      <c r="P121" s="7" t="s">
        <v>1011</v>
      </c>
      <c r="Q121" s="7" t="s">
        <v>1012</v>
      </c>
      <c r="R121" s="8" t="s">
        <v>1027</v>
      </c>
      <c r="S121" s="7" t="s">
        <v>1028</v>
      </c>
      <c r="T121" s="7" t="s">
        <v>1029</v>
      </c>
      <c r="U121" s="86">
        <v>2.5000000000000001E-2</v>
      </c>
      <c r="V121" s="7" t="s">
        <v>160</v>
      </c>
      <c r="W121" s="139">
        <v>0</v>
      </c>
      <c r="X121" s="138">
        <v>11050</v>
      </c>
      <c r="Y121" s="14">
        <f t="shared" si="68"/>
        <v>0</v>
      </c>
      <c r="Z121" s="138">
        <v>0</v>
      </c>
      <c r="AA121" s="138">
        <v>13800</v>
      </c>
      <c r="AB121" s="14">
        <f t="shared" si="69"/>
        <v>0</v>
      </c>
      <c r="AC121" s="138">
        <v>860</v>
      </c>
      <c r="AD121" s="138">
        <v>33300</v>
      </c>
      <c r="AE121" s="14">
        <f t="shared" si="70"/>
        <v>2.5825825825825825E-2</v>
      </c>
      <c r="AF121" s="49">
        <f t="shared" si="111"/>
        <v>860</v>
      </c>
      <c r="AG121" s="7">
        <f t="shared" si="111"/>
        <v>58150</v>
      </c>
      <c r="AH121" s="14">
        <f t="shared" si="90"/>
        <v>1.4789337919174549E-2</v>
      </c>
      <c r="AI121" s="17" t="str">
        <f>IFERROR((IF(AH121&lt;=AJ121,"SOBRESALIENTE",IF(AH121&gt;AJ121+(AJ121*0.05),"NO CUMPLIDA","ACEPTABLE"))),"N/A")</f>
        <v>SOBRESALIENTE</v>
      </c>
      <c r="AJ121" s="11">
        <f t="shared" si="122"/>
        <v>2.5000000000000001E-2</v>
      </c>
      <c r="AK121" s="11" t="s">
        <v>119</v>
      </c>
      <c r="AL121" s="134" t="s">
        <v>1030</v>
      </c>
      <c r="AM121" s="138">
        <v>90</v>
      </c>
      <c r="AN121" s="138">
        <v>20850</v>
      </c>
      <c r="AO121" s="14">
        <f t="shared" si="71"/>
        <v>4.3165467625899279E-3</v>
      </c>
      <c r="AP121" s="138">
        <v>110</v>
      </c>
      <c r="AQ121" s="138">
        <v>19190</v>
      </c>
      <c r="AR121" s="14">
        <f t="shared" si="72"/>
        <v>5.7321521625846791E-3</v>
      </c>
      <c r="AS121" s="138">
        <v>0</v>
      </c>
      <c r="AT121" s="138">
        <v>13840</v>
      </c>
      <c r="AU121" s="14">
        <f t="shared" si="73"/>
        <v>0</v>
      </c>
      <c r="AV121" s="49">
        <f t="shared" si="98"/>
        <v>200</v>
      </c>
      <c r="AW121" s="7">
        <f t="shared" si="98"/>
        <v>53880</v>
      </c>
      <c r="AX121" s="14">
        <f t="shared" si="74"/>
        <v>3.7119524870081661E-3</v>
      </c>
      <c r="AY121" s="17" t="str">
        <f>IFERROR((IF(AX121&lt;=AZ121,"SOBRESALIENTE",IF(AX121&gt;AZ121+(AZ121*0.05),"NO CUMPLIDA","ACEPTABLE"))),"N/A")</f>
        <v>SOBRESALIENTE</v>
      </c>
      <c r="AZ121" s="11">
        <f t="shared" si="91"/>
        <v>2.5000000000000001E-2</v>
      </c>
      <c r="BA121" s="11" t="s">
        <v>119</v>
      </c>
      <c r="BB121" s="7" t="s">
        <v>1031</v>
      </c>
      <c r="BC121" s="21"/>
      <c r="BD121" s="21"/>
      <c r="BE121" s="14" t="e">
        <f t="shared" si="75"/>
        <v>#DIV/0!</v>
      </c>
      <c r="BF121" s="21"/>
      <c r="BG121" s="21"/>
      <c r="BH121" s="14" t="e">
        <f t="shared" si="76"/>
        <v>#DIV/0!</v>
      </c>
      <c r="BI121" s="21"/>
      <c r="BJ121" s="21"/>
      <c r="BK121" s="14" t="e">
        <f t="shared" si="77"/>
        <v>#DIV/0!</v>
      </c>
      <c r="BL121" s="27">
        <f t="shared" si="99"/>
        <v>0</v>
      </c>
      <c r="BM121" s="26">
        <f t="shared" si="99"/>
        <v>0</v>
      </c>
      <c r="BN121" s="14" t="e">
        <f t="shared" si="79"/>
        <v>#DIV/0!</v>
      </c>
      <c r="BO121" s="17" t="str">
        <f>IFERROR((IF(BN121&lt;=BP121,"SOBRESALIENTE",IF(BN121&gt;BP121+(BP121*0.05),"NO CUMPLIDA","ACEPTABLE"))),"N/A")</f>
        <v>N/A</v>
      </c>
      <c r="BP121" s="108">
        <f t="shared" si="123"/>
        <v>2.5000000000000001E-2</v>
      </c>
      <c r="BQ121" s="21"/>
      <c r="BR121" s="21"/>
      <c r="BS121" s="21"/>
      <c r="BT121" s="14" t="e">
        <f t="shared" si="80"/>
        <v>#DIV/0!</v>
      </c>
      <c r="BU121" s="21"/>
      <c r="BV121" s="21"/>
      <c r="BW121" s="14" t="e">
        <f t="shared" si="81"/>
        <v>#DIV/0!</v>
      </c>
      <c r="BX121" s="21"/>
      <c r="BY121" s="21"/>
      <c r="BZ121" s="14" t="e">
        <f t="shared" si="82"/>
        <v>#DIV/0!</v>
      </c>
      <c r="CA121" s="27">
        <f t="shared" si="83"/>
        <v>0</v>
      </c>
      <c r="CB121" s="26">
        <f t="shared" si="83"/>
        <v>0</v>
      </c>
      <c r="CC121" s="14" t="e">
        <f t="shared" si="84"/>
        <v>#DIV/0!</v>
      </c>
      <c r="CD121" s="28" t="str">
        <f>IFERROR((IF(CC121&lt;=CE121,"SOBRESALIENTE",IF(CC121&gt;CE121+(CE121*0.05),"NO CUMPLIDA","ACEPTABLE"))),"N/A")</f>
        <v>N/A</v>
      </c>
      <c r="CE121" s="108">
        <f t="shared" si="124"/>
        <v>2.5000000000000001E-2</v>
      </c>
      <c r="CF121" s="21"/>
      <c r="CG121" s="26">
        <f t="shared" si="116"/>
        <v>1060</v>
      </c>
      <c r="CH121" s="26">
        <f t="shared" si="116"/>
        <v>112030</v>
      </c>
      <c r="CI121" s="14">
        <f t="shared" si="86"/>
        <v>9.4617513166116215E-3</v>
      </c>
      <c r="CJ121" s="28" t="str">
        <f>IFERROR((IF(CI121&lt;=CK121,"SOBRESALIENTE",IF(CI121&gt;CK121+(CK121*0.05),"NO CUMPLIDA","ACEPTABLE"))),"N/A")</f>
        <v>SOBRESALIENTE</v>
      </c>
      <c r="CK121" s="108">
        <f t="shared" si="128"/>
        <v>2.5000000000000001E-2</v>
      </c>
      <c r="CL121" s="26"/>
      <c r="CM121" s="26">
        <f t="shared" si="109"/>
        <v>1060</v>
      </c>
      <c r="CN121" s="38">
        <f t="shared" si="92"/>
        <v>18671.666666666668</v>
      </c>
      <c r="CO121" s="14">
        <f t="shared" si="87"/>
        <v>5.6770507899669725E-2</v>
      </c>
      <c r="CP121" s="28" t="str">
        <f t="shared" ref="CP121" si="130">IFERROR((IF(CO121&lt;=CQ121,"SOBRESALIENTE",IF(CO121&gt;CQ121+(CQ121*0.05),"NO CUMPLIDA","ACEPTABLE"))),"N/A")</f>
        <v>NO CUMPLIDA</v>
      </c>
      <c r="CQ121" s="86">
        <v>2.5000000000000001E-2</v>
      </c>
      <c r="CR121" s="26"/>
      <c r="CS121" s="26">
        <f t="shared" si="118"/>
        <v>200</v>
      </c>
      <c r="CT121" s="25">
        <f t="shared" si="93"/>
        <v>18671.666666666668</v>
      </c>
      <c r="CU121" s="30">
        <f t="shared" si="88"/>
        <v>1.0711416584843345E-2</v>
      </c>
      <c r="CV121" s="28" t="str">
        <f t="shared" ref="CV121" si="131">IFERROR((IF(CU121&lt;=CW121,"SOBRESALIENTE",IF(CU121&gt;CW121+(CW121*0.05),"NO CUMPLIDA","ACEPTABLE"))),"N/A")</f>
        <v>SOBRESALIENTE</v>
      </c>
      <c r="CW121" s="86">
        <v>2.5000000000000001E-2</v>
      </c>
      <c r="CX121" s="26"/>
      <c r="CY121" s="26">
        <f t="shared" si="117"/>
        <v>1060</v>
      </c>
      <c r="CZ121" s="46">
        <f t="shared" si="117"/>
        <v>112030</v>
      </c>
      <c r="DA121" s="30">
        <f t="shared" si="89"/>
        <v>9.4617513166116215E-3</v>
      </c>
      <c r="DB121" s="28" t="str">
        <f t="shared" ref="DB121" si="132">IFERROR((IF(DA121&lt;=DC121,"SOBRESALIENTE",IF(DA121&gt;DC121+(DC121*0.05),"NO CUMPLIDA","ACEPTABLE"))),"N/A")</f>
        <v>SOBRESALIENTE</v>
      </c>
      <c r="DC121" s="140">
        <f t="shared" si="129"/>
        <v>2.5000000000000001E-2</v>
      </c>
      <c r="DD121" s="26"/>
    </row>
    <row r="122" spans="1:108" ht="148.5">
      <c r="A122" s="8" t="s">
        <v>1032</v>
      </c>
      <c r="B122" s="7" t="s">
        <v>531</v>
      </c>
      <c r="C122" s="8" t="s">
        <v>991</v>
      </c>
      <c r="D122" s="9" t="s">
        <v>992</v>
      </c>
      <c r="E122" s="9">
        <v>27533331</v>
      </c>
      <c r="F122" s="8" t="s">
        <v>991</v>
      </c>
      <c r="G122" s="9" t="s">
        <v>993</v>
      </c>
      <c r="H122" s="9">
        <v>27533331</v>
      </c>
      <c r="I122" s="7" t="s">
        <v>107</v>
      </c>
      <c r="J122" s="7" t="s">
        <v>1033</v>
      </c>
      <c r="K122" s="7" t="s">
        <v>193</v>
      </c>
      <c r="L122" s="7" t="s">
        <v>110</v>
      </c>
      <c r="M122" s="7" t="s">
        <v>111</v>
      </c>
      <c r="N122" s="7" t="s">
        <v>550</v>
      </c>
      <c r="O122" s="7" t="s">
        <v>2</v>
      </c>
      <c r="P122" s="7" t="s">
        <v>193</v>
      </c>
      <c r="Q122" s="7" t="s">
        <v>193</v>
      </c>
      <c r="R122" s="8" t="s">
        <v>1034</v>
      </c>
      <c r="S122" s="7" t="s">
        <v>1035</v>
      </c>
      <c r="T122" s="7" t="s">
        <v>1036</v>
      </c>
      <c r="U122" s="11">
        <v>0.9</v>
      </c>
      <c r="V122" s="7" t="s">
        <v>160</v>
      </c>
      <c r="W122" s="139">
        <v>12652</v>
      </c>
      <c r="X122" s="138">
        <v>11050</v>
      </c>
      <c r="Y122" s="14">
        <f t="shared" si="68"/>
        <v>1.144977375565611</v>
      </c>
      <c r="Z122" s="138">
        <v>10292</v>
      </c>
      <c r="AA122" s="138">
        <v>13800</v>
      </c>
      <c r="AB122" s="14">
        <f t="shared" si="69"/>
        <v>0.74579710144927536</v>
      </c>
      <c r="AC122" s="138">
        <v>16988</v>
      </c>
      <c r="AD122" s="138">
        <v>33300</v>
      </c>
      <c r="AE122" s="14">
        <f t="shared" si="70"/>
        <v>0.51015015015015019</v>
      </c>
      <c r="AF122" s="49">
        <f t="shared" si="111"/>
        <v>39932</v>
      </c>
      <c r="AG122" s="7">
        <f t="shared" si="111"/>
        <v>58150</v>
      </c>
      <c r="AH122" s="14">
        <f t="shared" si="90"/>
        <v>0.68670679277730007</v>
      </c>
      <c r="AI122" s="17" t="str">
        <f>IFERROR((IF(AH122&gt;=AJ122,"SOBRESALIENTE",IF(AH122&lt;AJ122-(AJ122*0.05),"NO CUMPLIDA","ACEPTABLE"))),"N/A")</f>
        <v>NO CUMPLIDA</v>
      </c>
      <c r="AJ122" s="11">
        <f t="shared" si="122"/>
        <v>0.9</v>
      </c>
      <c r="AK122" s="11" t="s">
        <v>119</v>
      </c>
      <c r="AL122" s="134" t="s">
        <v>1037</v>
      </c>
      <c r="AM122" s="138">
        <v>14230</v>
      </c>
      <c r="AN122" s="138">
        <v>20850</v>
      </c>
      <c r="AO122" s="14">
        <f t="shared" si="71"/>
        <v>0.68249400479616307</v>
      </c>
      <c r="AP122" s="138">
        <v>26699</v>
      </c>
      <c r="AQ122" s="138">
        <v>19190</v>
      </c>
      <c r="AR122" s="14">
        <f t="shared" si="72"/>
        <v>1.3912975508077123</v>
      </c>
      <c r="AS122" s="138">
        <v>15953</v>
      </c>
      <c r="AT122" s="138">
        <v>13840</v>
      </c>
      <c r="AU122" s="14">
        <f t="shared" si="73"/>
        <v>1.1526734104046243</v>
      </c>
      <c r="AV122" s="49">
        <f t="shared" si="98"/>
        <v>56882</v>
      </c>
      <c r="AW122" s="7">
        <f t="shared" si="98"/>
        <v>53880</v>
      </c>
      <c r="AX122" s="14">
        <f t="shared" si="74"/>
        <v>1.0557164068299927</v>
      </c>
      <c r="AY122" s="17" t="str">
        <f>IFERROR((IF(AX122&gt;=AZ122,"SOBRESALIENTE",IF(AX122&lt;AZ122-(AZ122*0.05),"NO CUMPLIDA","ACEPTABLE"))),"N/A")</f>
        <v>SOBRESALIENTE</v>
      </c>
      <c r="AZ122" s="11">
        <f t="shared" si="91"/>
        <v>0.9</v>
      </c>
      <c r="BA122" s="11" t="s">
        <v>119</v>
      </c>
      <c r="BB122" s="7" t="s">
        <v>1038</v>
      </c>
      <c r="BC122" s="21"/>
      <c r="BD122" s="21"/>
      <c r="BE122" s="14" t="e">
        <f t="shared" si="75"/>
        <v>#DIV/0!</v>
      </c>
      <c r="BF122" s="21"/>
      <c r="BG122" s="21"/>
      <c r="BH122" s="14" t="e">
        <f t="shared" si="76"/>
        <v>#DIV/0!</v>
      </c>
      <c r="BI122" s="21"/>
      <c r="BJ122" s="21"/>
      <c r="BK122" s="14" t="e">
        <f t="shared" si="77"/>
        <v>#DIV/0!</v>
      </c>
      <c r="BL122" s="27">
        <f t="shared" si="99"/>
        <v>0</v>
      </c>
      <c r="BM122" s="26">
        <f t="shared" si="99"/>
        <v>0</v>
      </c>
      <c r="BN122" s="14" t="e">
        <f t="shared" si="79"/>
        <v>#DIV/0!</v>
      </c>
      <c r="BO122" s="28" t="str">
        <f>IFERROR((IF(BN122&gt;=BP122,"SOBRESALIENTE",IF(BN122&lt;BP122-(BP122*0.05),"NO CUMPLIDA","ACEPTABLE"))),"N/A")</f>
        <v>N/A</v>
      </c>
      <c r="BP122" s="24">
        <f t="shared" si="123"/>
        <v>0.9</v>
      </c>
      <c r="BQ122" s="21"/>
      <c r="BR122" s="21"/>
      <c r="BS122" s="21"/>
      <c r="BT122" s="14" t="e">
        <f t="shared" si="80"/>
        <v>#DIV/0!</v>
      </c>
      <c r="BU122" s="21"/>
      <c r="BV122" s="21"/>
      <c r="BW122" s="14" t="e">
        <f t="shared" si="81"/>
        <v>#DIV/0!</v>
      </c>
      <c r="BX122" s="21"/>
      <c r="BY122" s="21"/>
      <c r="BZ122" s="14" t="e">
        <f t="shared" si="82"/>
        <v>#DIV/0!</v>
      </c>
      <c r="CA122" s="27">
        <f t="shared" si="83"/>
        <v>0</v>
      </c>
      <c r="CB122" s="26">
        <f t="shared" si="83"/>
        <v>0</v>
      </c>
      <c r="CC122" s="14" t="e">
        <f t="shared" si="84"/>
        <v>#DIV/0!</v>
      </c>
      <c r="CD122" s="17" t="str">
        <f>IFERROR((IF(CC122&gt;=CE122,"SOBRESALIENTE",IF(CC122&lt;CE122-(CE122*0.05),"NO CUMPLIDA","ACEPTABLE"))),"N/A")</f>
        <v>N/A</v>
      </c>
      <c r="CE122" s="24">
        <f t="shared" si="124"/>
        <v>0.9</v>
      </c>
      <c r="CF122" s="21"/>
      <c r="CG122" s="26">
        <f t="shared" si="116"/>
        <v>96814</v>
      </c>
      <c r="CH122" s="26">
        <f t="shared" si="116"/>
        <v>112030</v>
      </c>
      <c r="CI122" s="14">
        <f t="shared" si="86"/>
        <v>0.86417923770418636</v>
      </c>
      <c r="CJ122" s="17" t="str">
        <f>IFERROR((IF(CI122&gt;=CK122,"SOBRESALIENTE",IF(CI122&lt;CK122-(CK122*0.05),"NO CUMPLIDA","ACEPTABLE"))),"N/A")</f>
        <v>ACEPTABLE</v>
      </c>
      <c r="CK122" s="24">
        <f t="shared" si="128"/>
        <v>0.9</v>
      </c>
      <c r="CL122" s="26"/>
      <c r="CM122" s="26">
        <f t="shared" si="109"/>
        <v>96814</v>
      </c>
      <c r="CN122" s="38">
        <f t="shared" si="92"/>
        <v>18671.666666666668</v>
      </c>
      <c r="CO122" s="14">
        <f t="shared" si="87"/>
        <v>5.1850754262251177</v>
      </c>
      <c r="CP122" s="17" t="str">
        <f>IFERROR((IF(CO122&gt;=CQ122,"SOBRESALIENTE",IF(CO122&lt;CQ122-(CQ122*0.05),"NO CUMPLIDA","ACEPTABLE"))),"N/A")</f>
        <v>SOBRESALIENTE</v>
      </c>
      <c r="CQ122" s="11">
        <v>0.9</v>
      </c>
      <c r="CR122" s="26"/>
      <c r="CS122" s="26">
        <f t="shared" si="118"/>
        <v>40929</v>
      </c>
      <c r="CT122" s="25">
        <f t="shared" si="93"/>
        <v>18671.666666666668</v>
      </c>
      <c r="CU122" s="30">
        <f t="shared" si="88"/>
        <v>2.1920378470052664</v>
      </c>
      <c r="CV122" s="17" t="str">
        <f>IFERROR((IF(CU122&gt;=CW122,"SOBRESALIENTE",IF(CU122&lt;CW122-(CW122*0.05),"NO CUMPLIDA","ACEPTABLE"))),"N/A")</f>
        <v>SOBRESALIENTE</v>
      </c>
      <c r="CW122" s="11">
        <v>0.9</v>
      </c>
      <c r="CX122" s="26"/>
      <c r="CY122" s="26">
        <f t="shared" si="117"/>
        <v>96814</v>
      </c>
      <c r="CZ122" s="46">
        <f t="shared" si="117"/>
        <v>112030</v>
      </c>
      <c r="DA122" s="30">
        <f t="shared" si="89"/>
        <v>0.86417923770418636</v>
      </c>
      <c r="DB122" s="17" t="str">
        <f>IFERROR((IF(DA122&gt;=DC122,"SOBRESALIENTE",IF(DA122&lt;DC122-(DC122*0.05),"NO CUMPLIDA","ACEPTABLE"))),"N/A")</f>
        <v>ACEPTABLE</v>
      </c>
      <c r="DC122" s="24">
        <f t="shared" si="129"/>
        <v>0.9</v>
      </c>
      <c r="DD122" s="26"/>
    </row>
    <row r="123" spans="1:108" ht="115.5">
      <c r="A123" s="6" t="s">
        <v>1039</v>
      </c>
      <c r="B123" s="7" t="s">
        <v>531</v>
      </c>
      <c r="C123" s="8" t="s">
        <v>991</v>
      </c>
      <c r="D123" s="9" t="s">
        <v>992</v>
      </c>
      <c r="E123" s="9">
        <v>27533331</v>
      </c>
      <c r="F123" s="8" t="s">
        <v>991</v>
      </c>
      <c r="G123" s="9" t="s">
        <v>993</v>
      </c>
      <c r="H123" s="9">
        <v>27533331</v>
      </c>
      <c r="I123" s="7" t="s">
        <v>107</v>
      </c>
      <c r="J123" s="7" t="s">
        <v>1040</v>
      </c>
      <c r="K123" s="7" t="s">
        <v>1041</v>
      </c>
      <c r="L123" s="7" t="s">
        <v>110</v>
      </c>
      <c r="M123" s="7" t="s">
        <v>111</v>
      </c>
      <c r="N123" s="7" t="s">
        <v>550</v>
      </c>
      <c r="O123" s="7" t="s">
        <v>2</v>
      </c>
      <c r="P123" s="7" t="s">
        <v>1011</v>
      </c>
      <c r="Q123" s="7" t="s">
        <v>1012</v>
      </c>
      <c r="R123" s="8" t="s">
        <v>1042</v>
      </c>
      <c r="S123" s="7" t="s">
        <v>1043</v>
      </c>
      <c r="T123" s="7" t="s">
        <v>1044</v>
      </c>
      <c r="U123" s="11">
        <v>0.02</v>
      </c>
      <c r="V123" s="7" t="s">
        <v>160</v>
      </c>
      <c r="W123" s="139">
        <v>0</v>
      </c>
      <c r="X123" s="138">
        <v>19</v>
      </c>
      <c r="Y123" s="14">
        <f t="shared" si="68"/>
        <v>0</v>
      </c>
      <c r="Z123" s="138">
        <v>0</v>
      </c>
      <c r="AA123" s="138">
        <v>20</v>
      </c>
      <c r="AB123" s="14">
        <f t="shared" si="69"/>
        <v>0</v>
      </c>
      <c r="AC123" s="138">
        <v>0</v>
      </c>
      <c r="AD123" s="138">
        <v>29</v>
      </c>
      <c r="AE123" s="14">
        <f t="shared" si="70"/>
        <v>0</v>
      </c>
      <c r="AF123" s="49">
        <f t="shared" si="111"/>
        <v>0</v>
      </c>
      <c r="AG123" s="7">
        <f t="shared" si="111"/>
        <v>68</v>
      </c>
      <c r="AH123" s="14">
        <f t="shared" si="90"/>
        <v>0</v>
      </c>
      <c r="AI123" s="17" t="str">
        <f>IFERROR((IF(AH123&lt;=AJ123,"SOBRESALIENTE",IF(AH123&gt;AJ123+(AJ123*0.05),"NO CUMPLIDA","ACEPTABLE"))),"N/A")</f>
        <v>SOBRESALIENTE</v>
      </c>
      <c r="AJ123" s="11">
        <f t="shared" si="122"/>
        <v>0.02</v>
      </c>
      <c r="AK123" s="11" t="s">
        <v>119</v>
      </c>
      <c r="AL123" s="134" t="s">
        <v>1045</v>
      </c>
      <c r="AM123" s="138">
        <v>0</v>
      </c>
      <c r="AN123" s="138">
        <v>23</v>
      </c>
      <c r="AO123" s="14">
        <f t="shared" si="71"/>
        <v>0</v>
      </c>
      <c r="AP123" s="138">
        <v>1</v>
      </c>
      <c r="AQ123" s="138">
        <v>33</v>
      </c>
      <c r="AR123" s="14">
        <f t="shared" si="72"/>
        <v>3.0303030303030304E-2</v>
      </c>
      <c r="AS123" s="138">
        <v>0</v>
      </c>
      <c r="AT123" s="138">
        <v>22</v>
      </c>
      <c r="AU123" s="14">
        <f t="shared" si="73"/>
        <v>0</v>
      </c>
      <c r="AV123" s="49">
        <f t="shared" si="98"/>
        <v>1</v>
      </c>
      <c r="AW123" s="7">
        <f t="shared" si="98"/>
        <v>78</v>
      </c>
      <c r="AX123" s="14">
        <f t="shared" si="74"/>
        <v>1.282051282051282E-2</v>
      </c>
      <c r="AY123" s="17" t="str">
        <f>IFERROR((IF(AX123&lt;=AZ123,"SOBRESALIENTE",IF(AX123&gt;AZ123+(AZ123*0.05),"NO CUMPLIDA","ACEPTABLE"))),"N/A")</f>
        <v>SOBRESALIENTE</v>
      </c>
      <c r="AZ123" s="11">
        <f t="shared" si="91"/>
        <v>0.02</v>
      </c>
      <c r="BA123" s="11" t="s">
        <v>119</v>
      </c>
      <c r="BB123" s="7" t="s">
        <v>1046</v>
      </c>
      <c r="BC123" s="21"/>
      <c r="BD123" s="21"/>
      <c r="BE123" s="14" t="e">
        <f t="shared" si="75"/>
        <v>#DIV/0!</v>
      </c>
      <c r="BF123" s="21"/>
      <c r="BG123" s="21"/>
      <c r="BH123" s="14" t="e">
        <f t="shared" si="76"/>
        <v>#DIV/0!</v>
      </c>
      <c r="BI123" s="21"/>
      <c r="BJ123" s="21"/>
      <c r="BK123" s="14" t="e">
        <f t="shared" si="77"/>
        <v>#DIV/0!</v>
      </c>
      <c r="BL123" s="27">
        <f t="shared" si="99"/>
        <v>0</v>
      </c>
      <c r="BM123" s="26">
        <f t="shared" si="99"/>
        <v>0</v>
      </c>
      <c r="BN123" s="14" t="e">
        <f t="shared" si="79"/>
        <v>#DIV/0!</v>
      </c>
      <c r="BO123" s="17" t="str">
        <f>IFERROR((IF(BN123&lt;=BP123,"SOBRESALIENTE",IF(BN123&gt;BP123+(BP123*0.05),"NO CUMPLIDA","ACEPTABLE"))),"N/A")</f>
        <v>N/A</v>
      </c>
      <c r="BP123" s="24">
        <f t="shared" si="123"/>
        <v>0.02</v>
      </c>
      <c r="BQ123" s="21"/>
      <c r="BR123" s="21"/>
      <c r="BS123" s="21"/>
      <c r="BT123" s="14" t="e">
        <f t="shared" si="80"/>
        <v>#DIV/0!</v>
      </c>
      <c r="BU123" s="21"/>
      <c r="BV123" s="21"/>
      <c r="BW123" s="14" t="e">
        <f t="shared" si="81"/>
        <v>#DIV/0!</v>
      </c>
      <c r="BX123" s="21"/>
      <c r="BY123" s="21"/>
      <c r="BZ123" s="14" t="e">
        <f t="shared" si="82"/>
        <v>#DIV/0!</v>
      </c>
      <c r="CA123" s="27">
        <f t="shared" si="83"/>
        <v>0</v>
      </c>
      <c r="CB123" s="26">
        <f t="shared" si="83"/>
        <v>0</v>
      </c>
      <c r="CC123" s="14" t="e">
        <f t="shared" si="84"/>
        <v>#DIV/0!</v>
      </c>
      <c r="CD123" s="17" t="str">
        <f>IFERROR((IF(CC123&lt;=CE123,"SOBRESALIENTE",IF(CC123&gt;CE123+(CE123*0.05),"NO CUMPLIDA","ACEPTABLE"))),"N/A")</f>
        <v>N/A</v>
      </c>
      <c r="CE123" s="24">
        <f t="shared" si="124"/>
        <v>0.02</v>
      </c>
      <c r="CF123" s="21"/>
      <c r="CG123" s="26">
        <f t="shared" si="116"/>
        <v>1</v>
      </c>
      <c r="CH123" s="26">
        <f t="shared" si="116"/>
        <v>146</v>
      </c>
      <c r="CI123" s="14">
        <f t="shared" si="86"/>
        <v>6.8493150684931503E-3</v>
      </c>
      <c r="CJ123" s="17" t="str">
        <f>IFERROR((IF(CI123&lt;=CK123,"SOBRESALIENTE",IF(CI123&gt;CK123+(CK123*0.05),"NO CUMPLIDA","ACEPTABLE"))),"N/A")</f>
        <v>SOBRESALIENTE</v>
      </c>
      <c r="CK123" s="24">
        <f t="shared" si="128"/>
        <v>0.02</v>
      </c>
      <c r="CL123" s="26"/>
      <c r="CM123" s="26">
        <f t="shared" si="109"/>
        <v>1</v>
      </c>
      <c r="CN123" s="38">
        <f t="shared" si="92"/>
        <v>24.333333333333332</v>
      </c>
      <c r="CO123" s="14">
        <f t="shared" si="87"/>
        <v>4.1095890410958909E-2</v>
      </c>
      <c r="CP123" s="17" t="str">
        <f>IFERROR((IF(CO123&lt;=CQ123,"SOBRESALIENTE",IF(CO123&gt;CQ123+(CQ123*0.05),"NO CUMPLIDA","ACEPTABLE"))),"N/A")</f>
        <v>NO CUMPLIDA</v>
      </c>
      <c r="CQ123" s="11">
        <v>0.02</v>
      </c>
      <c r="CR123" s="26"/>
      <c r="CS123" s="26">
        <f t="shared" si="118"/>
        <v>1</v>
      </c>
      <c r="CT123" s="25">
        <f t="shared" si="93"/>
        <v>24.333333333333332</v>
      </c>
      <c r="CU123" s="30">
        <f t="shared" si="88"/>
        <v>4.1095890410958909E-2</v>
      </c>
      <c r="CV123" s="17" t="str">
        <f>IFERROR((IF(CU123&lt;=CW123,"SOBRESALIENTE",IF(CU123&gt;CW123+(CW123*0.05),"NO CUMPLIDA","ACEPTABLE"))),"N/A")</f>
        <v>NO CUMPLIDA</v>
      </c>
      <c r="CW123" s="11">
        <v>0.02</v>
      </c>
      <c r="CX123" s="26"/>
      <c r="CY123" s="26">
        <f t="shared" si="117"/>
        <v>1</v>
      </c>
      <c r="CZ123" s="46">
        <f t="shared" si="117"/>
        <v>146</v>
      </c>
      <c r="DA123" s="30">
        <f t="shared" si="89"/>
        <v>6.8493150684931503E-3</v>
      </c>
      <c r="DB123" s="17" t="str">
        <f>IFERROR((IF(DA123&lt;=DC123,"SOBRESALIENTE",IF(DA123&gt;DC123+(DC123*0.05),"NO CUMPLIDA","ACEPTABLE"))),"N/A")</f>
        <v>SOBRESALIENTE</v>
      </c>
      <c r="DC123" s="24">
        <f t="shared" si="129"/>
        <v>0.02</v>
      </c>
      <c r="DD123" s="26"/>
    </row>
    <row r="124" spans="1:108" ht="99">
      <c r="A124" s="8" t="s">
        <v>1047</v>
      </c>
      <c r="B124" s="7" t="s">
        <v>531</v>
      </c>
      <c r="C124" s="8" t="s">
        <v>991</v>
      </c>
      <c r="D124" s="9" t="s">
        <v>992</v>
      </c>
      <c r="E124" s="9">
        <v>27533331</v>
      </c>
      <c r="F124" s="8" t="s">
        <v>991</v>
      </c>
      <c r="G124" s="9" t="s">
        <v>993</v>
      </c>
      <c r="H124" s="9">
        <v>27533331</v>
      </c>
      <c r="I124" s="7" t="s">
        <v>107</v>
      </c>
      <c r="J124" s="7" t="s">
        <v>1048</v>
      </c>
      <c r="K124" s="7" t="s">
        <v>995</v>
      </c>
      <c r="L124" s="7" t="s">
        <v>537</v>
      </c>
      <c r="M124" s="7" t="s">
        <v>111</v>
      </c>
      <c r="N124" s="7" t="s">
        <v>550</v>
      </c>
      <c r="O124" s="7" t="s">
        <v>2</v>
      </c>
      <c r="P124" s="7" t="s">
        <v>193</v>
      </c>
      <c r="Q124" s="7" t="s">
        <v>193</v>
      </c>
      <c r="R124" s="8" t="s">
        <v>1049</v>
      </c>
      <c r="S124" s="7" t="s">
        <v>1050</v>
      </c>
      <c r="T124" s="7" t="s">
        <v>1051</v>
      </c>
      <c r="U124" s="11">
        <v>0.2</v>
      </c>
      <c r="V124" s="7" t="s">
        <v>160</v>
      </c>
      <c r="W124" s="60">
        <v>41</v>
      </c>
      <c r="X124" s="138">
        <v>56</v>
      </c>
      <c r="Y124" s="14">
        <f t="shared" si="68"/>
        <v>0.7321428571428571</v>
      </c>
      <c r="Z124" s="141">
        <v>36</v>
      </c>
      <c r="AA124" s="138">
        <v>56</v>
      </c>
      <c r="AB124" s="14">
        <f t="shared" si="69"/>
        <v>0.6428571428571429</v>
      </c>
      <c r="AC124" s="141">
        <v>32</v>
      </c>
      <c r="AD124" s="138">
        <v>77</v>
      </c>
      <c r="AE124" s="14">
        <f t="shared" si="70"/>
        <v>0.41558441558441561</v>
      </c>
      <c r="AF124" s="49">
        <f t="shared" si="111"/>
        <v>109</v>
      </c>
      <c r="AG124" s="7">
        <f t="shared" si="111"/>
        <v>189</v>
      </c>
      <c r="AH124" s="14">
        <f t="shared" si="90"/>
        <v>0.57671957671957674</v>
      </c>
      <c r="AI124" s="17" t="str">
        <f>IFERROR((IF(AH124&gt;=AJ124,"SOBRESALIENTE",IF(AH124&lt;AJ124-(AJ124*0.05),"NO CUMPLIDA","ACEPTABLE"))),"N/A")</f>
        <v>SOBRESALIENTE</v>
      </c>
      <c r="AJ124" s="11">
        <f t="shared" si="122"/>
        <v>0.2</v>
      </c>
      <c r="AK124" s="11" t="s">
        <v>119</v>
      </c>
      <c r="AL124" s="134" t="s">
        <v>1052</v>
      </c>
      <c r="AM124" s="138">
        <v>30</v>
      </c>
      <c r="AN124" s="138">
        <v>53</v>
      </c>
      <c r="AO124" s="14">
        <f t="shared" si="71"/>
        <v>0.56603773584905659</v>
      </c>
      <c r="AP124" s="138">
        <v>43</v>
      </c>
      <c r="AQ124" s="138">
        <v>54</v>
      </c>
      <c r="AR124" s="14">
        <f t="shared" si="72"/>
        <v>0.79629629629629628</v>
      </c>
      <c r="AS124" s="138">
        <v>27</v>
      </c>
      <c r="AT124" s="138">
        <v>60</v>
      </c>
      <c r="AU124" s="14">
        <f t="shared" si="73"/>
        <v>0.45</v>
      </c>
      <c r="AV124" s="49">
        <f t="shared" si="98"/>
        <v>100</v>
      </c>
      <c r="AW124" s="7">
        <f t="shared" si="98"/>
        <v>167</v>
      </c>
      <c r="AX124" s="14">
        <f t="shared" si="74"/>
        <v>0.59880239520958078</v>
      </c>
      <c r="AY124" s="17" t="str">
        <f>IFERROR((IF(AX124&gt;=AZ124,"SOBRESALIENTE",IF(AX124&lt;AZ124-(AZ124*0.05),"NO CUMPLIDA","ACEPTABLE"))),"N/A")</f>
        <v>SOBRESALIENTE</v>
      </c>
      <c r="AZ124" s="11">
        <f t="shared" si="91"/>
        <v>0.2</v>
      </c>
      <c r="BA124" s="11" t="s">
        <v>119</v>
      </c>
      <c r="BB124" s="7" t="s">
        <v>1053</v>
      </c>
      <c r="BC124" s="21"/>
      <c r="BD124" s="21"/>
      <c r="BE124" s="14" t="e">
        <f t="shared" si="75"/>
        <v>#DIV/0!</v>
      </c>
      <c r="BF124" s="21"/>
      <c r="BG124" s="21"/>
      <c r="BH124" s="14" t="e">
        <f t="shared" si="76"/>
        <v>#DIV/0!</v>
      </c>
      <c r="BI124" s="21"/>
      <c r="BJ124" s="21"/>
      <c r="BK124" s="14" t="e">
        <f t="shared" si="77"/>
        <v>#DIV/0!</v>
      </c>
      <c r="BL124" s="27">
        <f t="shared" si="99"/>
        <v>0</v>
      </c>
      <c r="BM124" s="26">
        <f t="shared" si="99"/>
        <v>0</v>
      </c>
      <c r="BN124" s="14" t="e">
        <f t="shared" si="79"/>
        <v>#DIV/0!</v>
      </c>
      <c r="BO124" s="17" t="str">
        <f>IFERROR((IF(BN124&gt;=BP124,"SOBRESALIENTE",IF(BN124&lt;BP124-(BP124*0.05),"NO CUMPLIDA","ACEPTABLE"))),"N/A")</f>
        <v>N/A</v>
      </c>
      <c r="BP124" s="24">
        <f t="shared" si="123"/>
        <v>0.2</v>
      </c>
      <c r="BQ124" s="21"/>
      <c r="BR124" s="21"/>
      <c r="BS124" s="21"/>
      <c r="BT124" s="14" t="e">
        <f t="shared" si="80"/>
        <v>#DIV/0!</v>
      </c>
      <c r="BU124" s="21"/>
      <c r="BV124" s="21"/>
      <c r="BW124" s="14" t="e">
        <f t="shared" si="81"/>
        <v>#DIV/0!</v>
      </c>
      <c r="BX124" s="21"/>
      <c r="BY124" s="21"/>
      <c r="BZ124" s="14" t="e">
        <f t="shared" si="82"/>
        <v>#DIV/0!</v>
      </c>
      <c r="CA124" s="27">
        <f t="shared" si="83"/>
        <v>0</v>
      </c>
      <c r="CB124" s="26">
        <f t="shared" si="83"/>
        <v>0</v>
      </c>
      <c r="CC124" s="14" t="e">
        <f t="shared" si="84"/>
        <v>#DIV/0!</v>
      </c>
      <c r="CD124" s="17" t="str">
        <f>IFERROR((IF(CC124&gt;=CE124,"SOBRESALIENTE",IF(CC124&lt;CE124-(CE124*0.05),"NO CUMPLIDA","ACEPTABLE"))),"N/A")</f>
        <v>N/A</v>
      </c>
      <c r="CE124" s="24">
        <f t="shared" si="124"/>
        <v>0.2</v>
      </c>
      <c r="CF124" s="21"/>
      <c r="CG124" s="26">
        <f t="shared" si="116"/>
        <v>209</v>
      </c>
      <c r="CH124" s="26">
        <f t="shared" si="116"/>
        <v>356</v>
      </c>
      <c r="CI124" s="14">
        <f t="shared" si="86"/>
        <v>0.5870786516853933</v>
      </c>
      <c r="CJ124" s="17" t="str">
        <f>IFERROR((IF(CI124&gt;=CK124,"SOBRESALIENTE",IF(CI124&lt;CK124-(CK124*0.05),"NO CUMPLIDA","ACEPTABLE"))),"N/A")</f>
        <v>SOBRESALIENTE</v>
      </c>
      <c r="CK124" s="24">
        <f t="shared" si="128"/>
        <v>0.2</v>
      </c>
      <c r="CL124" s="26"/>
      <c r="CM124" s="26">
        <f t="shared" si="109"/>
        <v>209</v>
      </c>
      <c r="CN124" s="38">
        <f t="shared" si="92"/>
        <v>59.333333333333336</v>
      </c>
      <c r="CO124" s="14">
        <f t="shared" si="87"/>
        <v>3.5224719101123596</v>
      </c>
      <c r="CP124" s="17" t="str">
        <f>IFERROR((IF(CO124&gt;=CQ124,"SOBRESALIENTE",IF(CO124&lt;CQ124-(CQ124*0.05),"NO CUMPLIDA","ACEPTABLE"))),"N/A")</f>
        <v>SOBRESALIENTE</v>
      </c>
      <c r="CQ124" s="11">
        <v>0.2</v>
      </c>
      <c r="CR124" s="26"/>
      <c r="CS124" s="26">
        <f t="shared" si="118"/>
        <v>73</v>
      </c>
      <c r="CT124" s="25">
        <f t="shared" si="93"/>
        <v>59.333333333333336</v>
      </c>
      <c r="CU124" s="30">
        <f t="shared" si="88"/>
        <v>1.2303370786516854</v>
      </c>
      <c r="CV124" s="17" t="str">
        <f>IFERROR((IF(CU124&gt;=CW124,"SOBRESALIENTE",IF(CU124&lt;CW124-(CW124*0.05),"NO CUMPLIDA","ACEPTABLE"))),"N/A")</f>
        <v>SOBRESALIENTE</v>
      </c>
      <c r="CW124" s="11">
        <v>0.2</v>
      </c>
      <c r="CX124" s="26"/>
      <c r="CY124" s="26">
        <f t="shared" si="117"/>
        <v>209</v>
      </c>
      <c r="CZ124" s="46">
        <f t="shared" si="117"/>
        <v>356</v>
      </c>
      <c r="DA124" s="30">
        <f t="shared" si="89"/>
        <v>0.5870786516853933</v>
      </c>
      <c r="DB124" s="17" t="str">
        <f>IFERROR((IF(DA124&gt;=DC124,"SOBRESALIENTE",IF(DA124&lt;DC124-(DC124*0.05),"NO CUMPLIDA","ACEPTABLE"))),"N/A")</f>
        <v>SOBRESALIENTE</v>
      </c>
      <c r="DC124" s="24">
        <f t="shared" si="129"/>
        <v>0.2</v>
      </c>
      <c r="DD124" s="26"/>
    </row>
    <row r="125" spans="1:108" ht="99">
      <c r="A125" s="6" t="s">
        <v>1054</v>
      </c>
      <c r="B125" s="7" t="s">
        <v>531</v>
      </c>
      <c r="C125" s="8" t="s">
        <v>991</v>
      </c>
      <c r="D125" s="9" t="s">
        <v>992</v>
      </c>
      <c r="E125" s="9">
        <v>27533331</v>
      </c>
      <c r="F125" s="8" t="s">
        <v>991</v>
      </c>
      <c r="G125" s="9" t="s">
        <v>993</v>
      </c>
      <c r="H125" s="9">
        <v>27533331</v>
      </c>
      <c r="I125" s="7" t="s">
        <v>396</v>
      </c>
      <c r="J125" s="7" t="s">
        <v>1055</v>
      </c>
      <c r="K125" s="7" t="s">
        <v>1056</v>
      </c>
      <c r="L125" s="7" t="s">
        <v>573</v>
      </c>
      <c r="M125" s="7" t="s">
        <v>111</v>
      </c>
      <c r="N125" s="7" t="s">
        <v>550</v>
      </c>
      <c r="O125" s="7" t="s">
        <v>2</v>
      </c>
      <c r="P125" s="7" t="s">
        <v>193</v>
      </c>
      <c r="Q125" s="7" t="s">
        <v>193</v>
      </c>
      <c r="R125" s="8" t="s">
        <v>1057</v>
      </c>
      <c r="S125" s="7" t="s">
        <v>1058</v>
      </c>
      <c r="T125" s="7" t="s">
        <v>1059</v>
      </c>
      <c r="U125" s="11">
        <v>1</v>
      </c>
      <c r="V125" s="7" t="s">
        <v>160</v>
      </c>
      <c r="W125" s="142">
        <v>0</v>
      </c>
      <c r="X125" s="143">
        <v>0</v>
      </c>
      <c r="Y125" s="14">
        <v>0</v>
      </c>
      <c r="Z125" s="143">
        <v>0</v>
      </c>
      <c r="AA125" s="143">
        <v>0</v>
      </c>
      <c r="AB125" s="14">
        <v>0</v>
      </c>
      <c r="AC125" s="143">
        <v>0</v>
      </c>
      <c r="AD125" s="143">
        <v>0</v>
      </c>
      <c r="AE125" s="14">
        <v>0</v>
      </c>
      <c r="AF125" s="49">
        <f t="shared" si="111"/>
        <v>0</v>
      </c>
      <c r="AG125" s="7">
        <f t="shared" si="111"/>
        <v>0</v>
      </c>
      <c r="AH125" s="14">
        <v>0</v>
      </c>
      <c r="AI125" s="17" t="str">
        <f>IFERROR((IF(AH125&lt;=AJ125,"SOBRESALIENTE",IF(AH125&lt;AJ125+(AJ125*0.05),"NO CUMPLIDA","ACEPTABLE"))),"N/A")</f>
        <v>SOBRESALIENTE</v>
      </c>
      <c r="AJ125" s="11">
        <f t="shared" si="122"/>
        <v>1</v>
      </c>
      <c r="AK125" s="11" t="s">
        <v>119</v>
      </c>
      <c r="AL125" s="144" t="s">
        <v>1060</v>
      </c>
      <c r="AM125" s="143">
        <v>0</v>
      </c>
      <c r="AN125" s="143">
        <v>9</v>
      </c>
      <c r="AO125" s="14">
        <f t="shared" si="71"/>
        <v>0</v>
      </c>
      <c r="AP125" s="143">
        <v>0</v>
      </c>
      <c r="AQ125" s="143">
        <v>9</v>
      </c>
      <c r="AR125" s="14">
        <f t="shared" si="72"/>
        <v>0</v>
      </c>
      <c r="AS125" s="143">
        <v>4</v>
      </c>
      <c r="AT125" s="143">
        <v>9</v>
      </c>
      <c r="AU125" s="14">
        <f t="shared" si="73"/>
        <v>0.44444444444444442</v>
      </c>
      <c r="AV125" s="49">
        <f t="shared" si="98"/>
        <v>4</v>
      </c>
      <c r="AW125" s="7">
        <f t="shared" si="98"/>
        <v>27</v>
      </c>
      <c r="AX125" s="14">
        <f t="shared" si="74"/>
        <v>0.14814814814814814</v>
      </c>
      <c r="AY125" s="17" t="str">
        <f>IFERROR((IF(AX125&lt;=AZ125,"SOBRESALIENTE",IF(AX125&lt;AZ125+(AZ125*0.05),"NO CUMPLIDA","ACEPTABLE"))),"N/A")</f>
        <v>SOBRESALIENTE</v>
      </c>
      <c r="AZ125" s="11">
        <f t="shared" si="91"/>
        <v>1</v>
      </c>
      <c r="BA125" s="11" t="s">
        <v>119</v>
      </c>
      <c r="BB125" s="7" t="s">
        <v>1061</v>
      </c>
      <c r="BC125" s="21"/>
      <c r="BD125" s="21"/>
      <c r="BE125" s="14" t="e">
        <f t="shared" si="75"/>
        <v>#DIV/0!</v>
      </c>
      <c r="BF125" s="21"/>
      <c r="BG125" s="21"/>
      <c r="BH125" s="14" t="e">
        <f t="shared" si="76"/>
        <v>#DIV/0!</v>
      </c>
      <c r="BI125" s="21"/>
      <c r="BJ125" s="21"/>
      <c r="BK125" s="14" t="e">
        <f t="shared" si="77"/>
        <v>#DIV/0!</v>
      </c>
      <c r="BL125" s="27">
        <f t="shared" si="99"/>
        <v>0</v>
      </c>
      <c r="BM125" s="26">
        <f t="shared" si="99"/>
        <v>0</v>
      </c>
      <c r="BN125" s="14" t="e">
        <f t="shared" si="79"/>
        <v>#DIV/0!</v>
      </c>
      <c r="BO125" s="28" t="str">
        <f>IFERROR((IF(BN125&lt;=BP125,"SOBRESALIENTE",IF(BN125&lt;BP125+(BP125*0.05),"NO CUMPLIDA","ACEPTABLE"))),"N/A")</f>
        <v>N/A</v>
      </c>
      <c r="BP125" s="24">
        <f t="shared" si="123"/>
        <v>1</v>
      </c>
      <c r="BQ125" s="21"/>
      <c r="BR125" s="21"/>
      <c r="BS125" s="21"/>
      <c r="BT125" s="14" t="e">
        <f t="shared" si="80"/>
        <v>#DIV/0!</v>
      </c>
      <c r="BU125" s="21"/>
      <c r="BV125" s="21"/>
      <c r="BW125" s="14" t="e">
        <f t="shared" si="81"/>
        <v>#DIV/0!</v>
      </c>
      <c r="BX125" s="21"/>
      <c r="BY125" s="21"/>
      <c r="BZ125" s="14" t="e">
        <f t="shared" si="82"/>
        <v>#DIV/0!</v>
      </c>
      <c r="CA125" s="27">
        <f t="shared" si="83"/>
        <v>0</v>
      </c>
      <c r="CB125" s="26">
        <f t="shared" si="83"/>
        <v>0</v>
      </c>
      <c r="CC125" s="14" t="e">
        <f t="shared" si="84"/>
        <v>#DIV/0!</v>
      </c>
      <c r="CD125" s="28" t="str">
        <f t="shared" ref="CD125:CD134" si="133">IFERROR((IF(CC125&gt;=CE125,"SOBRESALIENTE",IF(CC125&lt;CE125-(CE125*0.05),"NO CUMPLIDA","ACEPTABLE"))),"N/A")</f>
        <v>N/A</v>
      </c>
      <c r="CE125" s="24">
        <f t="shared" si="124"/>
        <v>1</v>
      </c>
      <c r="CF125" s="21"/>
      <c r="CG125" s="26">
        <f t="shared" si="116"/>
        <v>4</v>
      </c>
      <c r="CH125" s="26">
        <f t="shared" si="116"/>
        <v>27</v>
      </c>
      <c r="CI125" s="14">
        <f t="shared" si="86"/>
        <v>0.14814814814814814</v>
      </c>
      <c r="CJ125" s="28" t="str">
        <f>IFERROR((IF(CI125&lt;=CK125,"SOBRESALIENTE",IF(CI125&lt;CK125+(CK125*0.05),"NO CUMPLIDA","ACEPTABLE"))),"N/A")</f>
        <v>SOBRESALIENTE</v>
      </c>
      <c r="CK125" s="24">
        <f t="shared" si="128"/>
        <v>1</v>
      </c>
      <c r="CL125" s="26"/>
      <c r="CM125" s="26">
        <f t="shared" si="109"/>
        <v>4</v>
      </c>
      <c r="CN125" s="38">
        <f t="shared" si="92"/>
        <v>4.5</v>
      </c>
      <c r="CO125" s="14">
        <f t="shared" si="87"/>
        <v>0.88888888888888884</v>
      </c>
      <c r="CP125" s="28" t="str">
        <f>IFERROR((IF(CO125&lt;=CQ125,"SOBRESALIENTE",IF(CO125&lt;CQ125+(CQ125*0.05),"NO CUMPLIDA","ACEPTABLE"))),"N/A")</f>
        <v>SOBRESALIENTE</v>
      </c>
      <c r="CQ125" s="11">
        <v>1</v>
      </c>
      <c r="CR125" s="26"/>
      <c r="CS125" s="26">
        <f t="shared" si="118"/>
        <v>0</v>
      </c>
      <c r="CT125" s="25">
        <f t="shared" si="93"/>
        <v>4.5</v>
      </c>
      <c r="CU125" s="30">
        <f t="shared" si="88"/>
        <v>0</v>
      </c>
      <c r="CV125" s="28" t="str">
        <f>IFERROR((IF(CU125&lt;=CW125,"SOBRESALIENTE",IF(CU125&lt;CW125+(CW125*0.05),"NO CUMPLIDA","ACEPTABLE"))),"N/A")</f>
        <v>SOBRESALIENTE</v>
      </c>
      <c r="CW125" s="11">
        <v>1</v>
      </c>
      <c r="CX125" s="26"/>
      <c r="CY125" s="26">
        <f t="shared" si="117"/>
        <v>4</v>
      </c>
      <c r="CZ125" s="46">
        <f t="shared" si="117"/>
        <v>27</v>
      </c>
      <c r="DA125" s="30">
        <f t="shared" si="89"/>
        <v>0.14814814814814814</v>
      </c>
      <c r="DB125" s="28" t="str">
        <f>IFERROR((IF(DA125&lt;=DC125,"SOBRESALIENTE",IF(DA125&lt;DC125-(DC125*0.05),"NO CUMPLIDA","ACEPTABLE"))),"N/A")</f>
        <v>SOBRESALIENTE</v>
      </c>
      <c r="DC125" s="24">
        <f t="shared" si="129"/>
        <v>1</v>
      </c>
      <c r="DD125" s="26"/>
    </row>
    <row r="126" spans="1:108" ht="132">
      <c r="A126" s="8" t="s">
        <v>1062</v>
      </c>
      <c r="B126" s="7" t="s">
        <v>531</v>
      </c>
      <c r="C126" s="8" t="s">
        <v>991</v>
      </c>
      <c r="D126" s="9" t="s">
        <v>992</v>
      </c>
      <c r="E126" s="9">
        <v>27533331</v>
      </c>
      <c r="F126" s="8" t="s">
        <v>991</v>
      </c>
      <c r="G126" s="9" t="s">
        <v>993</v>
      </c>
      <c r="H126" s="9">
        <v>27533331</v>
      </c>
      <c r="I126" s="7" t="s">
        <v>396</v>
      </c>
      <c r="J126" s="7" t="s">
        <v>1063</v>
      </c>
      <c r="K126" s="7" t="s">
        <v>1056</v>
      </c>
      <c r="L126" s="7" t="s">
        <v>573</v>
      </c>
      <c r="M126" s="7" t="s">
        <v>111</v>
      </c>
      <c r="N126" s="7" t="s">
        <v>550</v>
      </c>
      <c r="O126" s="7" t="s">
        <v>2</v>
      </c>
      <c r="P126" s="7" t="s">
        <v>193</v>
      </c>
      <c r="Q126" s="7" t="s">
        <v>193</v>
      </c>
      <c r="R126" s="8" t="s">
        <v>1064</v>
      </c>
      <c r="S126" s="7" t="s">
        <v>1065</v>
      </c>
      <c r="T126" s="7" t="s">
        <v>1066</v>
      </c>
      <c r="U126" s="11">
        <v>1</v>
      </c>
      <c r="V126" s="7" t="s">
        <v>160</v>
      </c>
      <c r="W126" s="142">
        <v>0</v>
      </c>
      <c r="X126" s="143">
        <v>0</v>
      </c>
      <c r="Y126" s="14">
        <f>U126</f>
        <v>1</v>
      </c>
      <c r="Z126" s="143">
        <v>5</v>
      </c>
      <c r="AA126" s="143">
        <v>90</v>
      </c>
      <c r="AB126" s="14">
        <f t="shared" si="69"/>
        <v>5.5555555555555552E-2</v>
      </c>
      <c r="AC126" s="143">
        <v>4</v>
      </c>
      <c r="AD126" s="143">
        <v>90</v>
      </c>
      <c r="AE126" s="14">
        <f t="shared" si="70"/>
        <v>4.4444444444444446E-2</v>
      </c>
      <c r="AF126" s="49">
        <f t="shared" ref="AF126:AG157" si="134">SUM(W126,Z126,AC126)</f>
        <v>9</v>
      </c>
      <c r="AG126" s="7">
        <f t="shared" si="134"/>
        <v>180</v>
      </c>
      <c r="AH126" s="14">
        <f t="shared" si="90"/>
        <v>0.05</v>
      </c>
      <c r="AI126" s="17" t="str">
        <f>IFERROR((IF(AH126&lt;=AJ126,"SOBRESALIENTE",IF(AH126&lt;AJ126+(AJ126*0.05),"NO CUMPLIDA","ACEPTABLE"))),"N/A")</f>
        <v>SOBRESALIENTE</v>
      </c>
      <c r="AJ126" s="11">
        <f t="shared" si="122"/>
        <v>1</v>
      </c>
      <c r="AK126" s="11" t="s">
        <v>119</v>
      </c>
      <c r="AL126" s="134" t="s">
        <v>1067</v>
      </c>
      <c r="AM126" s="143">
        <v>7</v>
      </c>
      <c r="AN126" s="143">
        <v>67</v>
      </c>
      <c r="AO126" s="14">
        <f t="shared" si="71"/>
        <v>0.1044776119402985</v>
      </c>
      <c r="AP126" s="143">
        <v>10</v>
      </c>
      <c r="AQ126" s="143">
        <v>67</v>
      </c>
      <c r="AR126" s="14">
        <f t="shared" si="72"/>
        <v>0.14925373134328357</v>
      </c>
      <c r="AS126" s="143">
        <v>9</v>
      </c>
      <c r="AT126" s="143">
        <v>67</v>
      </c>
      <c r="AU126" s="14">
        <f t="shared" si="73"/>
        <v>0.13432835820895522</v>
      </c>
      <c r="AV126" s="49">
        <f t="shared" si="98"/>
        <v>26</v>
      </c>
      <c r="AW126" s="7">
        <f t="shared" si="98"/>
        <v>201</v>
      </c>
      <c r="AX126" s="14">
        <f t="shared" si="74"/>
        <v>0.12935323383084577</v>
      </c>
      <c r="AY126" s="17" t="str">
        <f>IFERROR((IF(AX126&lt;=AZ126,"SOBRESALIENTE",IF(AX126&lt;AZ126+(AZ126*0.05),"NO CUMPLIDA","ACEPTABLE"))),"N/A")</f>
        <v>SOBRESALIENTE</v>
      </c>
      <c r="AZ126" s="11">
        <f t="shared" si="91"/>
        <v>1</v>
      </c>
      <c r="BA126" s="11" t="s">
        <v>119</v>
      </c>
      <c r="BB126" s="7" t="s">
        <v>1061</v>
      </c>
      <c r="BC126" s="21"/>
      <c r="BD126" s="21"/>
      <c r="BE126" s="14" t="e">
        <f t="shared" si="75"/>
        <v>#DIV/0!</v>
      </c>
      <c r="BF126" s="21"/>
      <c r="BG126" s="21"/>
      <c r="BH126" s="14" t="e">
        <f t="shared" si="76"/>
        <v>#DIV/0!</v>
      </c>
      <c r="BI126" s="21"/>
      <c r="BJ126" s="21"/>
      <c r="BK126" s="14" t="e">
        <f t="shared" si="77"/>
        <v>#DIV/0!</v>
      </c>
      <c r="BL126" s="27">
        <f t="shared" si="99"/>
        <v>0</v>
      </c>
      <c r="BM126" s="26">
        <f t="shared" si="99"/>
        <v>0</v>
      </c>
      <c r="BN126" s="14" t="e">
        <f t="shared" si="79"/>
        <v>#DIV/0!</v>
      </c>
      <c r="BO126" s="28" t="str">
        <f>IFERROR((IF(BN126&gt;=BP126,"SOBRESALIENTE",IF(BN126&lt;BP126-(BP126*0.05),"NO CUMPLIDA","ACEPTABLE"))),"N/A")</f>
        <v>N/A</v>
      </c>
      <c r="BP126" s="24">
        <f t="shared" si="123"/>
        <v>1</v>
      </c>
      <c r="BQ126" s="21"/>
      <c r="BR126" s="21"/>
      <c r="BS126" s="21"/>
      <c r="BT126" s="14" t="e">
        <f t="shared" si="80"/>
        <v>#DIV/0!</v>
      </c>
      <c r="BU126" s="21"/>
      <c r="BV126" s="21"/>
      <c r="BW126" s="14" t="e">
        <f t="shared" si="81"/>
        <v>#DIV/0!</v>
      </c>
      <c r="BX126" s="21"/>
      <c r="BY126" s="21"/>
      <c r="BZ126" s="14" t="e">
        <f t="shared" si="82"/>
        <v>#DIV/0!</v>
      </c>
      <c r="CA126" s="27">
        <f t="shared" si="83"/>
        <v>0</v>
      </c>
      <c r="CB126" s="26">
        <f t="shared" si="83"/>
        <v>0</v>
      </c>
      <c r="CC126" s="14" t="e">
        <f t="shared" si="84"/>
        <v>#DIV/0!</v>
      </c>
      <c r="CD126" s="28" t="str">
        <f t="shared" si="133"/>
        <v>N/A</v>
      </c>
      <c r="CE126" s="24">
        <f t="shared" si="124"/>
        <v>1</v>
      </c>
      <c r="CF126" s="21"/>
      <c r="CG126" s="26">
        <f t="shared" si="116"/>
        <v>35</v>
      </c>
      <c r="CH126" s="26">
        <f t="shared" si="116"/>
        <v>381</v>
      </c>
      <c r="CI126" s="14">
        <f t="shared" si="86"/>
        <v>9.1863517060367453E-2</v>
      </c>
      <c r="CJ126" s="28" t="str">
        <f>IFERROR((IF(CI126&lt;=CK126,"SOBRESALIENTE",IF(CI126&lt;CK126+(CK126*0.05),"NO CUMPLIDA","ACEPTABLE"))),"N/A")</f>
        <v>SOBRESALIENTE</v>
      </c>
      <c r="CK126" s="24">
        <f t="shared" si="128"/>
        <v>1</v>
      </c>
      <c r="CL126" s="26"/>
      <c r="CM126" s="26">
        <f t="shared" si="109"/>
        <v>35</v>
      </c>
      <c r="CN126" s="38">
        <f t="shared" si="92"/>
        <v>63.5</v>
      </c>
      <c r="CO126" s="14">
        <f t="shared" si="87"/>
        <v>0.55118110236220474</v>
      </c>
      <c r="CP126" s="28" t="str">
        <f>IFERROR((IF(CO126&lt;=CQ126,"SOBRESALIENTE",IF(CO126&lt;CQ126+(CQ126*0.05),"NO CUMPLIDA","ACEPTABLE"))),"N/A")</f>
        <v>SOBRESALIENTE</v>
      </c>
      <c r="CQ126" s="11">
        <v>1</v>
      </c>
      <c r="CR126" s="26"/>
      <c r="CS126" s="26">
        <f t="shared" si="118"/>
        <v>17</v>
      </c>
      <c r="CT126" s="25">
        <f t="shared" si="93"/>
        <v>63.5</v>
      </c>
      <c r="CU126" s="30">
        <f t="shared" si="88"/>
        <v>0.26771653543307089</v>
      </c>
      <c r="CV126" s="28" t="str">
        <f>IFERROR((IF(CU126&lt;=CW126,"SOBRESALIENTE",IF(CU126&lt;CW126+(CW126*0.05),"NO CUMPLIDA","ACEPTABLE"))),"N/A")</f>
        <v>SOBRESALIENTE</v>
      </c>
      <c r="CW126" s="11">
        <v>1</v>
      </c>
      <c r="CX126" s="26"/>
      <c r="CY126" s="26">
        <f t="shared" si="117"/>
        <v>35</v>
      </c>
      <c r="CZ126" s="46">
        <f t="shared" si="117"/>
        <v>381</v>
      </c>
      <c r="DA126" s="30">
        <f t="shared" si="89"/>
        <v>9.1863517060367453E-2</v>
      </c>
      <c r="DB126" s="28" t="str">
        <f>IFERROR((IF(DA126&lt;=DC126,"SOBRESALIENTE",IF(DA126&lt;DC126-(DC126*0.05),"NO CUMPLIDA","ACEPTABLE"))),"N/A")</f>
        <v>SOBRESALIENTE</v>
      </c>
      <c r="DC126" s="24">
        <f t="shared" si="129"/>
        <v>1</v>
      </c>
      <c r="DD126" s="26"/>
    </row>
    <row r="127" spans="1:108" ht="97.5" customHeight="1">
      <c r="A127" s="6" t="s">
        <v>1068</v>
      </c>
      <c r="B127" s="7" t="s">
        <v>102</v>
      </c>
      <c r="C127" s="8" t="s">
        <v>1069</v>
      </c>
      <c r="D127" s="7" t="s">
        <v>1070</v>
      </c>
      <c r="E127" s="7">
        <v>36752932</v>
      </c>
      <c r="F127" s="8" t="s">
        <v>1069</v>
      </c>
      <c r="G127" s="7" t="s">
        <v>1070</v>
      </c>
      <c r="H127" s="7">
        <v>36752932</v>
      </c>
      <c r="I127" s="7" t="s">
        <v>396</v>
      </c>
      <c r="J127" s="7" t="s">
        <v>1071</v>
      </c>
      <c r="K127" s="7" t="s">
        <v>1072</v>
      </c>
      <c r="L127" s="7" t="s">
        <v>242</v>
      </c>
      <c r="M127" s="7" t="s">
        <v>111</v>
      </c>
      <c r="N127" s="7" t="s">
        <v>154</v>
      </c>
      <c r="O127" s="7" t="s">
        <v>2</v>
      </c>
      <c r="P127" s="7" t="s">
        <v>193</v>
      </c>
      <c r="Q127" s="7" t="s">
        <v>1073</v>
      </c>
      <c r="R127" s="8" t="s">
        <v>1074</v>
      </c>
      <c r="S127" s="7" t="s">
        <v>1075</v>
      </c>
      <c r="T127" s="7" t="s">
        <v>1076</v>
      </c>
      <c r="U127" s="7">
        <v>4</v>
      </c>
      <c r="V127" s="7" t="s">
        <v>1077</v>
      </c>
      <c r="W127" s="21"/>
      <c r="X127" s="21"/>
      <c r="Y127" s="68" t="e">
        <f t="shared" si="68"/>
        <v>#DIV/0!</v>
      </c>
      <c r="Z127" s="21"/>
      <c r="AA127" s="21"/>
      <c r="AB127" s="68" t="e">
        <f t="shared" si="69"/>
        <v>#DIV/0!</v>
      </c>
      <c r="AC127" s="21"/>
      <c r="AD127" s="21"/>
      <c r="AE127" s="68" t="e">
        <f t="shared" si="70"/>
        <v>#DIV/0!</v>
      </c>
      <c r="AF127" s="49">
        <f t="shared" si="134"/>
        <v>0</v>
      </c>
      <c r="AG127" s="7">
        <f t="shared" si="134"/>
        <v>0</v>
      </c>
      <c r="AH127" s="68" t="e">
        <f t="shared" si="90"/>
        <v>#DIV/0!</v>
      </c>
      <c r="AI127" s="17" t="str">
        <f t="shared" ref="AI127:AI134" si="135">IFERROR((IF(AH127&gt;=AJ127,"SOBRESALIENTE",IF(AH127&lt;AJ127-(AJ127*0.05),"NO CUMPLIDA","ACEPTABLE"))),"N/A")</f>
        <v>N/A</v>
      </c>
      <c r="AJ127" s="7">
        <f t="shared" si="122"/>
        <v>4</v>
      </c>
      <c r="AK127" s="7" t="s">
        <v>119</v>
      </c>
      <c r="AL127" s="7" t="s">
        <v>1078</v>
      </c>
      <c r="AM127" s="145"/>
      <c r="AN127" s="145"/>
      <c r="AO127" s="68" t="e">
        <f t="shared" si="71"/>
        <v>#DIV/0!</v>
      </c>
      <c r="AP127" s="145"/>
      <c r="AQ127" s="145"/>
      <c r="AR127" s="68" t="e">
        <f t="shared" si="72"/>
        <v>#DIV/0!</v>
      </c>
      <c r="AS127" s="21"/>
      <c r="AT127" s="21"/>
      <c r="AU127" s="68" t="e">
        <f t="shared" si="73"/>
        <v>#DIV/0!</v>
      </c>
      <c r="AV127" s="49">
        <f t="shared" si="98"/>
        <v>0</v>
      </c>
      <c r="AW127" s="49">
        <f t="shared" si="98"/>
        <v>0</v>
      </c>
      <c r="AX127" s="68" t="e">
        <f t="shared" si="74"/>
        <v>#DIV/0!</v>
      </c>
      <c r="AY127" s="17" t="str">
        <f>IFERROR((IF(AX127&lt;=AZ127,"SOBRESALIENTE",IF(AX127&gt;AZ127+(AZ127*0.05),"NO CUMPLIDA","ACEPTABLE"))),"N/A")</f>
        <v>N/A</v>
      </c>
      <c r="AZ127" s="11">
        <f t="shared" si="91"/>
        <v>4</v>
      </c>
      <c r="BA127" s="49" t="s">
        <v>1079</v>
      </c>
      <c r="BB127" s="7" t="s">
        <v>1080</v>
      </c>
      <c r="BC127" s="21"/>
      <c r="BD127" s="21"/>
      <c r="BE127" s="68" t="e">
        <f t="shared" si="75"/>
        <v>#DIV/0!</v>
      </c>
      <c r="BF127" s="21"/>
      <c r="BG127" s="21"/>
      <c r="BH127" s="68" t="e">
        <f t="shared" si="76"/>
        <v>#DIV/0!</v>
      </c>
      <c r="BI127" s="21"/>
      <c r="BJ127" s="21"/>
      <c r="BK127" s="68" t="e">
        <f t="shared" si="77"/>
        <v>#DIV/0!</v>
      </c>
      <c r="BL127" s="27">
        <f t="shared" si="99"/>
        <v>0</v>
      </c>
      <c r="BM127" s="27">
        <f t="shared" si="99"/>
        <v>0</v>
      </c>
      <c r="BN127" s="68" t="e">
        <f t="shared" si="79"/>
        <v>#DIV/0!</v>
      </c>
      <c r="BO127" s="146" t="str">
        <f>IFERROR((IF(BN127&lt;=BP127,"SOBRESALIENTE",IF(BN127&lt;BP127+(BP127*0.05),"NO CUMPLIDA","ACEPTABLE"))),"N/A")</f>
        <v>N/A</v>
      </c>
      <c r="BP127" s="27">
        <f t="shared" si="123"/>
        <v>4</v>
      </c>
      <c r="BQ127" s="21"/>
      <c r="BR127" s="21"/>
      <c r="BS127" s="21"/>
      <c r="BT127" s="68" t="e">
        <f t="shared" si="80"/>
        <v>#DIV/0!</v>
      </c>
      <c r="BU127" s="21"/>
      <c r="BV127" s="21"/>
      <c r="BW127" s="68" t="e">
        <f t="shared" si="81"/>
        <v>#DIV/0!</v>
      </c>
      <c r="BX127" s="21"/>
      <c r="BY127" s="21"/>
      <c r="BZ127" s="68" t="e">
        <f t="shared" si="82"/>
        <v>#DIV/0!</v>
      </c>
      <c r="CA127" s="27">
        <f t="shared" si="83"/>
        <v>0</v>
      </c>
      <c r="CB127" s="27">
        <f t="shared" si="83"/>
        <v>0</v>
      </c>
      <c r="CC127" s="68" t="e">
        <f t="shared" si="84"/>
        <v>#DIV/0!</v>
      </c>
      <c r="CD127" s="146" t="str">
        <f t="shared" si="133"/>
        <v>N/A</v>
      </c>
      <c r="CE127" s="27">
        <f t="shared" si="124"/>
        <v>4</v>
      </c>
      <c r="CF127" s="21"/>
      <c r="CG127" s="27">
        <f t="shared" si="116"/>
        <v>0</v>
      </c>
      <c r="CH127" s="27">
        <f t="shared" si="116"/>
        <v>0</v>
      </c>
      <c r="CI127" s="68" t="e">
        <f t="shared" si="86"/>
        <v>#DIV/0!</v>
      </c>
      <c r="CJ127" s="146" t="str">
        <f t="shared" ref="CJ127:CJ133" si="136">IFERROR((IF(CI127&gt;=CK127,"SOBRESALIENTE",IF(CI127&lt;CK127-(CK127*0.05),"NO CUMPLIDA","ACEPTABLE"))),"N/A")</f>
        <v>N/A</v>
      </c>
      <c r="CK127" s="27">
        <f t="shared" si="128"/>
        <v>4</v>
      </c>
      <c r="CL127" s="27"/>
      <c r="CM127" s="27">
        <f t="shared" si="109"/>
        <v>0</v>
      </c>
      <c r="CN127" s="38" t="e">
        <f t="shared" si="92"/>
        <v>#DIV/0!</v>
      </c>
      <c r="CO127" s="68" t="e">
        <f t="shared" si="87"/>
        <v>#DIV/0!</v>
      </c>
      <c r="CP127" s="146" t="str">
        <f t="shared" ref="CP127:CP133" si="137">IFERROR((IF(CO127&gt;=CQ127,"SOBRESALIENTE",IF(CO127&lt;CQ127-(CQ127*0.05),"NO CUMPLIDA","ACEPTABLE"))),"N/A")</f>
        <v>N/A</v>
      </c>
      <c r="CQ127" s="7">
        <v>4</v>
      </c>
      <c r="CR127" s="27"/>
      <c r="CS127" s="27">
        <f>SUBTOTAL(9,BC127,BF127,BI127,BR127,BU127,BX127)</f>
        <v>0</v>
      </c>
      <c r="CT127" s="29" t="e">
        <f t="shared" si="93"/>
        <v>#DIV/0!</v>
      </c>
      <c r="CU127" s="69" t="e">
        <f t="shared" si="88"/>
        <v>#DIV/0!</v>
      </c>
      <c r="CV127" s="146" t="str">
        <f>IFERROR((IF(CU127&lt;=CW127,"SOBRESALIENTE",IF(CU127&lt;CW127+(CW127*0.05),"NO CUMPLIDA","ACEPTABLE"))),"N/A")</f>
        <v>N/A</v>
      </c>
      <c r="CW127" s="7">
        <v>4</v>
      </c>
      <c r="CX127" s="27"/>
      <c r="CY127" s="27">
        <f t="shared" si="117"/>
        <v>0</v>
      </c>
      <c r="CZ127" s="46">
        <f t="shared" si="117"/>
        <v>0</v>
      </c>
      <c r="DA127" s="69" t="e">
        <f t="shared" si="89"/>
        <v>#DIV/0!</v>
      </c>
      <c r="DB127" s="146" t="str">
        <f t="shared" ref="DB127:DB140" si="138">IFERROR((IF(DA127&gt;=DC127,"SOBRESALIENTE",IF(DA127&lt;DC127-(DC127*0.05),"NO CUMPLIDA","ACEPTABLE"))),"N/A")</f>
        <v>N/A</v>
      </c>
      <c r="DC127" s="27">
        <f t="shared" si="129"/>
        <v>4</v>
      </c>
      <c r="DD127" s="26"/>
    </row>
    <row r="128" spans="1:108" ht="137.25" customHeight="1">
      <c r="A128" s="8" t="s">
        <v>1081</v>
      </c>
      <c r="B128" s="7" t="s">
        <v>102</v>
      </c>
      <c r="C128" s="8" t="s">
        <v>1069</v>
      </c>
      <c r="D128" s="7" t="s">
        <v>1070</v>
      </c>
      <c r="E128" s="7">
        <v>36752932</v>
      </c>
      <c r="F128" s="8" t="s">
        <v>1069</v>
      </c>
      <c r="G128" s="7" t="s">
        <v>1070</v>
      </c>
      <c r="H128" s="7">
        <v>36752932</v>
      </c>
      <c r="I128" s="7" t="s">
        <v>107</v>
      </c>
      <c r="J128" s="7" t="s">
        <v>1071</v>
      </c>
      <c r="K128" s="7" t="s">
        <v>1072</v>
      </c>
      <c r="L128" s="7" t="s">
        <v>242</v>
      </c>
      <c r="M128" s="7" t="s">
        <v>111</v>
      </c>
      <c r="N128" s="7" t="s">
        <v>154</v>
      </c>
      <c r="O128" s="7" t="s">
        <v>2</v>
      </c>
      <c r="P128" s="7" t="s">
        <v>193</v>
      </c>
      <c r="Q128" s="7" t="s">
        <v>1073</v>
      </c>
      <c r="R128" s="8" t="s">
        <v>1082</v>
      </c>
      <c r="S128" s="7" t="s">
        <v>1083</v>
      </c>
      <c r="T128" s="7" t="s">
        <v>1083</v>
      </c>
      <c r="U128" s="11">
        <v>0.6</v>
      </c>
      <c r="V128" s="7" t="s">
        <v>1084</v>
      </c>
      <c r="W128" s="145"/>
      <c r="X128" s="145">
        <v>10</v>
      </c>
      <c r="Y128" s="68">
        <f t="shared" si="68"/>
        <v>0</v>
      </c>
      <c r="Z128" s="145">
        <v>17</v>
      </c>
      <c r="AA128" s="145"/>
      <c r="AB128" s="68" t="e">
        <f t="shared" si="69"/>
        <v>#DIV/0!</v>
      </c>
      <c r="AC128" s="21"/>
      <c r="AD128" s="21"/>
      <c r="AE128" s="68" t="e">
        <f t="shared" si="70"/>
        <v>#DIV/0!</v>
      </c>
      <c r="AF128" s="49">
        <f t="shared" si="134"/>
        <v>17</v>
      </c>
      <c r="AG128" s="49">
        <f t="shared" si="134"/>
        <v>10</v>
      </c>
      <c r="AH128" s="68">
        <f t="shared" si="90"/>
        <v>1.7</v>
      </c>
      <c r="AI128" s="147" t="str">
        <f t="shared" si="135"/>
        <v>SOBRESALIENTE</v>
      </c>
      <c r="AJ128" s="14">
        <f t="shared" si="122"/>
        <v>0.6</v>
      </c>
      <c r="AK128" s="14" t="s">
        <v>119</v>
      </c>
      <c r="AL128" s="7" t="s">
        <v>1085</v>
      </c>
      <c r="AM128" s="145"/>
      <c r="AN128" s="145">
        <v>10</v>
      </c>
      <c r="AO128" s="68">
        <f t="shared" si="71"/>
        <v>0</v>
      </c>
      <c r="AP128" s="145">
        <v>17</v>
      </c>
      <c r="AQ128" s="145"/>
      <c r="AR128" s="68" t="e">
        <f t="shared" si="72"/>
        <v>#DIV/0!</v>
      </c>
      <c r="AS128" s="145"/>
      <c r="AT128" s="145"/>
      <c r="AU128" s="68" t="e">
        <f t="shared" si="73"/>
        <v>#DIV/0!</v>
      </c>
      <c r="AV128" s="49">
        <f t="shared" si="98"/>
        <v>17</v>
      </c>
      <c r="AW128" s="49">
        <f t="shared" si="98"/>
        <v>10</v>
      </c>
      <c r="AX128" s="68">
        <f t="shared" si="74"/>
        <v>1.7</v>
      </c>
      <c r="AY128" s="147" t="str">
        <f t="shared" ref="AY128:AY133" si="139">IFERROR((IF(AX128&gt;=AZ128,"SOBRESALIENTE",IF(AX128&lt;AZ128-(AZ128*0.05),"NO CUMPLIDA","ACEPTABLE"))),"N/A")</f>
        <v>SOBRESALIENTE</v>
      </c>
      <c r="AZ128" s="11">
        <f t="shared" si="91"/>
        <v>0.6</v>
      </c>
      <c r="BA128" s="14" t="s">
        <v>119</v>
      </c>
      <c r="BB128" s="7" t="s">
        <v>1086</v>
      </c>
      <c r="BC128" s="21"/>
      <c r="BD128" s="21"/>
      <c r="BE128" s="68" t="e">
        <f t="shared" si="75"/>
        <v>#DIV/0!</v>
      </c>
      <c r="BF128" s="21"/>
      <c r="BG128" s="21"/>
      <c r="BH128" s="68" t="e">
        <f t="shared" si="76"/>
        <v>#DIV/0!</v>
      </c>
      <c r="BI128" s="21"/>
      <c r="BJ128" s="21"/>
      <c r="BK128" s="68" t="e">
        <f t="shared" si="77"/>
        <v>#DIV/0!</v>
      </c>
      <c r="BL128" s="27">
        <f t="shared" si="99"/>
        <v>0</v>
      </c>
      <c r="BM128" s="27">
        <f t="shared" si="99"/>
        <v>0</v>
      </c>
      <c r="BN128" s="68" t="e">
        <f t="shared" si="79"/>
        <v>#DIV/0!</v>
      </c>
      <c r="BO128" s="146" t="str">
        <f t="shared" ref="BO128:BO134" si="140">IFERROR((IF(BN128&gt;=BP128,"SOBRESALIENTE",IF(BN128&lt;BP128-(BP128*0.05),"NO CUMPLIDA","ACEPTABLE"))),"N/A")</f>
        <v>N/A</v>
      </c>
      <c r="BP128" s="30">
        <f t="shared" si="123"/>
        <v>0.6</v>
      </c>
      <c r="BQ128" s="21"/>
      <c r="BR128" s="21"/>
      <c r="BS128" s="21"/>
      <c r="BT128" s="68" t="e">
        <f t="shared" si="80"/>
        <v>#DIV/0!</v>
      </c>
      <c r="BU128" s="21"/>
      <c r="BV128" s="21"/>
      <c r="BW128" s="68" t="e">
        <f t="shared" si="81"/>
        <v>#DIV/0!</v>
      </c>
      <c r="BX128" s="21"/>
      <c r="BY128" s="21"/>
      <c r="BZ128" s="68" t="e">
        <f t="shared" si="82"/>
        <v>#DIV/0!</v>
      </c>
      <c r="CA128" s="27">
        <f t="shared" si="83"/>
        <v>0</v>
      </c>
      <c r="CB128" s="27">
        <f t="shared" si="83"/>
        <v>0</v>
      </c>
      <c r="CC128" s="68" t="e">
        <f t="shared" si="84"/>
        <v>#DIV/0!</v>
      </c>
      <c r="CD128" s="146" t="str">
        <f t="shared" si="133"/>
        <v>N/A</v>
      </c>
      <c r="CE128" s="30">
        <f t="shared" si="124"/>
        <v>0.6</v>
      </c>
      <c r="CF128" s="21"/>
      <c r="CG128" s="27">
        <f t="shared" si="116"/>
        <v>34</v>
      </c>
      <c r="CH128" s="27">
        <f t="shared" si="116"/>
        <v>20</v>
      </c>
      <c r="CI128" s="68">
        <f t="shared" si="86"/>
        <v>1.7</v>
      </c>
      <c r="CJ128" s="146" t="str">
        <f t="shared" si="136"/>
        <v>SOBRESALIENTE</v>
      </c>
      <c r="CK128" s="30">
        <f t="shared" si="128"/>
        <v>0.6</v>
      </c>
      <c r="CL128" s="27"/>
      <c r="CM128" s="27">
        <f t="shared" si="109"/>
        <v>34</v>
      </c>
      <c r="CN128" s="38">
        <f t="shared" si="92"/>
        <v>10</v>
      </c>
      <c r="CO128" s="68">
        <f t="shared" si="87"/>
        <v>3.4</v>
      </c>
      <c r="CP128" s="146" t="str">
        <f t="shared" si="137"/>
        <v>SOBRESALIENTE</v>
      </c>
      <c r="CQ128" s="11">
        <v>0.6</v>
      </c>
      <c r="CR128" s="27"/>
      <c r="CS128" s="27">
        <f>SUBTOTAL(9,AI128,AM128,AP128,AY128,BC128,BF128)</f>
        <v>17</v>
      </c>
      <c r="CT128" s="29">
        <f t="shared" si="93"/>
        <v>10</v>
      </c>
      <c r="CU128" s="69">
        <f t="shared" si="88"/>
        <v>1.7</v>
      </c>
      <c r="CV128" s="146" t="str">
        <f t="shared" ref="CV128:CV133" si="141">IFERROR((IF(CU128&gt;=CW128,"SOBRESALIENTE",IF(CU128&lt;CW128-(CW128*0.05),"NO CUMPLIDA","ACEPTABLE"))),"N/A")</f>
        <v>SOBRESALIENTE</v>
      </c>
      <c r="CW128" s="11">
        <v>0.6</v>
      </c>
      <c r="CX128" s="27"/>
      <c r="CY128" s="27">
        <f t="shared" si="117"/>
        <v>34</v>
      </c>
      <c r="CZ128" s="46">
        <f t="shared" si="117"/>
        <v>20</v>
      </c>
      <c r="DA128" s="69">
        <f t="shared" si="89"/>
        <v>1.7</v>
      </c>
      <c r="DB128" s="146" t="str">
        <f t="shared" si="138"/>
        <v>SOBRESALIENTE</v>
      </c>
      <c r="DC128" s="30">
        <f t="shared" si="129"/>
        <v>0.6</v>
      </c>
      <c r="DD128" s="26"/>
    </row>
    <row r="129" spans="1:108" ht="67.5">
      <c r="A129" s="6" t="s">
        <v>1087</v>
      </c>
      <c r="B129" s="7" t="s">
        <v>102</v>
      </c>
      <c r="C129" s="8" t="s">
        <v>1069</v>
      </c>
      <c r="D129" s="7" t="s">
        <v>1070</v>
      </c>
      <c r="E129" s="7">
        <v>36752932</v>
      </c>
      <c r="F129" s="8" t="s">
        <v>1069</v>
      </c>
      <c r="G129" s="7" t="s">
        <v>1070</v>
      </c>
      <c r="H129" s="7">
        <v>36752932</v>
      </c>
      <c r="I129" s="7" t="s">
        <v>107</v>
      </c>
      <c r="J129" s="7" t="s">
        <v>1071</v>
      </c>
      <c r="K129" s="7" t="s">
        <v>1072</v>
      </c>
      <c r="L129" s="7" t="s">
        <v>242</v>
      </c>
      <c r="M129" s="7" t="s">
        <v>111</v>
      </c>
      <c r="N129" s="7" t="s">
        <v>154</v>
      </c>
      <c r="O129" s="7" t="s">
        <v>2</v>
      </c>
      <c r="P129" s="7" t="s">
        <v>193</v>
      </c>
      <c r="Q129" s="7" t="s">
        <v>1073</v>
      </c>
      <c r="R129" s="8" t="s">
        <v>1088</v>
      </c>
      <c r="S129" s="7" t="s">
        <v>1089</v>
      </c>
      <c r="T129" s="7" t="s">
        <v>1090</v>
      </c>
      <c r="U129" s="11">
        <v>0.6</v>
      </c>
      <c r="V129" s="7" t="s">
        <v>1084</v>
      </c>
      <c r="W129" s="145">
        <v>0</v>
      </c>
      <c r="X129" s="145">
        <v>0</v>
      </c>
      <c r="Y129" s="68" t="e">
        <f t="shared" si="68"/>
        <v>#DIV/0!</v>
      </c>
      <c r="Z129" s="145">
        <v>1</v>
      </c>
      <c r="AA129" s="145">
        <v>1</v>
      </c>
      <c r="AB129" s="68">
        <f t="shared" si="69"/>
        <v>1</v>
      </c>
      <c r="AC129" s="145"/>
      <c r="AD129" s="145"/>
      <c r="AE129" s="68" t="e">
        <f t="shared" si="70"/>
        <v>#DIV/0!</v>
      </c>
      <c r="AF129" s="49">
        <f t="shared" si="134"/>
        <v>1</v>
      </c>
      <c r="AG129" s="49">
        <f t="shared" si="134"/>
        <v>1</v>
      </c>
      <c r="AH129" s="68">
        <f t="shared" si="90"/>
        <v>1</v>
      </c>
      <c r="AI129" s="147" t="str">
        <f t="shared" si="135"/>
        <v>SOBRESALIENTE</v>
      </c>
      <c r="AJ129" s="14">
        <f t="shared" si="122"/>
        <v>0.6</v>
      </c>
      <c r="AK129" s="14" t="s">
        <v>119</v>
      </c>
      <c r="AL129" s="7" t="s">
        <v>1091</v>
      </c>
      <c r="AM129" s="145"/>
      <c r="AN129" s="145">
        <v>0</v>
      </c>
      <c r="AO129" s="68" t="e">
        <f t="shared" si="71"/>
        <v>#DIV/0!</v>
      </c>
      <c r="AP129" s="21">
        <v>2</v>
      </c>
      <c r="AQ129" s="21">
        <v>2</v>
      </c>
      <c r="AR129" s="68">
        <f t="shared" si="72"/>
        <v>1</v>
      </c>
      <c r="AS129" s="21">
        <v>1</v>
      </c>
      <c r="AT129" s="21">
        <v>1</v>
      </c>
      <c r="AU129" s="68">
        <f t="shared" si="73"/>
        <v>1</v>
      </c>
      <c r="AV129" s="49">
        <f t="shared" si="98"/>
        <v>3</v>
      </c>
      <c r="AW129" s="49">
        <f t="shared" si="98"/>
        <v>3</v>
      </c>
      <c r="AX129" s="68">
        <f t="shared" si="74"/>
        <v>1</v>
      </c>
      <c r="AY129" s="147" t="str">
        <f t="shared" si="139"/>
        <v>SOBRESALIENTE</v>
      </c>
      <c r="AZ129" s="11">
        <f t="shared" si="91"/>
        <v>0.6</v>
      </c>
      <c r="BA129" s="14" t="s">
        <v>119</v>
      </c>
      <c r="BB129" s="7" t="s">
        <v>1092</v>
      </c>
      <c r="BC129" s="21"/>
      <c r="BD129" s="21"/>
      <c r="BE129" s="68" t="e">
        <f t="shared" si="75"/>
        <v>#DIV/0!</v>
      </c>
      <c r="BF129" s="21"/>
      <c r="BG129" s="21"/>
      <c r="BH129" s="68" t="e">
        <f t="shared" si="76"/>
        <v>#DIV/0!</v>
      </c>
      <c r="BI129" s="21"/>
      <c r="BJ129" s="21"/>
      <c r="BK129" s="68" t="e">
        <f t="shared" si="77"/>
        <v>#DIV/0!</v>
      </c>
      <c r="BL129" s="27">
        <f t="shared" si="99"/>
        <v>0</v>
      </c>
      <c r="BM129" s="27">
        <f t="shared" si="99"/>
        <v>0</v>
      </c>
      <c r="BN129" s="68" t="e">
        <f t="shared" si="79"/>
        <v>#DIV/0!</v>
      </c>
      <c r="BO129" s="146" t="str">
        <f t="shared" si="140"/>
        <v>N/A</v>
      </c>
      <c r="BP129" s="30">
        <f t="shared" si="123"/>
        <v>0.6</v>
      </c>
      <c r="BQ129" s="21"/>
      <c r="BR129" s="21"/>
      <c r="BS129" s="21"/>
      <c r="BT129" s="68" t="e">
        <f t="shared" si="80"/>
        <v>#DIV/0!</v>
      </c>
      <c r="BU129" s="21"/>
      <c r="BV129" s="21"/>
      <c r="BW129" s="68" t="e">
        <f t="shared" si="81"/>
        <v>#DIV/0!</v>
      </c>
      <c r="BX129" s="21"/>
      <c r="BY129" s="21"/>
      <c r="BZ129" s="68" t="e">
        <f t="shared" si="82"/>
        <v>#DIV/0!</v>
      </c>
      <c r="CA129" s="27">
        <f t="shared" si="83"/>
        <v>0</v>
      </c>
      <c r="CB129" s="27">
        <f t="shared" si="83"/>
        <v>0</v>
      </c>
      <c r="CC129" s="68" t="e">
        <f t="shared" si="84"/>
        <v>#DIV/0!</v>
      </c>
      <c r="CD129" s="146" t="str">
        <f t="shared" si="133"/>
        <v>N/A</v>
      </c>
      <c r="CE129" s="30">
        <f t="shared" si="124"/>
        <v>0.6</v>
      </c>
      <c r="CF129" s="21"/>
      <c r="CG129" s="27">
        <f t="shared" si="116"/>
        <v>4</v>
      </c>
      <c r="CH129" s="27">
        <f t="shared" si="116"/>
        <v>4</v>
      </c>
      <c r="CI129" s="68">
        <f t="shared" si="86"/>
        <v>1</v>
      </c>
      <c r="CJ129" s="146" t="str">
        <f t="shared" si="136"/>
        <v>SOBRESALIENTE</v>
      </c>
      <c r="CK129" s="30">
        <f t="shared" si="128"/>
        <v>0.6</v>
      </c>
      <c r="CL129" s="27"/>
      <c r="CM129" s="27">
        <f t="shared" si="109"/>
        <v>4</v>
      </c>
      <c r="CN129" s="38">
        <f t="shared" si="92"/>
        <v>0.8</v>
      </c>
      <c r="CO129" s="68">
        <f t="shared" si="87"/>
        <v>5</v>
      </c>
      <c r="CP129" s="146" t="str">
        <f t="shared" si="137"/>
        <v>SOBRESALIENTE</v>
      </c>
      <c r="CQ129" s="11">
        <v>0.6</v>
      </c>
      <c r="CR129" s="27"/>
      <c r="CS129" s="27">
        <f>SUBTOTAL(9,AI129,AM129,AP129,AY129,BC129,BF129)</f>
        <v>2</v>
      </c>
      <c r="CT129" s="29">
        <f t="shared" si="93"/>
        <v>0.8</v>
      </c>
      <c r="CU129" s="69">
        <f t="shared" si="88"/>
        <v>2.5</v>
      </c>
      <c r="CV129" s="146" t="str">
        <f t="shared" si="141"/>
        <v>SOBRESALIENTE</v>
      </c>
      <c r="CW129" s="11">
        <v>0.6</v>
      </c>
      <c r="CX129" s="27"/>
      <c r="CY129" s="27">
        <f t="shared" si="117"/>
        <v>4</v>
      </c>
      <c r="CZ129" s="46">
        <f t="shared" si="117"/>
        <v>4</v>
      </c>
      <c r="DA129" s="69">
        <f t="shared" si="89"/>
        <v>1</v>
      </c>
      <c r="DB129" s="146" t="str">
        <f t="shared" si="138"/>
        <v>SOBRESALIENTE</v>
      </c>
      <c r="DC129" s="30">
        <f t="shared" si="129"/>
        <v>0.6</v>
      </c>
      <c r="DD129" s="26"/>
    </row>
    <row r="130" spans="1:108" ht="76.5" customHeight="1">
      <c r="A130" s="8" t="s">
        <v>1093</v>
      </c>
      <c r="B130" s="7" t="s">
        <v>102</v>
      </c>
      <c r="C130" s="8" t="s">
        <v>1094</v>
      </c>
      <c r="D130" s="7" t="s">
        <v>1095</v>
      </c>
      <c r="E130" s="7">
        <v>12987025</v>
      </c>
      <c r="F130" s="8" t="s">
        <v>1094</v>
      </c>
      <c r="G130" s="7" t="s">
        <v>1095</v>
      </c>
      <c r="H130" s="7">
        <v>12987025</v>
      </c>
      <c r="I130" s="7" t="s">
        <v>909</v>
      </c>
      <c r="J130" s="7" t="s">
        <v>1096</v>
      </c>
      <c r="K130" s="7" t="s">
        <v>1097</v>
      </c>
      <c r="L130" s="7" t="s">
        <v>242</v>
      </c>
      <c r="M130" s="7" t="s">
        <v>1098</v>
      </c>
      <c r="N130" s="7" t="s">
        <v>154</v>
      </c>
      <c r="O130" s="7" t="s">
        <v>243</v>
      </c>
      <c r="P130" s="7" t="s">
        <v>1099</v>
      </c>
      <c r="Q130" s="7" t="s">
        <v>1100</v>
      </c>
      <c r="R130" s="8" t="s">
        <v>1101</v>
      </c>
      <c r="S130" s="7" t="s">
        <v>1102</v>
      </c>
      <c r="T130" s="7" t="s">
        <v>1103</v>
      </c>
      <c r="U130" s="11">
        <v>1</v>
      </c>
      <c r="V130" s="7" t="s">
        <v>160</v>
      </c>
      <c r="W130" s="60">
        <v>2</v>
      </c>
      <c r="X130" s="42">
        <v>2</v>
      </c>
      <c r="Y130" s="14">
        <f t="shared" ref="Y130:Y193" si="142">W130/X130</f>
        <v>1</v>
      </c>
      <c r="Z130" s="42">
        <v>3</v>
      </c>
      <c r="AA130" s="42">
        <v>3</v>
      </c>
      <c r="AB130" s="14">
        <f t="shared" ref="AB130:AB193" si="143">Z130/AA130</f>
        <v>1</v>
      </c>
      <c r="AC130" s="42">
        <v>1</v>
      </c>
      <c r="AD130" s="42">
        <v>1</v>
      </c>
      <c r="AE130" s="14">
        <f t="shared" ref="AE130:AE193" si="144">AC130/AD130</f>
        <v>1</v>
      </c>
      <c r="AF130" s="49">
        <f t="shared" si="134"/>
        <v>6</v>
      </c>
      <c r="AG130" s="7">
        <f t="shared" si="134"/>
        <v>6</v>
      </c>
      <c r="AH130" s="14">
        <f t="shared" si="90"/>
        <v>1</v>
      </c>
      <c r="AI130" s="17" t="str">
        <f t="shared" si="135"/>
        <v>SOBRESALIENTE</v>
      </c>
      <c r="AJ130" s="11">
        <f t="shared" si="122"/>
        <v>1</v>
      </c>
      <c r="AK130" s="11" t="s">
        <v>119</v>
      </c>
      <c r="AL130" s="148" t="s">
        <v>1104</v>
      </c>
      <c r="AM130" s="149">
        <v>3</v>
      </c>
      <c r="AN130" s="149">
        <v>2</v>
      </c>
      <c r="AO130" s="14">
        <f t="shared" ref="AO130:AO193" si="145">AM130/AN130</f>
        <v>1.5</v>
      </c>
      <c r="AP130" s="149">
        <v>3</v>
      </c>
      <c r="AQ130" s="149">
        <v>3</v>
      </c>
      <c r="AR130" s="14">
        <f t="shared" ref="AR130:AR193" si="146">AP130/AQ130</f>
        <v>1</v>
      </c>
      <c r="AS130" s="149">
        <v>2</v>
      </c>
      <c r="AT130" s="149">
        <v>2</v>
      </c>
      <c r="AU130" s="14">
        <f t="shared" ref="AU130:AU193" si="147">AS130/AT130</f>
        <v>1</v>
      </c>
      <c r="AV130" s="150">
        <f t="shared" si="98"/>
        <v>8</v>
      </c>
      <c r="AW130" s="7">
        <f t="shared" si="98"/>
        <v>7</v>
      </c>
      <c r="AX130" s="14">
        <f t="shared" ref="AX130:AX193" si="148">AV130/AW130</f>
        <v>1.1428571428571428</v>
      </c>
      <c r="AY130" s="17" t="str">
        <f t="shared" si="139"/>
        <v>SOBRESALIENTE</v>
      </c>
      <c r="AZ130" s="11">
        <f t="shared" si="91"/>
        <v>1</v>
      </c>
      <c r="BA130" s="11" t="s">
        <v>119</v>
      </c>
      <c r="BB130" s="7" t="s">
        <v>1105</v>
      </c>
      <c r="BC130" s="21"/>
      <c r="BD130" s="21"/>
      <c r="BE130" s="14" t="e">
        <f t="shared" ref="BE130:BE193" si="149">BC130/BD130</f>
        <v>#DIV/0!</v>
      </c>
      <c r="BF130" s="21"/>
      <c r="BG130" s="21"/>
      <c r="BH130" s="14" t="e">
        <f t="shared" ref="BH130:BH193" si="150">BF130/BG130</f>
        <v>#DIV/0!</v>
      </c>
      <c r="BI130" s="21"/>
      <c r="BJ130" s="21"/>
      <c r="BK130" s="14" t="e">
        <f t="shared" ref="BK130:BK193" si="151">BI130/BJ130</f>
        <v>#DIV/0!</v>
      </c>
      <c r="BL130" s="27">
        <f t="shared" si="99"/>
        <v>0</v>
      </c>
      <c r="BM130" s="26">
        <f t="shared" si="99"/>
        <v>0</v>
      </c>
      <c r="BN130" s="14" t="e">
        <f t="shared" ref="BN130:BN193" si="152">BL130/BM130</f>
        <v>#DIV/0!</v>
      </c>
      <c r="BO130" s="28" t="str">
        <f t="shared" si="140"/>
        <v>N/A</v>
      </c>
      <c r="BP130" s="24">
        <f t="shared" si="123"/>
        <v>1</v>
      </c>
      <c r="BQ130" s="21"/>
      <c r="BR130" s="21"/>
      <c r="BS130" s="21"/>
      <c r="BT130" s="14" t="e">
        <f t="shared" ref="BT130:BT193" si="153">BR130/BS130</f>
        <v>#DIV/0!</v>
      </c>
      <c r="BU130" s="21"/>
      <c r="BV130" s="21"/>
      <c r="BW130" s="14" t="e">
        <f t="shared" ref="BW130:BW193" si="154">BU130/BV130</f>
        <v>#DIV/0!</v>
      </c>
      <c r="BX130" s="21"/>
      <c r="BY130" s="21"/>
      <c r="BZ130" s="14" t="e">
        <f t="shared" ref="BZ130:BZ193" si="155">BX130/BY130</f>
        <v>#DIV/0!</v>
      </c>
      <c r="CA130" s="27">
        <f t="shared" ref="CA130:CB192" si="156">SUM(BR130,BU130,BX130)</f>
        <v>0</v>
      </c>
      <c r="CB130" s="26">
        <f t="shared" si="156"/>
        <v>0</v>
      </c>
      <c r="CC130" s="14" t="e">
        <f t="shared" ref="CC130:CC193" si="157">CA130/CB130</f>
        <v>#DIV/0!</v>
      </c>
      <c r="CD130" s="28" t="str">
        <f t="shared" si="133"/>
        <v>N/A</v>
      </c>
      <c r="CE130" s="24">
        <f t="shared" si="124"/>
        <v>1</v>
      </c>
      <c r="CF130" s="21"/>
      <c r="CG130" s="26">
        <f t="shared" ref="CG130:CH161" si="158">SUBTOTAL(9,W130,Z130,AC130,AM130,AP130,AS130)</f>
        <v>14</v>
      </c>
      <c r="CH130" s="26">
        <f t="shared" si="158"/>
        <v>13</v>
      </c>
      <c r="CI130" s="14">
        <f t="shared" ref="CI130:CI193" si="159">CG130/CH130</f>
        <v>1.0769230769230769</v>
      </c>
      <c r="CJ130" s="28" t="str">
        <f t="shared" si="136"/>
        <v>SOBRESALIENTE</v>
      </c>
      <c r="CK130" s="24">
        <f t="shared" si="128"/>
        <v>1</v>
      </c>
      <c r="CL130" s="26"/>
      <c r="CM130" s="26">
        <f t="shared" si="109"/>
        <v>14</v>
      </c>
      <c r="CN130" s="38">
        <f t="shared" si="92"/>
        <v>2.1666666666666665</v>
      </c>
      <c r="CO130" s="14">
        <f t="shared" ref="CO130:CO193" si="160">CM130/CN130</f>
        <v>6.4615384615384617</v>
      </c>
      <c r="CP130" s="28" t="str">
        <f t="shared" si="137"/>
        <v>SOBRESALIENTE</v>
      </c>
      <c r="CQ130" s="11">
        <v>1</v>
      </c>
      <c r="CR130" s="26"/>
      <c r="CS130" s="26">
        <f>SUBTOTAL(9,BC130,BF130,BI130,BR130,BU130,BX130)</f>
        <v>0</v>
      </c>
      <c r="CT130" s="29">
        <f t="shared" si="93"/>
        <v>2.1666666666666665</v>
      </c>
      <c r="CU130" s="30">
        <f t="shared" ref="CU130:CU193" si="161">CS130/CT130</f>
        <v>0</v>
      </c>
      <c r="CV130" s="28" t="str">
        <f t="shared" si="141"/>
        <v>NO CUMPLIDA</v>
      </c>
      <c r="CW130" s="11">
        <v>1</v>
      </c>
      <c r="CX130" s="26"/>
      <c r="CY130" s="26">
        <f t="shared" si="117"/>
        <v>14</v>
      </c>
      <c r="CZ130" s="46">
        <f t="shared" si="117"/>
        <v>13</v>
      </c>
      <c r="DA130" s="30">
        <f t="shared" ref="DA130:DA193" si="162">CY130/CZ130</f>
        <v>1.0769230769230769</v>
      </c>
      <c r="DB130" s="28" t="str">
        <f t="shared" si="138"/>
        <v>SOBRESALIENTE</v>
      </c>
      <c r="DC130" s="24">
        <f t="shared" si="129"/>
        <v>1</v>
      </c>
      <c r="DD130" s="26"/>
    </row>
    <row r="131" spans="1:108" ht="129" customHeight="1">
      <c r="A131" s="6" t="s">
        <v>1106</v>
      </c>
      <c r="B131" s="7" t="s">
        <v>102</v>
      </c>
      <c r="C131" s="8" t="s">
        <v>1094</v>
      </c>
      <c r="D131" s="7" t="s">
        <v>1095</v>
      </c>
      <c r="E131" s="7">
        <v>12987025</v>
      </c>
      <c r="F131" s="8" t="s">
        <v>1094</v>
      </c>
      <c r="G131" s="7" t="s">
        <v>1095</v>
      </c>
      <c r="H131" s="7">
        <v>12987025</v>
      </c>
      <c r="I131" s="7" t="s">
        <v>909</v>
      </c>
      <c r="J131" s="7" t="s">
        <v>1107</v>
      </c>
      <c r="K131" s="7" t="s">
        <v>1108</v>
      </c>
      <c r="L131" s="7" t="s">
        <v>242</v>
      </c>
      <c r="M131" s="7" t="s">
        <v>1109</v>
      </c>
      <c r="N131" s="7" t="s">
        <v>154</v>
      </c>
      <c r="O131" s="7" t="s">
        <v>2</v>
      </c>
      <c r="P131" s="7" t="s">
        <v>1110</v>
      </c>
      <c r="Q131" s="7" t="s">
        <v>1100</v>
      </c>
      <c r="R131" s="8" t="s">
        <v>1111</v>
      </c>
      <c r="S131" s="7" t="s">
        <v>1112</v>
      </c>
      <c r="T131" s="7" t="s">
        <v>1113</v>
      </c>
      <c r="U131" s="11">
        <v>0.9</v>
      </c>
      <c r="V131" s="7" t="s">
        <v>160</v>
      </c>
      <c r="W131" s="60">
        <v>0</v>
      </c>
      <c r="X131" s="42">
        <v>0</v>
      </c>
      <c r="Y131" s="14" t="e">
        <f t="shared" si="142"/>
        <v>#DIV/0!</v>
      </c>
      <c r="Z131" s="42">
        <v>0</v>
      </c>
      <c r="AA131" s="42">
        <v>0</v>
      </c>
      <c r="AB131" s="14" t="e">
        <f t="shared" si="143"/>
        <v>#DIV/0!</v>
      </c>
      <c r="AC131" s="42">
        <v>1</v>
      </c>
      <c r="AD131" s="42">
        <v>1</v>
      </c>
      <c r="AE131" s="14">
        <f t="shared" si="144"/>
        <v>1</v>
      </c>
      <c r="AF131" s="49">
        <f t="shared" si="134"/>
        <v>1</v>
      </c>
      <c r="AG131" s="7">
        <f t="shared" si="134"/>
        <v>1</v>
      </c>
      <c r="AH131" s="14">
        <f t="shared" ref="AH131:AH194" si="163">AF131/AG131</f>
        <v>1</v>
      </c>
      <c r="AI131" s="17" t="str">
        <f t="shared" si="135"/>
        <v>SOBRESALIENTE</v>
      </c>
      <c r="AJ131" s="11">
        <f t="shared" si="122"/>
        <v>0.9</v>
      </c>
      <c r="AK131" s="11" t="s">
        <v>1079</v>
      </c>
      <c r="AL131" s="151" t="s">
        <v>1114</v>
      </c>
      <c r="AM131" s="149">
        <v>2</v>
      </c>
      <c r="AN131" s="149">
        <v>2</v>
      </c>
      <c r="AO131" s="14">
        <f t="shared" si="145"/>
        <v>1</v>
      </c>
      <c r="AP131" s="149">
        <v>2</v>
      </c>
      <c r="AQ131" s="149">
        <v>2</v>
      </c>
      <c r="AR131" s="14">
        <f t="shared" si="146"/>
        <v>1</v>
      </c>
      <c r="AS131" s="149">
        <v>1</v>
      </c>
      <c r="AT131" s="149">
        <v>0</v>
      </c>
      <c r="AU131" s="14" t="e">
        <f t="shared" si="147"/>
        <v>#DIV/0!</v>
      </c>
      <c r="AV131" s="150">
        <f t="shared" si="98"/>
        <v>5</v>
      </c>
      <c r="AW131" s="7">
        <f t="shared" si="98"/>
        <v>4</v>
      </c>
      <c r="AX131" s="14">
        <f t="shared" si="148"/>
        <v>1.25</v>
      </c>
      <c r="AY131" s="17" t="str">
        <f t="shared" si="139"/>
        <v>SOBRESALIENTE</v>
      </c>
      <c r="AZ131" s="11">
        <f t="shared" ref="AZ131:AZ194" si="164">U131</f>
        <v>0.9</v>
      </c>
      <c r="BA131" s="11" t="s">
        <v>1079</v>
      </c>
      <c r="BB131" s="7" t="s">
        <v>1115</v>
      </c>
      <c r="BC131" s="21"/>
      <c r="BD131" s="21"/>
      <c r="BE131" s="14" t="e">
        <f t="shared" si="149"/>
        <v>#DIV/0!</v>
      </c>
      <c r="BF131" s="21"/>
      <c r="BG131" s="21"/>
      <c r="BH131" s="14" t="e">
        <f t="shared" si="150"/>
        <v>#DIV/0!</v>
      </c>
      <c r="BI131" s="21"/>
      <c r="BJ131" s="21"/>
      <c r="BK131" s="14" t="e">
        <f t="shared" si="151"/>
        <v>#DIV/0!</v>
      </c>
      <c r="BL131" s="27">
        <f t="shared" si="99"/>
        <v>0</v>
      </c>
      <c r="BM131" s="26">
        <f t="shared" si="99"/>
        <v>0</v>
      </c>
      <c r="BN131" s="14" t="e">
        <f t="shared" si="152"/>
        <v>#DIV/0!</v>
      </c>
      <c r="BO131" s="28" t="str">
        <f t="shared" si="140"/>
        <v>N/A</v>
      </c>
      <c r="BP131" s="24">
        <f t="shared" si="123"/>
        <v>0.9</v>
      </c>
      <c r="BQ131" s="21"/>
      <c r="BR131" s="21"/>
      <c r="BS131" s="21"/>
      <c r="BT131" s="14" t="e">
        <f t="shared" si="153"/>
        <v>#DIV/0!</v>
      </c>
      <c r="BU131" s="21"/>
      <c r="BV131" s="21"/>
      <c r="BW131" s="14" t="e">
        <f t="shared" si="154"/>
        <v>#DIV/0!</v>
      </c>
      <c r="BX131" s="21"/>
      <c r="BY131" s="21"/>
      <c r="BZ131" s="14" t="e">
        <f t="shared" si="155"/>
        <v>#DIV/0!</v>
      </c>
      <c r="CA131" s="27">
        <f t="shared" si="156"/>
        <v>0</v>
      </c>
      <c r="CB131" s="26">
        <f t="shared" si="156"/>
        <v>0</v>
      </c>
      <c r="CC131" s="14" t="e">
        <f t="shared" si="157"/>
        <v>#DIV/0!</v>
      </c>
      <c r="CD131" s="28" t="str">
        <f t="shared" si="133"/>
        <v>N/A</v>
      </c>
      <c r="CE131" s="24">
        <f t="shared" si="124"/>
        <v>0.9</v>
      </c>
      <c r="CF131" s="21"/>
      <c r="CG131" s="26">
        <f t="shared" si="158"/>
        <v>6</v>
      </c>
      <c r="CH131" s="26">
        <f t="shared" si="158"/>
        <v>5</v>
      </c>
      <c r="CI131" s="14">
        <f t="shared" si="159"/>
        <v>1.2</v>
      </c>
      <c r="CJ131" s="28" t="str">
        <f t="shared" si="136"/>
        <v>SOBRESALIENTE</v>
      </c>
      <c r="CK131" s="24">
        <f t="shared" si="128"/>
        <v>0.9</v>
      </c>
      <c r="CL131" s="26"/>
      <c r="CM131" s="26">
        <f t="shared" si="109"/>
        <v>6</v>
      </c>
      <c r="CN131" s="38">
        <f t="shared" ref="CN131:CN194" si="165">AVERAGE(X131,AA131,AD131,AN131,AQ131,AT131,BD131,BG131,BJ131)</f>
        <v>0.83333333333333337</v>
      </c>
      <c r="CO131" s="14">
        <f t="shared" si="160"/>
        <v>7.1999999999999993</v>
      </c>
      <c r="CP131" s="28" t="str">
        <f t="shared" si="137"/>
        <v>SOBRESALIENTE</v>
      </c>
      <c r="CQ131" s="11">
        <v>0.9</v>
      </c>
      <c r="CR131" s="26"/>
      <c r="CS131" s="26">
        <f>SUBTOTAL(9,AI131,AM131,AP131,AY131,BC131,BF131)</f>
        <v>4</v>
      </c>
      <c r="CT131" s="29">
        <f t="shared" ref="CT131:CT194" si="166">AVERAGE(AD131,X131,AA131,AN131,AQ131,AT131,BD131,BG131,BJ131)</f>
        <v>0.83333333333333337</v>
      </c>
      <c r="CU131" s="30">
        <f t="shared" si="161"/>
        <v>4.8</v>
      </c>
      <c r="CV131" s="28" t="str">
        <f t="shared" si="141"/>
        <v>SOBRESALIENTE</v>
      </c>
      <c r="CW131" s="11">
        <v>0.9</v>
      </c>
      <c r="CX131" s="26"/>
      <c r="CY131" s="26">
        <f t="shared" si="117"/>
        <v>6</v>
      </c>
      <c r="CZ131" s="46">
        <f t="shared" si="117"/>
        <v>5</v>
      </c>
      <c r="DA131" s="30">
        <f t="shared" si="162"/>
        <v>1.2</v>
      </c>
      <c r="DB131" s="28" t="str">
        <f t="shared" si="138"/>
        <v>SOBRESALIENTE</v>
      </c>
      <c r="DC131" s="24">
        <f t="shared" si="129"/>
        <v>0.9</v>
      </c>
      <c r="DD131" s="26"/>
    </row>
    <row r="132" spans="1:108" ht="56.25" customHeight="1">
      <c r="A132" s="8" t="s">
        <v>1116</v>
      </c>
      <c r="B132" s="7" t="s">
        <v>102</v>
      </c>
      <c r="C132" s="8" t="s">
        <v>1094</v>
      </c>
      <c r="D132" s="7" t="s">
        <v>1095</v>
      </c>
      <c r="E132" s="7">
        <v>12987025</v>
      </c>
      <c r="F132" s="8" t="s">
        <v>1094</v>
      </c>
      <c r="G132" s="7" t="s">
        <v>1095</v>
      </c>
      <c r="H132" s="7">
        <v>12987025</v>
      </c>
      <c r="I132" s="7" t="s">
        <v>107</v>
      </c>
      <c r="J132" s="7" t="s">
        <v>1117</v>
      </c>
      <c r="K132" s="7" t="s">
        <v>1118</v>
      </c>
      <c r="L132" s="7" t="s">
        <v>242</v>
      </c>
      <c r="M132" s="7" t="s">
        <v>111</v>
      </c>
      <c r="N132" s="7" t="s">
        <v>154</v>
      </c>
      <c r="O132" s="7" t="s">
        <v>2</v>
      </c>
      <c r="P132" s="7" t="s">
        <v>193</v>
      </c>
      <c r="Q132" s="7" t="s">
        <v>1100</v>
      </c>
      <c r="R132" s="8" t="s">
        <v>1119</v>
      </c>
      <c r="S132" s="7" t="s">
        <v>1120</v>
      </c>
      <c r="T132" s="7" t="s">
        <v>1121</v>
      </c>
      <c r="U132" s="11">
        <v>1</v>
      </c>
      <c r="V132" s="7" t="s">
        <v>160</v>
      </c>
      <c r="W132" s="60">
        <v>2</v>
      </c>
      <c r="X132" s="42">
        <v>2</v>
      </c>
      <c r="Y132" s="14">
        <f t="shared" si="142"/>
        <v>1</v>
      </c>
      <c r="Z132" s="42">
        <v>2</v>
      </c>
      <c r="AA132" s="42">
        <v>2</v>
      </c>
      <c r="AB132" s="14">
        <f t="shared" si="143"/>
        <v>1</v>
      </c>
      <c r="AC132" s="42">
        <v>0</v>
      </c>
      <c r="AD132" s="42">
        <v>0</v>
      </c>
      <c r="AE132" s="14" t="e">
        <f t="shared" si="144"/>
        <v>#DIV/0!</v>
      </c>
      <c r="AF132" s="49">
        <f t="shared" si="134"/>
        <v>4</v>
      </c>
      <c r="AG132" s="7">
        <f t="shared" si="134"/>
        <v>4</v>
      </c>
      <c r="AH132" s="14">
        <f t="shared" si="163"/>
        <v>1</v>
      </c>
      <c r="AI132" s="17" t="str">
        <f t="shared" si="135"/>
        <v>SOBRESALIENTE</v>
      </c>
      <c r="AJ132" s="11">
        <f t="shared" si="122"/>
        <v>1</v>
      </c>
      <c r="AK132" s="11" t="s">
        <v>119</v>
      </c>
      <c r="AL132" s="151" t="s">
        <v>1122</v>
      </c>
      <c r="AM132" s="149">
        <v>4</v>
      </c>
      <c r="AN132" s="149">
        <v>4</v>
      </c>
      <c r="AO132" s="14">
        <f t="shared" si="145"/>
        <v>1</v>
      </c>
      <c r="AP132" s="149">
        <v>4</v>
      </c>
      <c r="AQ132" s="149">
        <v>4</v>
      </c>
      <c r="AR132" s="14">
        <f t="shared" si="146"/>
        <v>1</v>
      </c>
      <c r="AS132" s="21">
        <v>1</v>
      </c>
      <c r="AT132" s="21">
        <v>1</v>
      </c>
      <c r="AU132" s="14">
        <f t="shared" si="147"/>
        <v>1</v>
      </c>
      <c r="AV132" s="150">
        <f t="shared" si="98"/>
        <v>9</v>
      </c>
      <c r="AW132" s="7">
        <f t="shared" si="98"/>
        <v>9</v>
      </c>
      <c r="AX132" s="14">
        <f t="shared" si="148"/>
        <v>1</v>
      </c>
      <c r="AY132" s="17" t="str">
        <f t="shared" si="139"/>
        <v>SOBRESALIENTE</v>
      </c>
      <c r="AZ132" s="11">
        <f t="shared" si="164"/>
        <v>1</v>
      </c>
      <c r="BA132" s="11" t="s">
        <v>119</v>
      </c>
      <c r="BB132" s="7" t="s">
        <v>1122</v>
      </c>
      <c r="BC132" s="21"/>
      <c r="BD132" s="21"/>
      <c r="BE132" s="14" t="e">
        <f t="shared" si="149"/>
        <v>#DIV/0!</v>
      </c>
      <c r="BF132" s="21"/>
      <c r="BG132" s="21"/>
      <c r="BH132" s="14" t="e">
        <f t="shared" si="150"/>
        <v>#DIV/0!</v>
      </c>
      <c r="BI132" s="21"/>
      <c r="BJ132" s="21"/>
      <c r="BK132" s="14" t="e">
        <f t="shared" si="151"/>
        <v>#DIV/0!</v>
      </c>
      <c r="BL132" s="27">
        <f t="shared" si="99"/>
        <v>0</v>
      </c>
      <c r="BM132" s="26">
        <f t="shared" si="99"/>
        <v>0</v>
      </c>
      <c r="BN132" s="14" t="e">
        <f t="shared" si="152"/>
        <v>#DIV/0!</v>
      </c>
      <c r="BO132" s="28" t="str">
        <f t="shared" si="140"/>
        <v>N/A</v>
      </c>
      <c r="BP132" s="24">
        <f t="shared" si="123"/>
        <v>1</v>
      </c>
      <c r="BQ132" s="21"/>
      <c r="BR132" s="21"/>
      <c r="BS132" s="21"/>
      <c r="BT132" s="14" t="e">
        <f t="shared" si="153"/>
        <v>#DIV/0!</v>
      </c>
      <c r="BU132" s="21"/>
      <c r="BV132" s="21"/>
      <c r="BW132" s="14" t="e">
        <f t="shared" si="154"/>
        <v>#DIV/0!</v>
      </c>
      <c r="BX132" s="21"/>
      <c r="BY132" s="21"/>
      <c r="BZ132" s="14" t="e">
        <f t="shared" si="155"/>
        <v>#DIV/0!</v>
      </c>
      <c r="CA132" s="27">
        <f t="shared" si="156"/>
        <v>0</v>
      </c>
      <c r="CB132" s="26">
        <f t="shared" si="156"/>
        <v>0</v>
      </c>
      <c r="CC132" s="14" t="e">
        <f t="shared" si="157"/>
        <v>#DIV/0!</v>
      </c>
      <c r="CD132" s="28" t="str">
        <f t="shared" si="133"/>
        <v>N/A</v>
      </c>
      <c r="CE132" s="24">
        <f t="shared" si="124"/>
        <v>1</v>
      </c>
      <c r="CF132" s="21"/>
      <c r="CG132" s="26">
        <f t="shared" si="158"/>
        <v>13</v>
      </c>
      <c r="CH132" s="26">
        <f t="shared" si="158"/>
        <v>13</v>
      </c>
      <c r="CI132" s="14">
        <f t="shared" si="159"/>
        <v>1</v>
      </c>
      <c r="CJ132" s="28" t="str">
        <f t="shared" si="136"/>
        <v>SOBRESALIENTE</v>
      </c>
      <c r="CK132" s="24">
        <f t="shared" si="128"/>
        <v>1</v>
      </c>
      <c r="CL132" s="26"/>
      <c r="CM132" s="26">
        <f t="shared" si="109"/>
        <v>13</v>
      </c>
      <c r="CN132" s="38">
        <f t="shared" si="165"/>
        <v>2.1666666666666665</v>
      </c>
      <c r="CO132" s="14">
        <f t="shared" si="160"/>
        <v>6</v>
      </c>
      <c r="CP132" s="28" t="str">
        <f t="shared" si="137"/>
        <v>SOBRESALIENTE</v>
      </c>
      <c r="CQ132" s="11">
        <v>1</v>
      </c>
      <c r="CR132" s="26"/>
      <c r="CS132" s="26">
        <f>SUBTOTAL(9,AI132,AM132,AP132,AY132,BC132,BF132)</f>
        <v>8</v>
      </c>
      <c r="CT132" s="29">
        <f t="shared" si="166"/>
        <v>2.1666666666666665</v>
      </c>
      <c r="CU132" s="30">
        <f t="shared" si="161"/>
        <v>3.6923076923076925</v>
      </c>
      <c r="CV132" s="28" t="str">
        <f t="shared" si="141"/>
        <v>SOBRESALIENTE</v>
      </c>
      <c r="CW132" s="11">
        <v>1</v>
      </c>
      <c r="CX132" s="26"/>
      <c r="CY132" s="26">
        <f t="shared" si="117"/>
        <v>13</v>
      </c>
      <c r="CZ132" s="46">
        <f t="shared" si="117"/>
        <v>13</v>
      </c>
      <c r="DA132" s="30">
        <f t="shared" si="162"/>
        <v>1</v>
      </c>
      <c r="DB132" s="28" t="str">
        <f t="shared" si="138"/>
        <v>SOBRESALIENTE</v>
      </c>
      <c r="DC132" s="24">
        <f t="shared" si="129"/>
        <v>1</v>
      </c>
      <c r="DD132" s="26"/>
    </row>
    <row r="133" spans="1:108" ht="180">
      <c r="A133" s="6" t="s">
        <v>1123</v>
      </c>
      <c r="B133" s="7" t="s">
        <v>531</v>
      </c>
      <c r="C133" s="8" t="s">
        <v>1124</v>
      </c>
      <c r="D133" s="7" t="s">
        <v>1125</v>
      </c>
      <c r="E133" s="7">
        <v>79293598</v>
      </c>
      <c r="F133" s="8" t="s">
        <v>1124</v>
      </c>
      <c r="G133" s="7" t="s">
        <v>1125</v>
      </c>
      <c r="H133" s="7">
        <v>79293598</v>
      </c>
      <c r="I133" s="7" t="s">
        <v>107</v>
      </c>
      <c r="J133" s="9" t="s">
        <v>1126</v>
      </c>
      <c r="K133" s="7" t="s">
        <v>1127</v>
      </c>
      <c r="L133" s="7" t="s">
        <v>110</v>
      </c>
      <c r="M133" s="7" t="s">
        <v>111</v>
      </c>
      <c r="N133" s="7" t="s">
        <v>112</v>
      </c>
      <c r="O133" s="7" t="s">
        <v>243</v>
      </c>
      <c r="P133" s="7" t="s">
        <v>1128</v>
      </c>
      <c r="Q133" s="7" t="s">
        <v>1129</v>
      </c>
      <c r="R133" s="8" t="s">
        <v>1130</v>
      </c>
      <c r="S133" s="7" t="s">
        <v>1131</v>
      </c>
      <c r="T133" s="7" t="s">
        <v>1132</v>
      </c>
      <c r="U133" s="14">
        <v>1</v>
      </c>
      <c r="V133" s="7" t="s">
        <v>1133</v>
      </c>
      <c r="W133" s="152">
        <v>12</v>
      </c>
      <c r="X133" s="153">
        <v>13</v>
      </c>
      <c r="Y133" s="14">
        <f t="shared" si="142"/>
        <v>0.92307692307692313</v>
      </c>
      <c r="Z133" s="153">
        <v>12</v>
      </c>
      <c r="AA133" s="153">
        <v>13</v>
      </c>
      <c r="AB133" s="14">
        <f t="shared" si="143"/>
        <v>0.92307692307692313</v>
      </c>
      <c r="AC133" s="153">
        <v>12</v>
      </c>
      <c r="AD133" s="153">
        <v>13</v>
      </c>
      <c r="AE133" s="14">
        <f t="shared" si="144"/>
        <v>0.92307692307692313</v>
      </c>
      <c r="AF133" s="154">
        <f t="shared" si="134"/>
        <v>36</v>
      </c>
      <c r="AG133" s="155">
        <f t="shared" si="134"/>
        <v>39</v>
      </c>
      <c r="AH133" s="14">
        <f t="shared" si="163"/>
        <v>0.92307692307692313</v>
      </c>
      <c r="AI133" s="17" t="str">
        <f t="shared" si="135"/>
        <v>NO CUMPLIDA</v>
      </c>
      <c r="AJ133" s="11">
        <f t="shared" si="122"/>
        <v>1</v>
      </c>
      <c r="AK133" s="156" t="s">
        <v>119</v>
      </c>
      <c r="AL133" s="157" t="s">
        <v>1134</v>
      </c>
      <c r="AM133" s="158">
        <v>13</v>
      </c>
      <c r="AN133" s="159">
        <v>13</v>
      </c>
      <c r="AO133" s="14">
        <f t="shared" si="145"/>
        <v>1</v>
      </c>
      <c r="AP133" s="160">
        <v>13</v>
      </c>
      <c r="AQ133" s="160">
        <v>13</v>
      </c>
      <c r="AR133" s="14">
        <f t="shared" si="146"/>
        <v>1</v>
      </c>
      <c r="AS133" s="160">
        <v>13</v>
      </c>
      <c r="AT133" s="160">
        <v>13</v>
      </c>
      <c r="AU133" s="14">
        <f t="shared" si="147"/>
        <v>1</v>
      </c>
      <c r="AV133" s="161">
        <f t="shared" si="98"/>
        <v>39</v>
      </c>
      <c r="AW133" s="155">
        <f t="shared" si="98"/>
        <v>39</v>
      </c>
      <c r="AX133" s="14">
        <f t="shared" si="148"/>
        <v>1</v>
      </c>
      <c r="AY133" s="17" t="str">
        <f t="shared" si="139"/>
        <v>SOBRESALIENTE</v>
      </c>
      <c r="AZ133" s="11">
        <f t="shared" si="164"/>
        <v>1</v>
      </c>
      <c r="BA133" s="156" t="s">
        <v>119</v>
      </c>
      <c r="BB133" s="7" t="s">
        <v>1135</v>
      </c>
      <c r="BC133" s="21"/>
      <c r="BD133" s="21"/>
      <c r="BE133" s="14" t="e">
        <f t="shared" si="149"/>
        <v>#DIV/0!</v>
      </c>
      <c r="BF133" s="21"/>
      <c r="BG133" s="21"/>
      <c r="BH133" s="14" t="e">
        <f t="shared" si="150"/>
        <v>#DIV/0!</v>
      </c>
      <c r="BI133" s="21"/>
      <c r="BJ133" s="21"/>
      <c r="BK133" s="14" t="e">
        <f t="shared" si="151"/>
        <v>#DIV/0!</v>
      </c>
      <c r="BL133" s="162">
        <f t="shared" si="99"/>
        <v>0</v>
      </c>
      <c r="BM133" s="163">
        <f t="shared" si="99"/>
        <v>0</v>
      </c>
      <c r="BN133" s="14" t="e">
        <f t="shared" si="152"/>
        <v>#DIV/0!</v>
      </c>
      <c r="BO133" s="28" t="str">
        <f t="shared" si="140"/>
        <v>N/A</v>
      </c>
      <c r="BP133" s="24">
        <f t="shared" si="123"/>
        <v>1</v>
      </c>
      <c r="BQ133" s="21"/>
      <c r="BR133" s="21"/>
      <c r="BS133" s="21"/>
      <c r="BT133" s="14" t="e">
        <f t="shared" si="153"/>
        <v>#DIV/0!</v>
      </c>
      <c r="BU133" s="21"/>
      <c r="BV133" s="21"/>
      <c r="BW133" s="14" t="e">
        <f t="shared" si="154"/>
        <v>#DIV/0!</v>
      </c>
      <c r="BX133" s="21"/>
      <c r="BY133" s="21"/>
      <c r="BZ133" s="14" t="e">
        <f t="shared" si="155"/>
        <v>#DIV/0!</v>
      </c>
      <c r="CA133" s="162">
        <f t="shared" si="156"/>
        <v>0</v>
      </c>
      <c r="CB133" s="163">
        <f t="shared" si="156"/>
        <v>0</v>
      </c>
      <c r="CC133" s="14" t="e">
        <f t="shared" si="157"/>
        <v>#DIV/0!</v>
      </c>
      <c r="CD133" s="28" t="str">
        <f t="shared" si="133"/>
        <v>N/A</v>
      </c>
      <c r="CE133" s="24">
        <f t="shared" si="124"/>
        <v>1</v>
      </c>
      <c r="CF133" s="21"/>
      <c r="CG133" s="163">
        <f t="shared" si="158"/>
        <v>75</v>
      </c>
      <c r="CH133" s="163">
        <f t="shared" si="158"/>
        <v>78</v>
      </c>
      <c r="CI133" s="14">
        <f t="shared" si="159"/>
        <v>0.96153846153846156</v>
      </c>
      <c r="CJ133" s="28" t="str">
        <f t="shared" si="136"/>
        <v>ACEPTABLE</v>
      </c>
      <c r="CK133" s="30">
        <f t="shared" si="128"/>
        <v>1</v>
      </c>
      <c r="CL133" s="26"/>
      <c r="CM133" s="163">
        <f t="shared" si="109"/>
        <v>75</v>
      </c>
      <c r="CN133" s="38">
        <f t="shared" si="165"/>
        <v>13</v>
      </c>
      <c r="CO133" s="14">
        <f t="shared" si="160"/>
        <v>5.7692307692307692</v>
      </c>
      <c r="CP133" s="28" t="str">
        <f t="shared" si="137"/>
        <v>SOBRESALIENTE</v>
      </c>
      <c r="CQ133" s="14">
        <v>1</v>
      </c>
      <c r="CR133" s="26"/>
      <c r="CS133" s="163">
        <f t="shared" ref="CS133:CS196" si="167">SUBTOTAL(9,BC133,BF133,BI133,BR133,BU133,BX133)</f>
        <v>0</v>
      </c>
      <c r="CT133" s="29">
        <f t="shared" si="166"/>
        <v>13</v>
      </c>
      <c r="CU133" s="30">
        <f t="shared" si="161"/>
        <v>0</v>
      </c>
      <c r="CV133" s="28" t="str">
        <f t="shared" si="141"/>
        <v>NO CUMPLIDA</v>
      </c>
      <c r="CW133" s="14">
        <v>1</v>
      </c>
      <c r="CX133" s="26"/>
      <c r="CY133" s="163">
        <f t="shared" si="117"/>
        <v>75</v>
      </c>
      <c r="CZ133" s="46">
        <f t="shared" si="117"/>
        <v>78</v>
      </c>
      <c r="DA133" s="30">
        <f t="shared" si="162"/>
        <v>0.96153846153846156</v>
      </c>
      <c r="DB133" s="28" t="str">
        <f t="shared" si="138"/>
        <v>ACEPTABLE</v>
      </c>
      <c r="DC133" s="30">
        <f t="shared" si="129"/>
        <v>1</v>
      </c>
      <c r="DD133" s="26"/>
    </row>
    <row r="134" spans="1:108" ht="165.75">
      <c r="A134" s="8" t="s">
        <v>1136</v>
      </c>
      <c r="B134" s="7" t="s">
        <v>531</v>
      </c>
      <c r="C134" s="8" t="s">
        <v>1124</v>
      </c>
      <c r="D134" s="7" t="s">
        <v>1125</v>
      </c>
      <c r="E134" s="7">
        <v>79293598</v>
      </c>
      <c r="F134" s="8" t="s">
        <v>1124</v>
      </c>
      <c r="G134" s="7" t="s">
        <v>1125</v>
      </c>
      <c r="H134" s="7">
        <v>79293598</v>
      </c>
      <c r="I134" s="7" t="s">
        <v>107</v>
      </c>
      <c r="J134" s="9" t="s">
        <v>1137</v>
      </c>
      <c r="K134" s="7" t="s">
        <v>1138</v>
      </c>
      <c r="L134" s="7" t="s">
        <v>110</v>
      </c>
      <c r="M134" s="7" t="s">
        <v>111</v>
      </c>
      <c r="N134" s="7" t="s">
        <v>112</v>
      </c>
      <c r="O134" s="7" t="s">
        <v>243</v>
      </c>
      <c r="P134" s="7" t="s">
        <v>1128</v>
      </c>
      <c r="Q134" s="7" t="s">
        <v>1129</v>
      </c>
      <c r="R134" s="8" t="s">
        <v>1139</v>
      </c>
      <c r="S134" s="7" t="s">
        <v>1140</v>
      </c>
      <c r="T134" s="7" t="s">
        <v>1141</v>
      </c>
      <c r="U134" s="14">
        <v>1</v>
      </c>
      <c r="V134" s="7" t="s">
        <v>1133</v>
      </c>
      <c r="W134" s="152">
        <v>45</v>
      </c>
      <c r="X134" s="153">
        <v>58</v>
      </c>
      <c r="Y134" s="14">
        <f t="shared" si="142"/>
        <v>0.77586206896551724</v>
      </c>
      <c r="Z134" s="153">
        <v>45</v>
      </c>
      <c r="AA134" s="153">
        <v>58</v>
      </c>
      <c r="AB134" s="14">
        <f t="shared" si="143"/>
        <v>0.77586206896551724</v>
      </c>
      <c r="AC134" s="153">
        <v>45</v>
      </c>
      <c r="AD134" s="153">
        <v>58</v>
      </c>
      <c r="AE134" s="14">
        <f t="shared" si="144"/>
        <v>0.77586206896551724</v>
      </c>
      <c r="AF134" s="154">
        <f t="shared" si="134"/>
        <v>135</v>
      </c>
      <c r="AG134" s="155">
        <f t="shared" si="134"/>
        <v>174</v>
      </c>
      <c r="AH134" s="14">
        <f t="shared" si="163"/>
        <v>0.77586206896551724</v>
      </c>
      <c r="AI134" s="17" t="str">
        <f t="shared" si="135"/>
        <v>NO CUMPLIDA</v>
      </c>
      <c r="AJ134" s="11">
        <f t="shared" si="122"/>
        <v>1</v>
      </c>
      <c r="AK134" s="156" t="s">
        <v>119</v>
      </c>
      <c r="AL134" s="157" t="s">
        <v>1142</v>
      </c>
      <c r="AM134" s="158">
        <v>45</v>
      </c>
      <c r="AN134" s="159">
        <v>58</v>
      </c>
      <c r="AO134" s="14">
        <f t="shared" si="145"/>
        <v>0.77586206896551724</v>
      </c>
      <c r="AP134" s="160">
        <v>45</v>
      </c>
      <c r="AQ134" s="160">
        <v>58</v>
      </c>
      <c r="AR134" s="14">
        <f t="shared" si="146"/>
        <v>0.77586206896551724</v>
      </c>
      <c r="AS134" s="160">
        <v>50</v>
      </c>
      <c r="AT134" s="160">
        <v>58</v>
      </c>
      <c r="AU134" s="14">
        <f t="shared" si="147"/>
        <v>0.86206896551724133</v>
      </c>
      <c r="AV134" s="161">
        <f t="shared" si="98"/>
        <v>140</v>
      </c>
      <c r="AW134" s="155">
        <f t="shared" si="98"/>
        <v>174</v>
      </c>
      <c r="AX134" s="14">
        <f t="shared" si="148"/>
        <v>0.8045977011494253</v>
      </c>
      <c r="AY134" s="17" t="str">
        <f>IFERROR((IF(AX134&gt;=AZ134,"SOBRESALIENTE",IF(AX134&lt;AZ134+(AZ134*0.05),"NO CUMPLIDA","ACEPTABLE"))),"N/A")</f>
        <v>NO CUMPLIDA</v>
      </c>
      <c r="AZ134" s="11">
        <f t="shared" si="164"/>
        <v>1</v>
      </c>
      <c r="BA134" s="156" t="s">
        <v>119</v>
      </c>
      <c r="BB134" s="7" t="s">
        <v>1143</v>
      </c>
      <c r="BC134" s="21"/>
      <c r="BD134" s="21"/>
      <c r="BE134" s="14" t="e">
        <f t="shared" si="149"/>
        <v>#DIV/0!</v>
      </c>
      <c r="BF134" s="21"/>
      <c r="BG134" s="21"/>
      <c r="BH134" s="14" t="e">
        <f t="shared" si="150"/>
        <v>#DIV/0!</v>
      </c>
      <c r="BI134" s="21"/>
      <c r="BJ134" s="21"/>
      <c r="BK134" s="14" t="e">
        <f t="shared" si="151"/>
        <v>#DIV/0!</v>
      </c>
      <c r="BL134" s="162">
        <f t="shared" si="99"/>
        <v>0</v>
      </c>
      <c r="BM134" s="163">
        <f t="shared" si="99"/>
        <v>0</v>
      </c>
      <c r="BN134" s="14" t="e">
        <f t="shared" si="152"/>
        <v>#DIV/0!</v>
      </c>
      <c r="BO134" s="28" t="str">
        <f t="shared" si="140"/>
        <v>N/A</v>
      </c>
      <c r="BP134" s="24">
        <f t="shared" si="123"/>
        <v>1</v>
      </c>
      <c r="BQ134" s="21"/>
      <c r="BR134" s="21"/>
      <c r="BS134" s="21"/>
      <c r="BT134" s="14" t="e">
        <f t="shared" si="153"/>
        <v>#DIV/0!</v>
      </c>
      <c r="BU134" s="21"/>
      <c r="BV134" s="21"/>
      <c r="BW134" s="14" t="e">
        <f t="shared" si="154"/>
        <v>#DIV/0!</v>
      </c>
      <c r="BX134" s="21"/>
      <c r="BY134" s="21"/>
      <c r="BZ134" s="14" t="e">
        <f t="shared" si="155"/>
        <v>#DIV/0!</v>
      </c>
      <c r="CA134" s="162">
        <f t="shared" si="156"/>
        <v>0</v>
      </c>
      <c r="CB134" s="163">
        <f t="shared" si="156"/>
        <v>0</v>
      </c>
      <c r="CC134" s="14" t="e">
        <f t="shared" si="157"/>
        <v>#DIV/0!</v>
      </c>
      <c r="CD134" s="28" t="str">
        <f t="shared" si="133"/>
        <v>N/A</v>
      </c>
      <c r="CE134" s="24">
        <f t="shared" si="124"/>
        <v>1</v>
      </c>
      <c r="CF134" s="21"/>
      <c r="CG134" s="163">
        <f t="shared" si="158"/>
        <v>275</v>
      </c>
      <c r="CH134" s="163">
        <f t="shared" si="158"/>
        <v>348</v>
      </c>
      <c r="CI134" s="14">
        <f t="shared" si="159"/>
        <v>0.79022988505747127</v>
      </c>
      <c r="CJ134" s="28" t="str">
        <f>IFERROR((IF(CI134&gt;=CK134,"SOBRESALIENTE",IF(CI134&lt;CK134-(CK134*0.05),"NO CUMPLIDA","ACEPTABLE"))),"N/A")</f>
        <v>NO CUMPLIDA</v>
      </c>
      <c r="CK134" s="30">
        <f t="shared" si="128"/>
        <v>1</v>
      </c>
      <c r="CL134" s="26"/>
      <c r="CM134" s="163">
        <f t="shared" si="109"/>
        <v>275</v>
      </c>
      <c r="CN134" s="38">
        <f t="shared" si="165"/>
        <v>58</v>
      </c>
      <c r="CO134" s="14">
        <f t="shared" si="160"/>
        <v>4.7413793103448274</v>
      </c>
      <c r="CP134" s="28" t="str">
        <f>IFERROR((IF(CO134&gt;=CQ134,"SOBRESALIENTE",IF(CO134&lt;CQ134-(CQ134*0.05),"NO CUMPLIDA","ACEPTABLE"))),"N/A")</f>
        <v>SOBRESALIENTE</v>
      </c>
      <c r="CQ134" s="14">
        <v>1</v>
      </c>
      <c r="CR134" s="26"/>
      <c r="CS134" s="163">
        <f t="shared" si="167"/>
        <v>0</v>
      </c>
      <c r="CT134" s="29">
        <f t="shared" si="166"/>
        <v>58</v>
      </c>
      <c r="CU134" s="30">
        <f t="shared" si="161"/>
        <v>0</v>
      </c>
      <c r="CV134" s="28" t="str">
        <f>IFERROR((IF(CU134&gt;=CW134,"SOBRESALIENTE",IF(CU134&lt;CW134-(CW134*0.05),"NO CUMPLIDA","ACEPTABLE"))),"N/A")</f>
        <v>NO CUMPLIDA</v>
      </c>
      <c r="CW134" s="14">
        <v>1</v>
      </c>
      <c r="CX134" s="26"/>
      <c r="CY134" s="163">
        <f>SUBTOTAL(9,W134,Z134,AC134,AM134,AP134,AS134,BC134,BF134,BI134,BR134,BU134,BX134)/12</f>
        <v>22.916666666666668</v>
      </c>
      <c r="CZ134" s="46">
        <f t="shared" ref="CZ134:CZ197" si="168">SUBTOTAL(9,X134,AA134,AD134,AN134,AQ134,AT134,BD134,BG134,BJ134,BS134,BV134,BY134)</f>
        <v>348</v>
      </c>
      <c r="DA134" s="30">
        <f t="shared" si="162"/>
        <v>6.5852490421455939E-2</v>
      </c>
      <c r="DB134" s="28" t="str">
        <f t="shared" si="138"/>
        <v>NO CUMPLIDA</v>
      </c>
      <c r="DC134" s="30">
        <f t="shared" si="129"/>
        <v>1</v>
      </c>
      <c r="DD134" s="26"/>
    </row>
    <row r="135" spans="1:108" ht="153">
      <c r="A135" s="6" t="s">
        <v>1144</v>
      </c>
      <c r="B135" s="7" t="s">
        <v>531</v>
      </c>
      <c r="C135" s="8" t="s">
        <v>1124</v>
      </c>
      <c r="D135" s="7" t="s">
        <v>1125</v>
      </c>
      <c r="E135" s="7">
        <v>79293598</v>
      </c>
      <c r="F135" s="8" t="s">
        <v>1124</v>
      </c>
      <c r="G135" s="7" t="s">
        <v>1125</v>
      </c>
      <c r="H135" s="7">
        <v>79293598</v>
      </c>
      <c r="I135" s="7" t="s">
        <v>107</v>
      </c>
      <c r="J135" s="9" t="s">
        <v>1145</v>
      </c>
      <c r="K135" s="7" t="s">
        <v>1146</v>
      </c>
      <c r="L135" s="7" t="s">
        <v>110</v>
      </c>
      <c r="M135" s="7" t="s">
        <v>111</v>
      </c>
      <c r="N135" s="7" t="s">
        <v>112</v>
      </c>
      <c r="O135" s="7" t="s">
        <v>2</v>
      </c>
      <c r="P135" s="7" t="s">
        <v>1128</v>
      </c>
      <c r="Q135" s="7" t="s">
        <v>601</v>
      </c>
      <c r="R135" s="8" t="s">
        <v>1147</v>
      </c>
      <c r="S135" s="7" t="s">
        <v>1148</v>
      </c>
      <c r="T135" s="7" t="s">
        <v>1149</v>
      </c>
      <c r="U135" s="14">
        <v>1</v>
      </c>
      <c r="V135" s="7" t="s">
        <v>1133</v>
      </c>
      <c r="W135" s="164">
        <v>82</v>
      </c>
      <c r="X135" s="153">
        <v>430</v>
      </c>
      <c r="Y135" s="14">
        <f t="shared" si="142"/>
        <v>0.19069767441860466</v>
      </c>
      <c r="Z135" s="153">
        <v>359</v>
      </c>
      <c r="AA135" s="153">
        <v>430</v>
      </c>
      <c r="AB135" s="14">
        <f t="shared" si="143"/>
        <v>0.83488372093023255</v>
      </c>
      <c r="AC135" s="153">
        <v>316</v>
      </c>
      <c r="AD135" s="153">
        <v>430</v>
      </c>
      <c r="AE135" s="14">
        <f t="shared" si="144"/>
        <v>0.73488372093023258</v>
      </c>
      <c r="AF135" s="154">
        <f t="shared" si="134"/>
        <v>757</v>
      </c>
      <c r="AG135" s="155">
        <f t="shared" si="134"/>
        <v>1290</v>
      </c>
      <c r="AH135" s="14">
        <f t="shared" si="163"/>
        <v>0.58682170542635659</v>
      </c>
      <c r="AI135" s="17" t="str">
        <f>IFERROR((IF(AH135&lt;=AJ135,"SOBRESALIENTE",IF(AH135&gt;AJ135+(AJ135*0.05),"NO CUMPLIDA","ACEPTABLE"))),"N/A")</f>
        <v>SOBRESALIENTE</v>
      </c>
      <c r="AJ135" s="11">
        <f t="shared" si="122"/>
        <v>1</v>
      </c>
      <c r="AK135" s="156" t="s">
        <v>119</v>
      </c>
      <c r="AL135" s="157" t="s">
        <v>1150</v>
      </c>
      <c r="AM135" s="160">
        <v>359</v>
      </c>
      <c r="AN135" s="160">
        <v>430</v>
      </c>
      <c r="AO135" s="14">
        <f t="shared" si="145"/>
        <v>0.83488372093023255</v>
      </c>
      <c r="AP135" s="160">
        <v>359</v>
      </c>
      <c r="AQ135" s="160">
        <v>430</v>
      </c>
      <c r="AR135" s="14">
        <f t="shared" si="146"/>
        <v>0.83488372093023255</v>
      </c>
      <c r="AS135" s="160">
        <v>359</v>
      </c>
      <c r="AT135" s="160">
        <v>430</v>
      </c>
      <c r="AU135" s="14">
        <f t="shared" si="147"/>
        <v>0.83488372093023255</v>
      </c>
      <c r="AV135" s="161">
        <f t="shared" si="98"/>
        <v>1077</v>
      </c>
      <c r="AW135" s="155">
        <f t="shared" si="98"/>
        <v>1290</v>
      </c>
      <c r="AX135" s="14">
        <f t="shared" si="148"/>
        <v>0.83488372093023255</v>
      </c>
      <c r="AY135" s="17" t="str">
        <f>IFERROR((IF(AX135&lt;=AZ135,"SOBRESALIENTE",IF(AX135&lt;AZ135+(AZ135*0.05),"NO CUMPLIDA","ACEPTABLE"))),"N/A")</f>
        <v>SOBRESALIENTE</v>
      </c>
      <c r="AZ135" s="11">
        <f t="shared" si="164"/>
        <v>1</v>
      </c>
      <c r="BA135" s="156" t="s">
        <v>119</v>
      </c>
      <c r="BB135" s="7" t="s">
        <v>1151</v>
      </c>
      <c r="BC135" s="21"/>
      <c r="BD135" s="21"/>
      <c r="BE135" s="14" t="e">
        <f t="shared" si="149"/>
        <v>#DIV/0!</v>
      </c>
      <c r="BF135" s="21"/>
      <c r="BG135" s="21"/>
      <c r="BH135" s="14" t="e">
        <f t="shared" si="150"/>
        <v>#DIV/0!</v>
      </c>
      <c r="BI135" s="21"/>
      <c r="BJ135" s="21"/>
      <c r="BK135" s="14" t="e">
        <f t="shared" si="151"/>
        <v>#DIV/0!</v>
      </c>
      <c r="BL135" s="162">
        <f t="shared" si="99"/>
        <v>0</v>
      </c>
      <c r="BM135" s="163">
        <f t="shared" si="99"/>
        <v>0</v>
      </c>
      <c r="BN135" s="14" t="e">
        <f t="shared" si="152"/>
        <v>#DIV/0!</v>
      </c>
      <c r="BO135" s="28" t="str">
        <f>IFERROR((IF(BN135&lt;=BP135,"SOBRESALIENTE",IF(BN135&lt;BP135+(BP135*0.05),"NO CUMPLIDA","ACEPTABLE"))),"N/A")</f>
        <v>N/A</v>
      </c>
      <c r="BP135" s="24">
        <f t="shared" si="123"/>
        <v>1</v>
      </c>
      <c r="BQ135" s="21"/>
      <c r="BR135" s="21"/>
      <c r="BS135" s="21"/>
      <c r="BT135" s="14" t="e">
        <f t="shared" si="153"/>
        <v>#DIV/0!</v>
      </c>
      <c r="BU135" s="21"/>
      <c r="BV135" s="21"/>
      <c r="BW135" s="14" t="e">
        <f t="shared" si="154"/>
        <v>#DIV/0!</v>
      </c>
      <c r="BX135" s="21"/>
      <c r="BY135" s="21"/>
      <c r="BZ135" s="14" t="e">
        <f t="shared" si="155"/>
        <v>#DIV/0!</v>
      </c>
      <c r="CA135" s="162">
        <f t="shared" si="156"/>
        <v>0</v>
      </c>
      <c r="CB135" s="163">
        <f t="shared" si="156"/>
        <v>0</v>
      </c>
      <c r="CC135" s="14" t="e">
        <f t="shared" si="157"/>
        <v>#DIV/0!</v>
      </c>
      <c r="CD135" s="28" t="str">
        <f>IFERROR((IF(CC135&lt;=CE135,"SOBRESALIENTE",IF(CC135&lt;CE135-(CE135*0.05),"NO CUMPLIDA","ACEPTABLE"))),"N/A")</f>
        <v>N/A</v>
      </c>
      <c r="CE135" s="24">
        <f t="shared" si="124"/>
        <v>1</v>
      </c>
      <c r="CF135" s="21"/>
      <c r="CG135" s="163">
        <f t="shared" si="158"/>
        <v>1834</v>
      </c>
      <c r="CH135" s="163">
        <f t="shared" si="158"/>
        <v>2580</v>
      </c>
      <c r="CI135" s="14">
        <f t="shared" si="159"/>
        <v>0.71085271317829457</v>
      </c>
      <c r="CJ135" s="28" t="str">
        <f>IFERROR((IF(CI135&lt;=CK135,"SOBRESALIENTE",IF(CI135&lt;CK135+(CK135*0.05),"NO CUMPLIDA","ACEPTABLE"))),"N/A")</f>
        <v>SOBRESALIENTE</v>
      </c>
      <c r="CK135" s="30">
        <f t="shared" si="128"/>
        <v>1</v>
      </c>
      <c r="CL135" s="26"/>
      <c r="CM135" s="163">
        <f t="shared" si="109"/>
        <v>1834</v>
      </c>
      <c r="CN135" s="38">
        <f t="shared" si="165"/>
        <v>430</v>
      </c>
      <c r="CO135" s="14">
        <f t="shared" si="160"/>
        <v>4.2651162790697672</v>
      </c>
      <c r="CP135" s="28" t="str">
        <f>IFERROR((IF(CO135&lt;=CQ135,"SOBRESALIENTE",IF(CO135&gt;CQ135+(CQ135*0.05),"NO CUMPLIDA","ACEPTABLE"))),"N/A")</f>
        <v>NO CUMPLIDA</v>
      </c>
      <c r="CQ135" s="14">
        <v>1</v>
      </c>
      <c r="CR135" s="26"/>
      <c r="CS135" s="163">
        <f t="shared" si="167"/>
        <v>0</v>
      </c>
      <c r="CT135" s="29">
        <f t="shared" si="166"/>
        <v>430</v>
      </c>
      <c r="CU135" s="30">
        <f t="shared" si="161"/>
        <v>0</v>
      </c>
      <c r="CV135" s="28" t="str">
        <f>IFERROR((IF(CU135&lt;=CW135,"SOBRESALIENTE",IF(CU135&gt;CW135+(CW135*0.05),"NO CUMPLIDA","ACEPTABLE"))),"N/A")</f>
        <v>SOBRESALIENTE</v>
      </c>
      <c r="CW135" s="14">
        <v>1</v>
      </c>
      <c r="CX135" s="26"/>
      <c r="CY135" s="163">
        <f t="shared" ref="CY135:CZ198" si="169">SUBTOTAL(9,W135,Z135,AC135,AM135,AP135,AS135,BC135,BF135,BI135,BR135,BU135,BX135)</f>
        <v>1834</v>
      </c>
      <c r="CZ135" s="46">
        <f t="shared" si="168"/>
        <v>2580</v>
      </c>
      <c r="DA135" s="30">
        <f t="shared" si="162"/>
        <v>0.71085271317829457</v>
      </c>
      <c r="DB135" s="28" t="str">
        <f>IFERROR((IF(DA135&lt;=DC135,"SOBRESALIENTE",IF(DA135&gt;DC135+(DC135*0.05),"NO CUMPLIDA","ACEPTABLE"))),"N/A")</f>
        <v>SOBRESALIENTE</v>
      </c>
      <c r="DC135" s="30">
        <f t="shared" si="129"/>
        <v>1</v>
      </c>
      <c r="DD135" s="26"/>
    </row>
    <row r="136" spans="1:108" ht="101.25">
      <c r="A136" s="8" t="s">
        <v>1152</v>
      </c>
      <c r="B136" s="7" t="s">
        <v>531</v>
      </c>
      <c r="C136" s="8" t="s">
        <v>1124</v>
      </c>
      <c r="D136" s="7" t="s">
        <v>1125</v>
      </c>
      <c r="E136" s="7">
        <v>79293598</v>
      </c>
      <c r="F136" s="8" t="s">
        <v>1124</v>
      </c>
      <c r="G136" s="7" t="s">
        <v>1125</v>
      </c>
      <c r="H136" s="7">
        <v>79293598</v>
      </c>
      <c r="I136" s="7" t="s">
        <v>396</v>
      </c>
      <c r="J136" s="9" t="s">
        <v>1153</v>
      </c>
      <c r="K136" s="7" t="s">
        <v>1154</v>
      </c>
      <c r="L136" s="7" t="s">
        <v>110</v>
      </c>
      <c r="M136" s="7" t="s">
        <v>111</v>
      </c>
      <c r="N136" s="7" t="s">
        <v>112</v>
      </c>
      <c r="O136" s="7" t="s">
        <v>243</v>
      </c>
      <c r="P136" s="7" t="s">
        <v>1128</v>
      </c>
      <c r="Q136" s="7" t="s">
        <v>1155</v>
      </c>
      <c r="R136" s="8" t="s">
        <v>1156</v>
      </c>
      <c r="S136" s="7" t="s">
        <v>1157</v>
      </c>
      <c r="T136" s="7" t="s">
        <v>1158</v>
      </c>
      <c r="U136" s="14">
        <v>0.8</v>
      </c>
      <c r="V136" s="7" t="s">
        <v>1133</v>
      </c>
      <c r="W136" s="152">
        <v>1</v>
      </c>
      <c r="X136" s="153">
        <v>1</v>
      </c>
      <c r="Y136" s="14">
        <f t="shared" si="142"/>
        <v>1</v>
      </c>
      <c r="Z136" s="153">
        <v>2</v>
      </c>
      <c r="AA136" s="153">
        <v>2</v>
      </c>
      <c r="AB136" s="14">
        <f t="shared" si="143"/>
        <v>1</v>
      </c>
      <c r="AC136" s="153">
        <v>1</v>
      </c>
      <c r="AD136" s="153">
        <v>1</v>
      </c>
      <c r="AE136" s="14">
        <f t="shared" si="144"/>
        <v>1</v>
      </c>
      <c r="AF136" s="154">
        <f t="shared" si="134"/>
        <v>4</v>
      </c>
      <c r="AG136" s="155">
        <f t="shared" si="134"/>
        <v>4</v>
      </c>
      <c r="AH136" s="14">
        <f t="shared" si="163"/>
        <v>1</v>
      </c>
      <c r="AI136" s="17" t="str">
        <f>IFERROR((IF(AH136&gt;=AJ136,"SOBRESALIENTE",IF(AH136&lt;AJ136-(AJ136*0.05),"NO CUMPLIDA","ACEPTABLE"))),"N/A")</f>
        <v>SOBRESALIENTE</v>
      </c>
      <c r="AJ136" s="11">
        <f t="shared" si="122"/>
        <v>0.8</v>
      </c>
      <c r="AK136" s="156" t="s">
        <v>119</v>
      </c>
      <c r="AL136" s="157" t="s">
        <v>1159</v>
      </c>
      <c r="AM136" s="165">
        <v>1</v>
      </c>
      <c r="AN136" s="160">
        <v>1</v>
      </c>
      <c r="AO136" s="14">
        <f t="shared" si="145"/>
        <v>1</v>
      </c>
      <c r="AP136" s="165">
        <v>1</v>
      </c>
      <c r="AQ136" s="160">
        <v>1</v>
      </c>
      <c r="AR136" s="14">
        <f t="shared" si="146"/>
        <v>1</v>
      </c>
      <c r="AS136" s="165">
        <v>1</v>
      </c>
      <c r="AT136" s="160">
        <v>1</v>
      </c>
      <c r="AU136" s="14">
        <f t="shared" si="147"/>
        <v>1</v>
      </c>
      <c r="AV136" s="161">
        <f t="shared" si="98"/>
        <v>3</v>
      </c>
      <c r="AW136" s="155">
        <f t="shared" si="98"/>
        <v>3</v>
      </c>
      <c r="AX136" s="14">
        <f t="shared" si="148"/>
        <v>1</v>
      </c>
      <c r="AY136" s="17" t="str">
        <f>IFERROR((IF(AX136&gt;=AZ136,"SOBRESALIENTE",IF(AX136&lt;AZ136-(AZ136*0.05),"NO CUMPLIDA","ACEPTABLE"))),"N/A")</f>
        <v>SOBRESALIENTE</v>
      </c>
      <c r="AZ136" s="11">
        <f t="shared" si="164"/>
        <v>0.8</v>
      </c>
      <c r="BA136" s="156" t="s">
        <v>119</v>
      </c>
      <c r="BB136" s="7" t="s">
        <v>1160</v>
      </c>
      <c r="BC136" s="21"/>
      <c r="BD136" s="21"/>
      <c r="BE136" s="14" t="e">
        <f t="shared" si="149"/>
        <v>#DIV/0!</v>
      </c>
      <c r="BF136" s="21"/>
      <c r="BG136" s="21"/>
      <c r="BH136" s="14" t="e">
        <f t="shared" si="150"/>
        <v>#DIV/0!</v>
      </c>
      <c r="BI136" s="21"/>
      <c r="BJ136" s="21"/>
      <c r="BK136" s="14" t="e">
        <f t="shared" si="151"/>
        <v>#DIV/0!</v>
      </c>
      <c r="BL136" s="162">
        <f t="shared" si="99"/>
        <v>0</v>
      </c>
      <c r="BM136" s="163">
        <f t="shared" si="99"/>
        <v>0</v>
      </c>
      <c r="BN136" s="14" t="e">
        <f t="shared" si="152"/>
        <v>#DIV/0!</v>
      </c>
      <c r="BO136" s="28" t="str">
        <f t="shared" ref="BO136:BO141" si="170">IFERROR((IF(BN136&gt;=BP136,"SOBRESALIENTE",IF(BN136&lt;BP136-(BP136*0.05),"NO CUMPLIDA","ACEPTABLE"))),"N/A")</f>
        <v>N/A</v>
      </c>
      <c r="BP136" s="24">
        <f t="shared" si="123"/>
        <v>0.8</v>
      </c>
      <c r="BQ136" s="21"/>
      <c r="BR136" s="21"/>
      <c r="BS136" s="21"/>
      <c r="BT136" s="14" t="e">
        <f t="shared" si="153"/>
        <v>#DIV/0!</v>
      </c>
      <c r="BU136" s="21"/>
      <c r="BV136" s="21"/>
      <c r="BW136" s="14" t="e">
        <f t="shared" si="154"/>
        <v>#DIV/0!</v>
      </c>
      <c r="BX136" s="21"/>
      <c r="BY136" s="21"/>
      <c r="BZ136" s="14" t="e">
        <f t="shared" si="155"/>
        <v>#DIV/0!</v>
      </c>
      <c r="CA136" s="162">
        <f t="shared" si="156"/>
        <v>0</v>
      </c>
      <c r="CB136" s="163">
        <f t="shared" si="156"/>
        <v>0</v>
      </c>
      <c r="CC136" s="14" t="e">
        <f t="shared" si="157"/>
        <v>#DIV/0!</v>
      </c>
      <c r="CD136" s="28" t="str">
        <f t="shared" ref="CD136:CD141" si="171">IFERROR((IF(CC136&gt;=CE136,"SOBRESALIENTE",IF(CC136&lt;CE136-(CE136*0.05),"NO CUMPLIDA","ACEPTABLE"))),"N/A")</f>
        <v>N/A</v>
      </c>
      <c r="CE136" s="24">
        <f t="shared" si="124"/>
        <v>0.8</v>
      </c>
      <c r="CF136" s="21"/>
      <c r="CG136" s="163">
        <f t="shared" si="158"/>
        <v>7</v>
      </c>
      <c r="CH136" s="163">
        <f t="shared" si="158"/>
        <v>7</v>
      </c>
      <c r="CI136" s="14">
        <f t="shared" si="159"/>
        <v>1</v>
      </c>
      <c r="CJ136" s="28" t="str">
        <f>IFERROR((IF(CI136&gt;=CK136,"SOBRESALIENTE",IF(CI136&lt;CK136-(CK136*0.05),"NO CUMPLIDA","ACEPTABLE"))),"N/A")</f>
        <v>SOBRESALIENTE</v>
      </c>
      <c r="CK136" s="30">
        <f t="shared" si="128"/>
        <v>0.8</v>
      </c>
      <c r="CL136" s="26"/>
      <c r="CM136" s="163">
        <f t="shared" si="109"/>
        <v>7</v>
      </c>
      <c r="CN136" s="38">
        <f t="shared" si="165"/>
        <v>1.1666666666666667</v>
      </c>
      <c r="CO136" s="14">
        <f t="shared" si="160"/>
        <v>6</v>
      </c>
      <c r="CP136" s="28" t="str">
        <f>IFERROR((IF(CO136&gt;=CQ136,"SOBRESALIENTE",IF(CO136&lt;CQ136-(CQ136*0.05),"NO CUMPLIDA","ACEPTABLE"))),"N/A")</f>
        <v>SOBRESALIENTE</v>
      </c>
      <c r="CQ136" s="14">
        <v>0.8</v>
      </c>
      <c r="CR136" s="26"/>
      <c r="CS136" s="163">
        <f t="shared" si="167"/>
        <v>0</v>
      </c>
      <c r="CT136" s="29">
        <f t="shared" si="166"/>
        <v>1.1666666666666667</v>
      </c>
      <c r="CU136" s="30">
        <f t="shared" si="161"/>
        <v>0</v>
      </c>
      <c r="CV136" s="28" t="str">
        <f>IFERROR((IF(CU136&gt;=CW136,"SOBRESALIENTE",IF(CU136&lt;CW136-(CW136*0.05),"NO CUMPLIDA","ACEPTABLE"))),"N/A")</f>
        <v>NO CUMPLIDA</v>
      </c>
      <c r="CW136" s="14">
        <v>0.8</v>
      </c>
      <c r="CX136" s="26"/>
      <c r="CY136" s="163">
        <f t="shared" si="169"/>
        <v>7</v>
      </c>
      <c r="CZ136" s="46">
        <f t="shared" si="168"/>
        <v>7</v>
      </c>
      <c r="DA136" s="30">
        <f t="shared" si="162"/>
        <v>1</v>
      </c>
      <c r="DB136" s="28" t="str">
        <f t="shared" si="138"/>
        <v>SOBRESALIENTE</v>
      </c>
      <c r="DC136" s="30">
        <f t="shared" si="129"/>
        <v>0.8</v>
      </c>
      <c r="DD136" s="26"/>
    </row>
    <row r="137" spans="1:108" ht="89.25">
      <c r="A137" s="6" t="s">
        <v>1161</v>
      </c>
      <c r="B137" s="7" t="s">
        <v>531</v>
      </c>
      <c r="C137" s="8" t="s">
        <v>1124</v>
      </c>
      <c r="D137" s="7" t="s">
        <v>1125</v>
      </c>
      <c r="E137" s="7">
        <v>79293598</v>
      </c>
      <c r="F137" s="8" t="s">
        <v>1124</v>
      </c>
      <c r="G137" s="7" t="s">
        <v>1125</v>
      </c>
      <c r="H137" s="7">
        <v>79293598</v>
      </c>
      <c r="I137" s="7" t="s">
        <v>396</v>
      </c>
      <c r="J137" s="9" t="s">
        <v>1162</v>
      </c>
      <c r="K137" s="7" t="s">
        <v>1163</v>
      </c>
      <c r="L137" s="7" t="s">
        <v>242</v>
      </c>
      <c r="M137" s="7" t="s">
        <v>111</v>
      </c>
      <c r="N137" s="7" t="s">
        <v>112</v>
      </c>
      <c r="O137" s="7" t="s">
        <v>243</v>
      </c>
      <c r="P137" s="7" t="s">
        <v>1128</v>
      </c>
      <c r="Q137" s="7" t="s">
        <v>1129</v>
      </c>
      <c r="R137" s="8" t="s">
        <v>1164</v>
      </c>
      <c r="S137" s="7" t="s">
        <v>1165</v>
      </c>
      <c r="T137" s="7" t="s">
        <v>1166</v>
      </c>
      <c r="U137" s="14">
        <v>1</v>
      </c>
      <c r="V137" s="7" t="s">
        <v>1133</v>
      </c>
      <c r="W137" s="164" t="s">
        <v>896</v>
      </c>
      <c r="X137" s="153" t="s">
        <v>896</v>
      </c>
      <c r="Y137" s="14" t="e">
        <f t="shared" si="142"/>
        <v>#VALUE!</v>
      </c>
      <c r="Z137" s="153" t="s">
        <v>896</v>
      </c>
      <c r="AA137" s="153" t="s">
        <v>896</v>
      </c>
      <c r="AB137" s="14" t="e">
        <f t="shared" si="143"/>
        <v>#VALUE!</v>
      </c>
      <c r="AC137" s="153">
        <v>1</v>
      </c>
      <c r="AD137" s="153">
        <v>1</v>
      </c>
      <c r="AE137" s="14">
        <f t="shared" si="144"/>
        <v>1</v>
      </c>
      <c r="AF137" s="154">
        <f t="shared" si="134"/>
        <v>1</v>
      </c>
      <c r="AG137" s="155">
        <f t="shared" si="134"/>
        <v>1</v>
      </c>
      <c r="AH137" s="14">
        <f t="shared" si="163"/>
        <v>1</v>
      </c>
      <c r="AI137" s="17" t="str">
        <f>IFERROR((IF(AH137&gt;=AJ137,"SOBRESALIENTE",IF(AH137&lt;AJ137-(AJ137*0.05),"NO CUMPLIDA","ACEPTABLE"))),"N/A")</f>
        <v>SOBRESALIENTE</v>
      </c>
      <c r="AJ137" s="11">
        <f t="shared" si="122"/>
        <v>1</v>
      </c>
      <c r="AK137" s="156" t="s">
        <v>119</v>
      </c>
      <c r="AL137" s="157" t="s">
        <v>1167</v>
      </c>
      <c r="AM137" s="160" t="s">
        <v>896</v>
      </c>
      <c r="AN137" s="160" t="s">
        <v>896</v>
      </c>
      <c r="AO137" s="14" t="e">
        <f t="shared" si="145"/>
        <v>#VALUE!</v>
      </c>
      <c r="AP137" s="160" t="s">
        <v>896</v>
      </c>
      <c r="AQ137" s="160" t="s">
        <v>896</v>
      </c>
      <c r="AR137" s="14" t="e">
        <f t="shared" si="146"/>
        <v>#VALUE!</v>
      </c>
      <c r="AS137" s="160" t="s">
        <v>896</v>
      </c>
      <c r="AT137" s="160" t="s">
        <v>896</v>
      </c>
      <c r="AU137" s="14" t="e">
        <f t="shared" si="147"/>
        <v>#VALUE!</v>
      </c>
      <c r="AV137" s="161">
        <f t="shared" si="98"/>
        <v>0</v>
      </c>
      <c r="AW137" s="155">
        <f t="shared" si="98"/>
        <v>0</v>
      </c>
      <c r="AX137" s="14" t="e">
        <f t="shared" si="148"/>
        <v>#DIV/0!</v>
      </c>
      <c r="AY137" s="17" t="str">
        <f>IFERROR((IF(AX137&lt;=AZ137,"SOBRESALIENTE",IF(AX137&gt;AZ137+(AZ137*0.05),"NO CUMPLIDA","ACEPTABLE"))),"N/A")</f>
        <v>N/A</v>
      </c>
      <c r="AZ137" s="11">
        <f t="shared" si="164"/>
        <v>1</v>
      </c>
      <c r="BA137" s="156" t="s">
        <v>119</v>
      </c>
      <c r="BB137" s="7" t="s">
        <v>1168</v>
      </c>
      <c r="BC137" s="21"/>
      <c r="BD137" s="21"/>
      <c r="BE137" s="14" t="e">
        <f t="shared" si="149"/>
        <v>#DIV/0!</v>
      </c>
      <c r="BF137" s="21"/>
      <c r="BG137" s="21"/>
      <c r="BH137" s="14" t="e">
        <f t="shared" si="150"/>
        <v>#DIV/0!</v>
      </c>
      <c r="BI137" s="21"/>
      <c r="BJ137" s="21"/>
      <c r="BK137" s="14" t="e">
        <f t="shared" si="151"/>
        <v>#DIV/0!</v>
      </c>
      <c r="BL137" s="162">
        <f t="shared" si="99"/>
        <v>0</v>
      </c>
      <c r="BM137" s="163">
        <f t="shared" si="99"/>
        <v>0</v>
      </c>
      <c r="BN137" s="14" t="e">
        <f t="shared" si="152"/>
        <v>#DIV/0!</v>
      </c>
      <c r="BO137" s="28" t="str">
        <f t="shared" si="170"/>
        <v>N/A</v>
      </c>
      <c r="BP137" s="24">
        <f t="shared" si="123"/>
        <v>1</v>
      </c>
      <c r="BQ137" s="21"/>
      <c r="BR137" s="21"/>
      <c r="BS137" s="21"/>
      <c r="BT137" s="14" t="e">
        <f t="shared" si="153"/>
        <v>#DIV/0!</v>
      </c>
      <c r="BU137" s="21"/>
      <c r="BV137" s="21"/>
      <c r="BW137" s="14" t="e">
        <f t="shared" si="154"/>
        <v>#DIV/0!</v>
      </c>
      <c r="BX137" s="21"/>
      <c r="BY137" s="21"/>
      <c r="BZ137" s="14" t="e">
        <f t="shared" si="155"/>
        <v>#DIV/0!</v>
      </c>
      <c r="CA137" s="162">
        <f t="shared" si="156"/>
        <v>0</v>
      </c>
      <c r="CB137" s="163">
        <f t="shared" si="156"/>
        <v>0</v>
      </c>
      <c r="CC137" s="14" t="e">
        <f t="shared" si="157"/>
        <v>#DIV/0!</v>
      </c>
      <c r="CD137" s="28" t="str">
        <f t="shared" si="171"/>
        <v>N/A</v>
      </c>
      <c r="CE137" s="24">
        <f t="shared" si="124"/>
        <v>1</v>
      </c>
      <c r="CF137" s="21"/>
      <c r="CG137" s="163">
        <f t="shared" si="158"/>
        <v>1</v>
      </c>
      <c r="CH137" s="163">
        <f t="shared" si="158"/>
        <v>1</v>
      </c>
      <c r="CI137" s="14">
        <f t="shared" si="159"/>
        <v>1</v>
      </c>
      <c r="CJ137" s="28" t="str">
        <f>IFERROR((IF(CI137&gt;=CK137,"SOBRESALIENTE",IF(CI137&lt;CK137-(CK137*0.05),"NO CUMPLIDA","ACEPTABLE"))),"N/A")</f>
        <v>SOBRESALIENTE</v>
      </c>
      <c r="CK137" s="30">
        <f t="shared" si="128"/>
        <v>1</v>
      </c>
      <c r="CL137" s="26"/>
      <c r="CM137" s="163">
        <f t="shared" si="109"/>
        <v>1</v>
      </c>
      <c r="CN137" s="38">
        <f t="shared" si="165"/>
        <v>1</v>
      </c>
      <c r="CO137" s="14">
        <f t="shared" si="160"/>
        <v>1</v>
      </c>
      <c r="CP137" s="28" t="str">
        <f>IFERROR((IF(CO137&gt;=CQ137,"SOBRESALIENTE",IF(CO137&lt;CQ137-(CQ137*0.05),"NO CUMPLIDA","ACEPTABLE"))),"N/A")</f>
        <v>SOBRESALIENTE</v>
      </c>
      <c r="CQ137" s="14">
        <v>1</v>
      </c>
      <c r="CR137" s="26"/>
      <c r="CS137" s="163">
        <f t="shared" si="167"/>
        <v>0</v>
      </c>
      <c r="CT137" s="29">
        <f t="shared" si="166"/>
        <v>1</v>
      </c>
      <c r="CU137" s="30">
        <f t="shared" si="161"/>
        <v>0</v>
      </c>
      <c r="CV137" s="28" t="str">
        <f>IFERROR((IF(CU137&lt;=CW137,"SOBRESALIENTE",IF(CU137&lt;CW137+(CW137*0.05),"NO CUMPLIDA","ACEPTABLE"))),"N/A")</f>
        <v>SOBRESALIENTE</v>
      </c>
      <c r="CW137" s="14">
        <v>1</v>
      </c>
      <c r="CX137" s="26"/>
      <c r="CY137" s="163">
        <f t="shared" si="169"/>
        <v>1</v>
      </c>
      <c r="CZ137" s="46">
        <f t="shared" si="168"/>
        <v>1</v>
      </c>
      <c r="DA137" s="30">
        <f t="shared" si="162"/>
        <v>1</v>
      </c>
      <c r="DB137" s="28" t="str">
        <f t="shared" si="138"/>
        <v>SOBRESALIENTE</v>
      </c>
      <c r="DC137" s="30">
        <f t="shared" si="129"/>
        <v>1</v>
      </c>
      <c r="DD137" s="26"/>
    </row>
    <row r="138" spans="1:108" ht="127.5">
      <c r="A138" s="8" t="s">
        <v>1169</v>
      </c>
      <c r="B138" s="7" t="s">
        <v>531</v>
      </c>
      <c r="C138" s="8" t="s">
        <v>1124</v>
      </c>
      <c r="D138" s="7" t="s">
        <v>1125</v>
      </c>
      <c r="E138" s="7">
        <v>79293598</v>
      </c>
      <c r="F138" s="8" t="s">
        <v>1124</v>
      </c>
      <c r="G138" s="7" t="s">
        <v>1125</v>
      </c>
      <c r="H138" s="7">
        <v>79293598</v>
      </c>
      <c r="I138" s="7" t="s">
        <v>396</v>
      </c>
      <c r="J138" s="9" t="s">
        <v>1170</v>
      </c>
      <c r="K138" s="7" t="s">
        <v>1171</v>
      </c>
      <c r="L138" s="7" t="s">
        <v>110</v>
      </c>
      <c r="M138" s="7" t="s">
        <v>111</v>
      </c>
      <c r="N138" s="7" t="s">
        <v>112</v>
      </c>
      <c r="O138" s="7" t="s">
        <v>243</v>
      </c>
      <c r="P138" s="7" t="s">
        <v>1128</v>
      </c>
      <c r="Q138" s="7" t="s">
        <v>1155</v>
      </c>
      <c r="R138" s="8" t="s">
        <v>1172</v>
      </c>
      <c r="S138" s="7" t="s">
        <v>1173</v>
      </c>
      <c r="T138" s="7" t="s">
        <v>1174</v>
      </c>
      <c r="U138" s="14">
        <v>1</v>
      </c>
      <c r="V138" s="7" t="s">
        <v>1133</v>
      </c>
      <c r="W138" s="166">
        <v>0</v>
      </c>
      <c r="X138" s="79">
        <v>0</v>
      </c>
      <c r="Y138" s="14" t="e">
        <f t="shared" si="142"/>
        <v>#DIV/0!</v>
      </c>
      <c r="Z138" s="153">
        <v>5</v>
      </c>
      <c r="AA138" s="153">
        <v>5</v>
      </c>
      <c r="AB138" s="14">
        <f t="shared" si="143"/>
        <v>1</v>
      </c>
      <c r="AC138" s="153">
        <v>3</v>
      </c>
      <c r="AD138" s="153">
        <v>3</v>
      </c>
      <c r="AE138" s="14">
        <f t="shared" si="144"/>
        <v>1</v>
      </c>
      <c r="AF138" s="154">
        <f t="shared" si="134"/>
        <v>8</v>
      </c>
      <c r="AG138" s="155">
        <f t="shared" si="134"/>
        <v>8</v>
      </c>
      <c r="AH138" s="14">
        <f t="shared" si="163"/>
        <v>1</v>
      </c>
      <c r="AI138" s="17" t="str">
        <f>IFERROR((IF(AH138&gt;=AJ138,"SOBRESALIENTE",IF(AH138&lt;AJ138-(AJ138*0.05),"NO CUMPLIDA","ACEPTABLE"))),"N/A")</f>
        <v>SOBRESALIENTE</v>
      </c>
      <c r="AJ138" s="11">
        <f t="shared" si="122"/>
        <v>1</v>
      </c>
      <c r="AK138" s="156" t="s">
        <v>119</v>
      </c>
      <c r="AL138" s="157" t="s">
        <v>1175</v>
      </c>
      <c r="AM138" s="88">
        <v>10</v>
      </c>
      <c r="AN138" s="79">
        <v>10</v>
      </c>
      <c r="AO138" s="14">
        <f t="shared" si="145"/>
        <v>1</v>
      </c>
      <c r="AP138" s="160">
        <v>3</v>
      </c>
      <c r="AQ138" s="160">
        <v>3</v>
      </c>
      <c r="AR138" s="14">
        <f t="shared" si="146"/>
        <v>1</v>
      </c>
      <c r="AS138" s="160">
        <v>3</v>
      </c>
      <c r="AT138" s="160">
        <v>3</v>
      </c>
      <c r="AU138" s="14">
        <f t="shared" si="147"/>
        <v>1</v>
      </c>
      <c r="AV138" s="161">
        <f t="shared" si="98"/>
        <v>16</v>
      </c>
      <c r="AW138" s="155">
        <f t="shared" si="98"/>
        <v>16</v>
      </c>
      <c r="AX138" s="14">
        <f t="shared" si="148"/>
        <v>1</v>
      </c>
      <c r="AY138" s="17" t="str">
        <f>IFERROR((IF(AX138&gt;=AZ138,"SOBRESALIENTE",IF(AX138&lt;AZ138-(AZ138*0.05),"NO CUMPLIDA","ACEPTABLE"))),"N/A")</f>
        <v>SOBRESALIENTE</v>
      </c>
      <c r="AZ138" s="11">
        <f t="shared" si="164"/>
        <v>1</v>
      </c>
      <c r="BA138" s="156" t="s">
        <v>119</v>
      </c>
      <c r="BB138" s="7" t="s">
        <v>1176</v>
      </c>
      <c r="BC138" s="21"/>
      <c r="BD138" s="21"/>
      <c r="BE138" s="14" t="e">
        <f t="shared" si="149"/>
        <v>#DIV/0!</v>
      </c>
      <c r="BF138" s="21"/>
      <c r="BG138" s="21"/>
      <c r="BH138" s="14" t="e">
        <f t="shared" si="150"/>
        <v>#DIV/0!</v>
      </c>
      <c r="BI138" s="21"/>
      <c r="BJ138" s="21"/>
      <c r="BK138" s="14" t="e">
        <f t="shared" si="151"/>
        <v>#DIV/0!</v>
      </c>
      <c r="BL138" s="162">
        <f t="shared" si="99"/>
        <v>0</v>
      </c>
      <c r="BM138" s="163">
        <f t="shared" si="99"/>
        <v>0</v>
      </c>
      <c r="BN138" s="14" t="e">
        <f t="shared" si="152"/>
        <v>#DIV/0!</v>
      </c>
      <c r="BO138" s="28" t="str">
        <f t="shared" si="170"/>
        <v>N/A</v>
      </c>
      <c r="BP138" s="24">
        <f t="shared" si="123"/>
        <v>1</v>
      </c>
      <c r="BQ138" s="21"/>
      <c r="BR138" s="21"/>
      <c r="BS138" s="21"/>
      <c r="BT138" s="14" t="e">
        <f t="shared" si="153"/>
        <v>#DIV/0!</v>
      </c>
      <c r="BU138" s="21"/>
      <c r="BV138" s="21"/>
      <c r="BW138" s="14" t="e">
        <f t="shared" si="154"/>
        <v>#DIV/0!</v>
      </c>
      <c r="BX138" s="21"/>
      <c r="BY138" s="21"/>
      <c r="BZ138" s="14" t="e">
        <f t="shared" si="155"/>
        <v>#DIV/0!</v>
      </c>
      <c r="CA138" s="162">
        <f t="shared" si="156"/>
        <v>0</v>
      </c>
      <c r="CB138" s="163">
        <f t="shared" si="156"/>
        <v>0</v>
      </c>
      <c r="CC138" s="14" t="e">
        <f t="shared" si="157"/>
        <v>#DIV/0!</v>
      </c>
      <c r="CD138" s="28" t="str">
        <f t="shared" si="171"/>
        <v>N/A</v>
      </c>
      <c r="CE138" s="24">
        <f t="shared" si="124"/>
        <v>1</v>
      </c>
      <c r="CF138" s="21"/>
      <c r="CG138" s="163">
        <f t="shared" si="158"/>
        <v>24</v>
      </c>
      <c r="CH138" s="163">
        <f t="shared" si="158"/>
        <v>24</v>
      </c>
      <c r="CI138" s="14">
        <f t="shared" si="159"/>
        <v>1</v>
      </c>
      <c r="CJ138" s="28" t="str">
        <f>IFERROR((IF(CI138&gt;=CK138,"SOBRESALIENTE",IF(CI138&lt;CK138-(CK138*0.05),"NO CUMPLIDA","ACEPTABLE"))),"N/A")</f>
        <v>SOBRESALIENTE</v>
      </c>
      <c r="CK138" s="30">
        <f t="shared" si="128"/>
        <v>1</v>
      </c>
      <c r="CL138" s="26"/>
      <c r="CM138" s="163">
        <f t="shared" si="109"/>
        <v>24</v>
      </c>
      <c r="CN138" s="38">
        <f t="shared" si="165"/>
        <v>4</v>
      </c>
      <c r="CO138" s="14">
        <f t="shared" si="160"/>
        <v>6</v>
      </c>
      <c r="CP138" s="28" t="str">
        <f>IFERROR((IF(CO138&gt;=CQ138,"SOBRESALIENTE",IF(CO138&lt;CQ138-(CQ138*0.05),"NO CUMPLIDA","ACEPTABLE"))),"N/A")</f>
        <v>SOBRESALIENTE</v>
      </c>
      <c r="CQ138" s="14">
        <v>1</v>
      </c>
      <c r="CR138" s="26"/>
      <c r="CS138" s="163">
        <f t="shared" si="167"/>
        <v>0</v>
      </c>
      <c r="CT138" s="29">
        <f t="shared" si="166"/>
        <v>4</v>
      </c>
      <c r="CU138" s="30">
        <f t="shared" si="161"/>
        <v>0</v>
      </c>
      <c r="CV138" s="28" t="str">
        <f>IFERROR((IF(CU138&gt;=CW138,"SOBRESALIENTE",IF(CU138&lt;CW138-(CW138*0.05),"NO CUMPLIDA","ACEPTABLE"))),"N/A")</f>
        <v>NO CUMPLIDA</v>
      </c>
      <c r="CW138" s="14">
        <v>1</v>
      </c>
      <c r="CX138" s="26"/>
      <c r="CY138" s="163">
        <f t="shared" si="169"/>
        <v>24</v>
      </c>
      <c r="CZ138" s="46">
        <f t="shared" si="168"/>
        <v>24</v>
      </c>
      <c r="DA138" s="30">
        <f t="shared" si="162"/>
        <v>1</v>
      </c>
      <c r="DB138" s="28" t="str">
        <f t="shared" si="138"/>
        <v>SOBRESALIENTE</v>
      </c>
      <c r="DC138" s="30">
        <f t="shared" si="129"/>
        <v>1</v>
      </c>
      <c r="DD138" s="26"/>
    </row>
    <row r="139" spans="1:108" ht="89.25">
      <c r="A139" s="6" t="s">
        <v>1177</v>
      </c>
      <c r="B139" s="7" t="s">
        <v>531</v>
      </c>
      <c r="C139" s="8" t="s">
        <v>1124</v>
      </c>
      <c r="D139" s="7" t="s">
        <v>1125</v>
      </c>
      <c r="E139" s="7">
        <v>79293598</v>
      </c>
      <c r="F139" s="8" t="s">
        <v>1124</v>
      </c>
      <c r="G139" s="7" t="s">
        <v>1125</v>
      </c>
      <c r="H139" s="7">
        <v>79293598</v>
      </c>
      <c r="I139" s="7" t="s">
        <v>396</v>
      </c>
      <c r="J139" s="9" t="s">
        <v>1178</v>
      </c>
      <c r="K139" s="7" t="s">
        <v>1179</v>
      </c>
      <c r="L139" s="7" t="s">
        <v>110</v>
      </c>
      <c r="M139" s="7" t="s">
        <v>111</v>
      </c>
      <c r="N139" s="7" t="s">
        <v>112</v>
      </c>
      <c r="O139" s="7" t="s">
        <v>243</v>
      </c>
      <c r="P139" s="7" t="s">
        <v>1180</v>
      </c>
      <c r="Q139" s="7" t="s">
        <v>601</v>
      </c>
      <c r="R139" s="8" t="s">
        <v>1181</v>
      </c>
      <c r="S139" s="7" t="s">
        <v>1182</v>
      </c>
      <c r="T139" s="7" t="s">
        <v>1183</v>
      </c>
      <c r="U139" s="14">
        <v>1</v>
      </c>
      <c r="V139" s="7" t="s">
        <v>1133</v>
      </c>
      <c r="W139" s="152">
        <v>0</v>
      </c>
      <c r="X139" s="153">
        <v>13</v>
      </c>
      <c r="Y139" s="14">
        <f t="shared" si="142"/>
        <v>0</v>
      </c>
      <c r="Z139" s="153">
        <v>5</v>
      </c>
      <c r="AA139" s="153">
        <v>13</v>
      </c>
      <c r="AB139" s="14">
        <f t="shared" si="143"/>
        <v>0.38461538461538464</v>
      </c>
      <c r="AC139" s="153">
        <v>13</v>
      </c>
      <c r="AD139" s="153">
        <v>13</v>
      </c>
      <c r="AE139" s="14">
        <f t="shared" si="144"/>
        <v>1</v>
      </c>
      <c r="AF139" s="154">
        <f t="shared" si="134"/>
        <v>18</v>
      </c>
      <c r="AG139" s="155">
        <f t="shared" si="134"/>
        <v>39</v>
      </c>
      <c r="AH139" s="14">
        <f t="shared" si="163"/>
        <v>0.46153846153846156</v>
      </c>
      <c r="AI139" s="17" t="str">
        <f>IFERROR((IF(AH139&gt;=AJ139,"SOBRESALIENTE",IF(AH139&lt;AJ139-(AJ139*0.05),"NO CUMPLIDA","ACEPTABLE"))),"N/A")</f>
        <v>NO CUMPLIDA</v>
      </c>
      <c r="AJ139" s="11">
        <f t="shared" si="122"/>
        <v>1</v>
      </c>
      <c r="AK139" s="156" t="s">
        <v>119</v>
      </c>
      <c r="AL139" s="157" t="s">
        <v>1184</v>
      </c>
      <c r="AM139" s="165">
        <v>13</v>
      </c>
      <c r="AN139" s="160">
        <v>13</v>
      </c>
      <c r="AO139" s="14">
        <f t="shared" si="145"/>
        <v>1</v>
      </c>
      <c r="AP139" s="160">
        <v>13</v>
      </c>
      <c r="AQ139" s="160">
        <v>13</v>
      </c>
      <c r="AR139" s="14">
        <f t="shared" si="146"/>
        <v>1</v>
      </c>
      <c r="AS139" s="160">
        <v>13</v>
      </c>
      <c r="AT139" s="160">
        <v>13</v>
      </c>
      <c r="AU139" s="14">
        <f t="shared" si="147"/>
        <v>1</v>
      </c>
      <c r="AV139" s="161">
        <f t="shared" si="98"/>
        <v>39</v>
      </c>
      <c r="AW139" s="155">
        <f t="shared" si="98"/>
        <v>39</v>
      </c>
      <c r="AX139" s="14">
        <f t="shared" si="148"/>
        <v>1</v>
      </c>
      <c r="AY139" s="17" t="str">
        <f>IFERROR((IF(AX139&gt;=AZ139,"SOBRESALIENTE",IF(AX139&lt;AZ139-(AZ139*0.05),"NO CUMPLIDA","ACEPTABLE"))),"N/A")</f>
        <v>SOBRESALIENTE</v>
      </c>
      <c r="AZ139" s="11">
        <f t="shared" si="164"/>
        <v>1</v>
      </c>
      <c r="BA139" s="156" t="s">
        <v>119</v>
      </c>
      <c r="BB139" s="7" t="s">
        <v>1184</v>
      </c>
      <c r="BC139" s="21"/>
      <c r="BD139" s="21"/>
      <c r="BE139" s="14" t="e">
        <f t="shared" si="149"/>
        <v>#DIV/0!</v>
      </c>
      <c r="BF139" s="21"/>
      <c r="BG139" s="21"/>
      <c r="BH139" s="14" t="e">
        <f t="shared" si="150"/>
        <v>#DIV/0!</v>
      </c>
      <c r="BI139" s="21"/>
      <c r="BJ139" s="21"/>
      <c r="BK139" s="14" t="e">
        <f t="shared" si="151"/>
        <v>#DIV/0!</v>
      </c>
      <c r="BL139" s="162">
        <f t="shared" si="99"/>
        <v>0</v>
      </c>
      <c r="BM139" s="163">
        <f t="shared" si="99"/>
        <v>0</v>
      </c>
      <c r="BN139" s="14" t="e">
        <f t="shared" si="152"/>
        <v>#DIV/0!</v>
      </c>
      <c r="BO139" s="28" t="str">
        <f t="shared" si="170"/>
        <v>N/A</v>
      </c>
      <c r="BP139" s="24">
        <f t="shared" si="123"/>
        <v>1</v>
      </c>
      <c r="BQ139" s="21"/>
      <c r="BR139" s="21"/>
      <c r="BS139" s="21"/>
      <c r="BT139" s="14" t="e">
        <f t="shared" si="153"/>
        <v>#DIV/0!</v>
      </c>
      <c r="BU139" s="21"/>
      <c r="BV139" s="21"/>
      <c r="BW139" s="14" t="e">
        <f t="shared" si="154"/>
        <v>#DIV/0!</v>
      </c>
      <c r="BX139" s="21"/>
      <c r="BY139" s="21"/>
      <c r="BZ139" s="14" t="e">
        <f t="shared" si="155"/>
        <v>#DIV/0!</v>
      </c>
      <c r="CA139" s="162">
        <f t="shared" si="156"/>
        <v>0</v>
      </c>
      <c r="CB139" s="163">
        <f t="shared" si="156"/>
        <v>0</v>
      </c>
      <c r="CC139" s="14" t="e">
        <f t="shared" si="157"/>
        <v>#DIV/0!</v>
      </c>
      <c r="CD139" s="28" t="str">
        <f t="shared" si="171"/>
        <v>N/A</v>
      </c>
      <c r="CE139" s="24">
        <f t="shared" si="124"/>
        <v>1</v>
      </c>
      <c r="CF139" s="21"/>
      <c r="CG139" s="163">
        <f t="shared" si="158"/>
        <v>57</v>
      </c>
      <c r="CH139" s="163">
        <f t="shared" si="158"/>
        <v>78</v>
      </c>
      <c r="CI139" s="14">
        <f t="shared" si="159"/>
        <v>0.73076923076923073</v>
      </c>
      <c r="CJ139" s="28" t="str">
        <f>IFERROR((IF(CI139&gt;=CK139,"SOBRESALIENTE",IF(CI139&lt;CK139-(CK139*0.05),"NO CUMPLIDA","ACEPTABLE"))),"N/A")</f>
        <v>NO CUMPLIDA</v>
      </c>
      <c r="CK139" s="30">
        <f t="shared" si="128"/>
        <v>1</v>
      </c>
      <c r="CL139" s="26"/>
      <c r="CM139" s="163">
        <f t="shared" si="109"/>
        <v>57</v>
      </c>
      <c r="CN139" s="38">
        <f t="shared" si="165"/>
        <v>13</v>
      </c>
      <c r="CO139" s="14">
        <f t="shared" si="160"/>
        <v>4.384615384615385</v>
      </c>
      <c r="CP139" s="28" t="str">
        <f>IFERROR((IF(CO139&gt;=CQ139,"SOBRESALIENTE",IF(CO139&lt;CQ139-(CQ139*0.05),"NO CUMPLIDA","ACEPTABLE"))),"N/A")</f>
        <v>SOBRESALIENTE</v>
      </c>
      <c r="CQ139" s="14">
        <v>1</v>
      </c>
      <c r="CR139" s="26"/>
      <c r="CS139" s="163">
        <f t="shared" si="167"/>
        <v>0</v>
      </c>
      <c r="CT139" s="29">
        <f t="shared" si="166"/>
        <v>13</v>
      </c>
      <c r="CU139" s="30">
        <f t="shared" si="161"/>
        <v>0</v>
      </c>
      <c r="CV139" s="28" t="str">
        <f>IFERROR((IF(CU139&gt;=CW139,"SOBRESALIENTE",IF(CU139&lt;CW139-(CW139*0.05),"NO CUMPLIDA","ACEPTABLE"))),"N/A")</f>
        <v>NO CUMPLIDA</v>
      </c>
      <c r="CW139" s="14">
        <v>1</v>
      </c>
      <c r="CX139" s="26"/>
      <c r="CY139" s="163">
        <f t="shared" si="169"/>
        <v>57</v>
      </c>
      <c r="CZ139" s="46">
        <f t="shared" si="168"/>
        <v>78</v>
      </c>
      <c r="DA139" s="30">
        <f t="shared" si="162"/>
        <v>0.73076923076923073</v>
      </c>
      <c r="DB139" s="28" t="str">
        <f t="shared" si="138"/>
        <v>NO CUMPLIDA</v>
      </c>
      <c r="DC139" s="30">
        <f t="shared" si="129"/>
        <v>1</v>
      </c>
      <c r="DD139" s="26"/>
    </row>
    <row r="140" spans="1:108" ht="102">
      <c r="A140" s="8" t="s">
        <v>1185</v>
      </c>
      <c r="B140" s="7" t="s">
        <v>531</v>
      </c>
      <c r="C140" s="8" t="s">
        <v>1124</v>
      </c>
      <c r="D140" s="7" t="s">
        <v>1125</v>
      </c>
      <c r="E140" s="7">
        <v>79293598</v>
      </c>
      <c r="F140" s="8" t="s">
        <v>1124</v>
      </c>
      <c r="G140" s="7" t="s">
        <v>1125</v>
      </c>
      <c r="H140" s="7">
        <v>79293598</v>
      </c>
      <c r="I140" s="7" t="s">
        <v>396</v>
      </c>
      <c r="J140" s="9" t="s">
        <v>1186</v>
      </c>
      <c r="K140" s="7" t="s">
        <v>1187</v>
      </c>
      <c r="L140" s="7" t="s">
        <v>110</v>
      </c>
      <c r="M140" s="7" t="s">
        <v>111</v>
      </c>
      <c r="N140" s="7" t="s">
        <v>112</v>
      </c>
      <c r="O140" s="7" t="s">
        <v>243</v>
      </c>
      <c r="P140" s="7" t="s">
        <v>1180</v>
      </c>
      <c r="Q140" s="7" t="s">
        <v>601</v>
      </c>
      <c r="R140" s="8" t="s">
        <v>1188</v>
      </c>
      <c r="S140" s="7" t="s">
        <v>1189</v>
      </c>
      <c r="T140" s="7" t="s">
        <v>1190</v>
      </c>
      <c r="U140" s="14">
        <v>1</v>
      </c>
      <c r="V140" s="7" t="s">
        <v>1133</v>
      </c>
      <c r="W140" s="152">
        <v>7</v>
      </c>
      <c r="X140" s="153">
        <v>16</v>
      </c>
      <c r="Y140" s="14">
        <f t="shared" si="142"/>
        <v>0.4375</v>
      </c>
      <c r="Z140" s="153">
        <v>16</v>
      </c>
      <c r="AA140" s="153">
        <v>16</v>
      </c>
      <c r="AB140" s="14">
        <f t="shared" si="143"/>
        <v>1</v>
      </c>
      <c r="AC140" s="153">
        <v>16</v>
      </c>
      <c r="AD140" s="153">
        <v>16</v>
      </c>
      <c r="AE140" s="14">
        <f t="shared" si="144"/>
        <v>1</v>
      </c>
      <c r="AF140" s="154">
        <f t="shared" si="134"/>
        <v>39</v>
      </c>
      <c r="AG140" s="155">
        <f t="shared" si="134"/>
        <v>48</v>
      </c>
      <c r="AH140" s="14">
        <f t="shared" si="163"/>
        <v>0.8125</v>
      </c>
      <c r="AI140" s="17" t="str">
        <f>IFERROR((IF(AH140&gt;=AJ140,"SOBRESALIENTE",IF(AH140&lt;AJ140-(AJ140*0.05),"NO CUMPLIDA","ACEPTABLE"))),"N/A")</f>
        <v>NO CUMPLIDA</v>
      </c>
      <c r="AJ140" s="11">
        <f t="shared" si="122"/>
        <v>1</v>
      </c>
      <c r="AK140" s="156" t="s">
        <v>119</v>
      </c>
      <c r="AL140" s="157" t="s">
        <v>1191</v>
      </c>
      <c r="AM140" s="165">
        <v>13</v>
      </c>
      <c r="AN140" s="160">
        <v>16</v>
      </c>
      <c r="AO140" s="14">
        <f t="shared" si="145"/>
        <v>0.8125</v>
      </c>
      <c r="AP140" s="160">
        <v>16</v>
      </c>
      <c r="AQ140" s="160">
        <v>16</v>
      </c>
      <c r="AR140" s="14">
        <f t="shared" si="146"/>
        <v>1</v>
      </c>
      <c r="AS140" s="160">
        <v>16</v>
      </c>
      <c r="AT140" s="160">
        <v>16</v>
      </c>
      <c r="AU140" s="14">
        <f t="shared" si="147"/>
        <v>1</v>
      </c>
      <c r="AV140" s="161">
        <f t="shared" si="98"/>
        <v>45</v>
      </c>
      <c r="AW140" s="155">
        <f t="shared" si="98"/>
        <v>48</v>
      </c>
      <c r="AX140" s="14">
        <f t="shared" si="148"/>
        <v>0.9375</v>
      </c>
      <c r="AY140" s="17" t="str">
        <f>IFERROR((IF(AX140&gt;=AZ140,"SOBRESALIENTE",IF(AX140&lt;AZ140+(AZ140*0.05),"NO CUMPLIDA","ACEPTABLE"))),"N/A")</f>
        <v>NO CUMPLIDA</v>
      </c>
      <c r="AZ140" s="11">
        <f t="shared" si="164"/>
        <v>1</v>
      </c>
      <c r="BA140" s="156" t="s">
        <v>119</v>
      </c>
      <c r="BB140" s="7" t="s">
        <v>1192</v>
      </c>
      <c r="BC140" s="21"/>
      <c r="BD140" s="21"/>
      <c r="BE140" s="14" t="e">
        <f t="shared" si="149"/>
        <v>#DIV/0!</v>
      </c>
      <c r="BF140" s="21"/>
      <c r="BG140" s="21"/>
      <c r="BH140" s="14" t="e">
        <f t="shared" si="150"/>
        <v>#DIV/0!</v>
      </c>
      <c r="BI140" s="21"/>
      <c r="BJ140" s="21"/>
      <c r="BK140" s="14" t="e">
        <f t="shared" si="151"/>
        <v>#DIV/0!</v>
      </c>
      <c r="BL140" s="162">
        <f t="shared" si="99"/>
        <v>0</v>
      </c>
      <c r="BM140" s="163">
        <f t="shared" si="99"/>
        <v>0</v>
      </c>
      <c r="BN140" s="14" t="e">
        <f t="shared" si="152"/>
        <v>#DIV/0!</v>
      </c>
      <c r="BO140" s="28" t="str">
        <f t="shared" si="170"/>
        <v>N/A</v>
      </c>
      <c r="BP140" s="24">
        <f t="shared" si="123"/>
        <v>1</v>
      </c>
      <c r="BQ140" s="21"/>
      <c r="BR140" s="21"/>
      <c r="BS140" s="21"/>
      <c r="BT140" s="14" t="e">
        <f t="shared" si="153"/>
        <v>#DIV/0!</v>
      </c>
      <c r="BU140" s="21"/>
      <c r="BV140" s="21"/>
      <c r="BW140" s="14" t="e">
        <f t="shared" si="154"/>
        <v>#DIV/0!</v>
      </c>
      <c r="BX140" s="21"/>
      <c r="BY140" s="21"/>
      <c r="BZ140" s="14" t="e">
        <f t="shared" si="155"/>
        <v>#DIV/0!</v>
      </c>
      <c r="CA140" s="162">
        <f t="shared" si="156"/>
        <v>0</v>
      </c>
      <c r="CB140" s="163">
        <f t="shared" si="156"/>
        <v>0</v>
      </c>
      <c r="CC140" s="14" t="e">
        <f t="shared" si="157"/>
        <v>#DIV/0!</v>
      </c>
      <c r="CD140" s="28" t="str">
        <f t="shared" si="171"/>
        <v>N/A</v>
      </c>
      <c r="CE140" s="24">
        <f t="shared" si="124"/>
        <v>1</v>
      </c>
      <c r="CF140" s="21"/>
      <c r="CG140" s="163">
        <f t="shared" si="158"/>
        <v>84</v>
      </c>
      <c r="CH140" s="163">
        <f t="shared" si="158"/>
        <v>96</v>
      </c>
      <c r="CI140" s="14">
        <f t="shared" si="159"/>
        <v>0.875</v>
      </c>
      <c r="CJ140" s="28" t="str">
        <f>IFERROR((IF(CI140&gt;=CK140,"SOBRESALIENTE",IF(CI140&lt;CK140-(CK140*0.05),"NO CUMPLIDA","ACEPTABLE"))),"N/A")</f>
        <v>NO CUMPLIDA</v>
      </c>
      <c r="CK140" s="30">
        <f t="shared" si="128"/>
        <v>1</v>
      </c>
      <c r="CL140" s="26"/>
      <c r="CM140" s="163">
        <f t="shared" si="109"/>
        <v>84</v>
      </c>
      <c r="CN140" s="38">
        <f t="shared" si="165"/>
        <v>16</v>
      </c>
      <c r="CO140" s="14">
        <f t="shared" si="160"/>
        <v>5.25</v>
      </c>
      <c r="CP140" s="28" t="str">
        <f>IFERROR((IF(CO140&gt;=CQ140,"SOBRESALIENTE",IF(CO140&lt;CQ140-(CQ140*0.05),"NO CUMPLIDA","ACEPTABLE"))),"N/A")</f>
        <v>SOBRESALIENTE</v>
      </c>
      <c r="CQ140" s="14">
        <v>1</v>
      </c>
      <c r="CR140" s="26"/>
      <c r="CS140" s="163">
        <f t="shared" si="167"/>
        <v>0</v>
      </c>
      <c r="CT140" s="29">
        <f t="shared" si="166"/>
        <v>16</v>
      </c>
      <c r="CU140" s="30">
        <f t="shared" si="161"/>
        <v>0</v>
      </c>
      <c r="CV140" s="28" t="str">
        <f>IFERROR((IF(CU140&gt;=CW140,"SOBRESALIENTE",IF(CU140&lt;CW140-(CW140*0.05),"NO CUMPLIDA","ACEPTABLE"))),"N/A")</f>
        <v>NO CUMPLIDA</v>
      </c>
      <c r="CW140" s="14">
        <v>1</v>
      </c>
      <c r="CX140" s="26"/>
      <c r="CY140" s="163">
        <f t="shared" si="169"/>
        <v>84</v>
      </c>
      <c r="CZ140" s="46">
        <f t="shared" si="168"/>
        <v>96</v>
      </c>
      <c r="DA140" s="30">
        <f t="shared" si="162"/>
        <v>0.875</v>
      </c>
      <c r="DB140" s="28" t="str">
        <f t="shared" si="138"/>
        <v>NO CUMPLIDA</v>
      </c>
      <c r="DC140" s="30">
        <f t="shared" si="129"/>
        <v>1</v>
      </c>
      <c r="DD140" s="26"/>
    </row>
    <row r="141" spans="1:108" ht="67.5">
      <c r="A141" s="6" t="s">
        <v>1193</v>
      </c>
      <c r="B141" s="7" t="s">
        <v>531</v>
      </c>
      <c r="C141" s="8" t="s">
        <v>1124</v>
      </c>
      <c r="D141" s="7" t="s">
        <v>1125</v>
      </c>
      <c r="E141" s="7">
        <v>79293598</v>
      </c>
      <c r="F141" s="8" t="s">
        <v>1124</v>
      </c>
      <c r="G141" s="7" t="s">
        <v>1125</v>
      </c>
      <c r="H141" s="7">
        <v>79293598</v>
      </c>
      <c r="I141" s="7" t="s">
        <v>396</v>
      </c>
      <c r="J141" s="9" t="s">
        <v>1194</v>
      </c>
      <c r="K141" s="7" t="s">
        <v>1195</v>
      </c>
      <c r="L141" s="7" t="s">
        <v>110</v>
      </c>
      <c r="M141" s="7" t="s">
        <v>111</v>
      </c>
      <c r="N141" s="7" t="s">
        <v>112</v>
      </c>
      <c r="O141" s="7" t="s">
        <v>243</v>
      </c>
      <c r="P141" s="7" t="s">
        <v>1180</v>
      </c>
      <c r="Q141" s="7" t="s">
        <v>601</v>
      </c>
      <c r="R141" s="8" t="s">
        <v>1196</v>
      </c>
      <c r="S141" s="7" t="s">
        <v>1197</v>
      </c>
      <c r="T141" s="7" t="s">
        <v>1198</v>
      </c>
      <c r="U141" s="14">
        <v>1</v>
      </c>
      <c r="V141" s="7" t="s">
        <v>1133</v>
      </c>
      <c r="W141" s="152">
        <v>84</v>
      </c>
      <c r="X141" s="153">
        <v>72</v>
      </c>
      <c r="Y141" s="14">
        <f t="shared" si="142"/>
        <v>1.1666666666666667</v>
      </c>
      <c r="Z141" s="153">
        <v>84</v>
      </c>
      <c r="AA141" s="153">
        <v>72</v>
      </c>
      <c r="AB141" s="14">
        <f t="shared" si="143"/>
        <v>1.1666666666666667</v>
      </c>
      <c r="AC141" s="153">
        <v>84</v>
      </c>
      <c r="AD141" s="153">
        <v>72</v>
      </c>
      <c r="AE141" s="14">
        <f t="shared" si="144"/>
        <v>1.1666666666666667</v>
      </c>
      <c r="AF141" s="154">
        <f t="shared" si="134"/>
        <v>252</v>
      </c>
      <c r="AG141" s="155">
        <f t="shared" si="134"/>
        <v>216</v>
      </c>
      <c r="AH141" s="14">
        <f t="shared" si="163"/>
        <v>1.1666666666666667</v>
      </c>
      <c r="AI141" s="17" t="str">
        <f>IFERROR((IF(AH141&lt;=AJ141,"SOBRESALIENTE",IF(AH141&gt;AJ141+(AJ141*0.05),"NO CUMPLIDA","ACEPTABLE"))),"N/A")</f>
        <v>NO CUMPLIDA</v>
      </c>
      <c r="AJ141" s="11">
        <f t="shared" si="122"/>
        <v>1</v>
      </c>
      <c r="AK141" s="156" t="s">
        <v>119</v>
      </c>
      <c r="AL141" s="157" t="s">
        <v>1199</v>
      </c>
      <c r="AM141" s="165">
        <v>84</v>
      </c>
      <c r="AN141" s="160">
        <v>72</v>
      </c>
      <c r="AO141" s="14">
        <f t="shared" si="145"/>
        <v>1.1666666666666667</v>
      </c>
      <c r="AP141" s="160">
        <v>84</v>
      </c>
      <c r="AQ141" s="160">
        <v>72</v>
      </c>
      <c r="AR141" s="14">
        <f t="shared" si="146"/>
        <v>1.1666666666666667</v>
      </c>
      <c r="AS141" s="160">
        <v>84</v>
      </c>
      <c r="AT141" s="160">
        <v>72</v>
      </c>
      <c r="AU141" s="14">
        <f t="shared" si="147"/>
        <v>1.1666666666666667</v>
      </c>
      <c r="AV141" s="161">
        <f t="shared" si="98"/>
        <v>252</v>
      </c>
      <c r="AW141" s="155">
        <f t="shared" si="98"/>
        <v>216</v>
      </c>
      <c r="AX141" s="14">
        <f t="shared" si="148"/>
        <v>1.1666666666666667</v>
      </c>
      <c r="AY141" s="17" t="str">
        <f>IFERROR((IF(AX141&lt;=AZ141,"SOBRESALIENTE",IF(AX141&lt;AZ141+(AZ141*0.05),"NO CUMPLIDA","ACEPTABLE"))),"N/A")</f>
        <v>ACEPTABLE</v>
      </c>
      <c r="AZ141" s="11">
        <f t="shared" si="164"/>
        <v>1</v>
      </c>
      <c r="BA141" s="156" t="s">
        <v>119</v>
      </c>
      <c r="BB141" s="7" t="s">
        <v>1199</v>
      </c>
      <c r="BC141" s="21"/>
      <c r="BD141" s="21"/>
      <c r="BE141" s="14" t="e">
        <f t="shared" si="149"/>
        <v>#DIV/0!</v>
      </c>
      <c r="BF141" s="21"/>
      <c r="BG141" s="21"/>
      <c r="BH141" s="14" t="e">
        <f t="shared" si="150"/>
        <v>#DIV/0!</v>
      </c>
      <c r="BI141" s="21"/>
      <c r="BJ141" s="21"/>
      <c r="BK141" s="14" t="e">
        <f t="shared" si="151"/>
        <v>#DIV/0!</v>
      </c>
      <c r="BL141" s="162">
        <f t="shared" si="99"/>
        <v>0</v>
      </c>
      <c r="BM141" s="163">
        <f t="shared" si="99"/>
        <v>0</v>
      </c>
      <c r="BN141" s="14" t="e">
        <f t="shared" si="152"/>
        <v>#DIV/0!</v>
      </c>
      <c r="BO141" s="28" t="str">
        <f t="shared" si="170"/>
        <v>N/A</v>
      </c>
      <c r="BP141" s="24">
        <f t="shared" si="123"/>
        <v>1</v>
      </c>
      <c r="BQ141" s="21"/>
      <c r="BR141" s="21"/>
      <c r="BS141" s="21"/>
      <c r="BT141" s="14" t="e">
        <f t="shared" si="153"/>
        <v>#DIV/0!</v>
      </c>
      <c r="BU141" s="21"/>
      <c r="BV141" s="21"/>
      <c r="BW141" s="14" t="e">
        <f t="shared" si="154"/>
        <v>#DIV/0!</v>
      </c>
      <c r="BX141" s="21"/>
      <c r="BY141" s="21"/>
      <c r="BZ141" s="14" t="e">
        <f t="shared" si="155"/>
        <v>#DIV/0!</v>
      </c>
      <c r="CA141" s="162">
        <f t="shared" si="156"/>
        <v>0</v>
      </c>
      <c r="CB141" s="163">
        <f t="shared" si="156"/>
        <v>0</v>
      </c>
      <c r="CC141" s="14" t="e">
        <f t="shared" si="157"/>
        <v>#DIV/0!</v>
      </c>
      <c r="CD141" s="28" t="str">
        <f t="shared" si="171"/>
        <v>N/A</v>
      </c>
      <c r="CE141" s="24">
        <f t="shared" si="124"/>
        <v>1</v>
      </c>
      <c r="CF141" s="21"/>
      <c r="CG141" s="163">
        <f t="shared" si="158"/>
        <v>504</v>
      </c>
      <c r="CH141" s="163">
        <f t="shared" si="158"/>
        <v>432</v>
      </c>
      <c r="CI141" s="14">
        <f t="shared" si="159"/>
        <v>1.1666666666666667</v>
      </c>
      <c r="CJ141" s="28" t="str">
        <f>IFERROR((IF(CI141&lt;=CK141,"SOBRESALIENTE",IF(CI141&lt;CK141+(CK141*0.05),"NO CUMPLIDA","ACEPTABLE"))),"N/A")</f>
        <v>ACEPTABLE</v>
      </c>
      <c r="CK141" s="30">
        <f t="shared" si="128"/>
        <v>1</v>
      </c>
      <c r="CL141" s="26"/>
      <c r="CM141" s="163">
        <f t="shared" si="109"/>
        <v>504</v>
      </c>
      <c r="CN141" s="38">
        <f t="shared" si="165"/>
        <v>72</v>
      </c>
      <c r="CO141" s="14">
        <f t="shared" si="160"/>
        <v>7</v>
      </c>
      <c r="CP141" s="28" t="str">
        <f>IFERROR((IF(CO141&lt;=CQ141,"SOBRESALIENTE",IF(CO141&lt;CQ141+(CQ141*0.05),"NO CUMPLIDA","ACEPTABLE"))),"N/A")</f>
        <v>ACEPTABLE</v>
      </c>
      <c r="CQ141" s="14">
        <v>1</v>
      </c>
      <c r="CR141" s="26"/>
      <c r="CS141" s="163">
        <f t="shared" si="167"/>
        <v>0</v>
      </c>
      <c r="CT141" s="29">
        <f t="shared" si="166"/>
        <v>72</v>
      </c>
      <c r="CU141" s="30">
        <f t="shared" si="161"/>
        <v>0</v>
      </c>
      <c r="CV141" s="28" t="str">
        <f>IFERROR((IF(CU141&gt;=CW141,"SOBRESALIENTE",IF(CU141&lt;CW141-(CW141*0.05),"NO CUMPLIDA","ACEPTABLE"))),"N/A")</f>
        <v>NO CUMPLIDA</v>
      </c>
      <c r="CW141" s="14">
        <v>1</v>
      </c>
      <c r="CX141" s="26"/>
      <c r="CY141" s="163">
        <f t="shared" si="169"/>
        <v>504</v>
      </c>
      <c r="CZ141" s="46">
        <f t="shared" si="168"/>
        <v>432</v>
      </c>
      <c r="DA141" s="30">
        <f t="shared" si="162"/>
        <v>1.1666666666666667</v>
      </c>
      <c r="DB141" s="28" t="str">
        <f>IFERROR((IF(DA141&gt;=DC141,"SOBRESALIENTE",IF(DA141&lt;DC141+(DC141*0.05),"NO CUMPLIDA","ACEPTABLE"))),"N/A")</f>
        <v>SOBRESALIENTE</v>
      </c>
      <c r="DC141" s="30">
        <f t="shared" si="129"/>
        <v>1</v>
      </c>
      <c r="DD141" s="26"/>
    </row>
    <row r="142" spans="1:108" ht="67.5">
      <c r="A142" s="8" t="s">
        <v>1200</v>
      </c>
      <c r="B142" s="7" t="s">
        <v>531</v>
      </c>
      <c r="C142" s="8" t="s">
        <v>1124</v>
      </c>
      <c r="D142" s="7" t="s">
        <v>1125</v>
      </c>
      <c r="E142" s="7">
        <v>79293598</v>
      </c>
      <c r="F142" s="8" t="s">
        <v>1124</v>
      </c>
      <c r="G142" s="7" t="s">
        <v>1125</v>
      </c>
      <c r="H142" s="7">
        <v>79293598</v>
      </c>
      <c r="I142" s="7" t="s">
        <v>396</v>
      </c>
      <c r="J142" s="9" t="s">
        <v>1194</v>
      </c>
      <c r="K142" s="7" t="s">
        <v>1201</v>
      </c>
      <c r="L142" s="7" t="s">
        <v>110</v>
      </c>
      <c r="M142" s="7" t="s">
        <v>111</v>
      </c>
      <c r="N142" s="7" t="s">
        <v>112</v>
      </c>
      <c r="O142" s="7" t="s">
        <v>243</v>
      </c>
      <c r="P142" s="7" t="s">
        <v>1180</v>
      </c>
      <c r="Q142" s="7" t="s">
        <v>601</v>
      </c>
      <c r="R142" s="8" t="s">
        <v>1202</v>
      </c>
      <c r="S142" s="7" t="s">
        <v>1203</v>
      </c>
      <c r="T142" s="7" t="s">
        <v>1204</v>
      </c>
      <c r="U142" s="14">
        <v>1</v>
      </c>
      <c r="V142" s="7" t="s">
        <v>1133</v>
      </c>
      <c r="W142" s="152">
        <v>0</v>
      </c>
      <c r="X142" s="153">
        <v>0</v>
      </c>
      <c r="Y142" s="14" t="e">
        <f t="shared" si="142"/>
        <v>#DIV/0!</v>
      </c>
      <c r="Z142" s="153">
        <v>2</v>
      </c>
      <c r="AA142" s="153">
        <v>2</v>
      </c>
      <c r="AB142" s="14">
        <f t="shared" si="143"/>
        <v>1</v>
      </c>
      <c r="AC142" s="153">
        <v>1</v>
      </c>
      <c r="AD142" s="153">
        <v>1</v>
      </c>
      <c r="AE142" s="14">
        <f t="shared" si="144"/>
        <v>1</v>
      </c>
      <c r="AF142" s="154">
        <f t="shared" si="134"/>
        <v>3</v>
      </c>
      <c r="AG142" s="155">
        <f t="shared" si="134"/>
        <v>3</v>
      </c>
      <c r="AH142" s="14">
        <f t="shared" si="163"/>
        <v>1</v>
      </c>
      <c r="AI142" s="17" t="str">
        <f>IFERROR((IF(AH142&lt;=AJ142,"SOBRESALIENTE",IF(AH142&lt;AJ142-(AJ142*0.05),"NO CUMPLIDA","ACEPTABLE"))),"N/A")</f>
        <v>SOBRESALIENTE</v>
      </c>
      <c r="AJ142" s="11">
        <f t="shared" si="122"/>
        <v>1</v>
      </c>
      <c r="AK142" s="156" t="s">
        <v>119</v>
      </c>
      <c r="AL142" s="157" t="s">
        <v>1205</v>
      </c>
      <c r="AM142" s="165">
        <v>0</v>
      </c>
      <c r="AN142" s="160">
        <v>0</v>
      </c>
      <c r="AO142" s="14" t="e">
        <f t="shared" si="145"/>
        <v>#DIV/0!</v>
      </c>
      <c r="AP142" s="160">
        <v>2</v>
      </c>
      <c r="AQ142" s="160">
        <v>2</v>
      </c>
      <c r="AR142" s="14">
        <f t="shared" si="146"/>
        <v>1</v>
      </c>
      <c r="AS142" s="160">
        <v>1</v>
      </c>
      <c r="AT142" s="160">
        <v>1</v>
      </c>
      <c r="AU142" s="14">
        <f t="shared" si="147"/>
        <v>1</v>
      </c>
      <c r="AV142" s="161">
        <f t="shared" ref="AV142:AW205" si="172">SUM(AM142,AP142,AS142)</f>
        <v>3</v>
      </c>
      <c r="AW142" s="155">
        <f t="shared" si="172"/>
        <v>3</v>
      </c>
      <c r="AX142" s="14">
        <f t="shared" si="148"/>
        <v>1</v>
      </c>
      <c r="AY142" s="17" t="str">
        <f>IFERROR((IF(AX142&lt;=AZ142,"SOBRESALIENTE",IF(AX142&lt;AZ142+(AZ142*0.05),"NO CUMPLIDA","ACEPTABLE"))),"N/A")</f>
        <v>SOBRESALIENTE</v>
      </c>
      <c r="AZ142" s="11">
        <f t="shared" si="164"/>
        <v>1</v>
      </c>
      <c r="BA142" s="156" t="s">
        <v>119</v>
      </c>
      <c r="BB142" s="7" t="s">
        <v>1205</v>
      </c>
      <c r="BC142" s="21"/>
      <c r="BD142" s="21"/>
      <c r="BE142" s="14" t="e">
        <f t="shared" si="149"/>
        <v>#DIV/0!</v>
      </c>
      <c r="BF142" s="21"/>
      <c r="BG142" s="21"/>
      <c r="BH142" s="14" t="e">
        <f t="shared" si="150"/>
        <v>#DIV/0!</v>
      </c>
      <c r="BI142" s="21"/>
      <c r="BJ142" s="21"/>
      <c r="BK142" s="14" t="e">
        <f t="shared" si="151"/>
        <v>#DIV/0!</v>
      </c>
      <c r="BL142" s="162">
        <f t="shared" ref="BL142:BM205" si="173">SUM(BC142,BF142,BI142)</f>
        <v>0</v>
      </c>
      <c r="BM142" s="163">
        <f t="shared" si="173"/>
        <v>0</v>
      </c>
      <c r="BN142" s="14" t="e">
        <f t="shared" si="152"/>
        <v>#DIV/0!</v>
      </c>
      <c r="BO142" s="28" t="str">
        <f>IFERROR((IF(BN142&lt;=BP142,"SOBRESALIENTE",IF(BN142&lt;BP142+(BP142*0.05),"NO CUMPLIDA","ACEPTABLE"))),"N/A")</f>
        <v>N/A</v>
      </c>
      <c r="BP142" s="24">
        <f t="shared" si="123"/>
        <v>1</v>
      </c>
      <c r="BQ142" s="21"/>
      <c r="BR142" s="21"/>
      <c r="BS142" s="21"/>
      <c r="BT142" s="14" t="e">
        <f t="shared" si="153"/>
        <v>#DIV/0!</v>
      </c>
      <c r="BU142" s="21"/>
      <c r="BV142" s="21"/>
      <c r="BW142" s="14" t="e">
        <f t="shared" si="154"/>
        <v>#DIV/0!</v>
      </c>
      <c r="BX142" s="21"/>
      <c r="BY142" s="21"/>
      <c r="BZ142" s="14" t="e">
        <f t="shared" si="155"/>
        <v>#DIV/0!</v>
      </c>
      <c r="CA142" s="162">
        <f t="shared" si="156"/>
        <v>0</v>
      </c>
      <c r="CB142" s="163">
        <f t="shared" si="156"/>
        <v>0</v>
      </c>
      <c r="CC142" s="14" t="e">
        <f t="shared" si="157"/>
        <v>#DIV/0!</v>
      </c>
      <c r="CD142" s="28" t="str">
        <f>IFERROR((IF(CC142&lt;=CE142,"SOBRESALIENTE",IF(CC142&lt;CE142+(CE142*0.05),"NO CUMPLIDA","ACEPTABLE"))),"N/A")</f>
        <v>N/A</v>
      </c>
      <c r="CE142" s="24">
        <f t="shared" si="124"/>
        <v>1</v>
      </c>
      <c r="CF142" s="21"/>
      <c r="CG142" s="163">
        <f t="shared" si="158"/>
        <v>6</v>
      </c>
      <c r="CH142" s="163">
        <f t="shared" si="158"/>
        <v>6</v>
      </c>
      <c r="CI142" s="14">
        <f t="shared" si="159"/>
        <v>1</v>
      </c>
      <c r="CJ142" s="28" t="str">
        <f>IFERROR((IF(CI142&lt;=CK142,"SOBRESALIENTE",IF(CI142&lt;CK142+(CK142*0.05),"NO CUMPLIDA","ACEPTABLE"))),"N/A")</f>
        <v>SOBRESALIENTE</v>
      </c>
      <c r="CK142" s="30">
        <f t="shared" si="128"/>
        <v>1</v>
      </c>
      <c r="CL142" s="26"/>
      <c r="CM142" s="163">
        <f t="shared" si="109"/>
        <v>6</v>
      </c>
      <c r="CN142" s="38">
        <f t="shared" si="165"/>
        <v>1</v>
      </c>
      <c r="CO142" s="14">
        <f t="shared" si="160"/>
        <v>6</v>
      </c>
      <c r="CP142" s="28" t="str">
        <f>IFERROR((IF(CO142&lt;=CQ142,"SOBRESALIENTE",IF(CO142&lt;CQ142+(CQ142*0.05),"NO CUMPLIDA","ACEPTABLE"))),"N/A")</f>
        <v>ACEPTABLE</v>
      </c>
      <c r="CQ142" s="14">
        <v>1</v>
      </c>
      <c r="CR142" s="26"/>
      <c r="CS142" s="163">
        <f t="shared" si="167"/>
        <v>0</v>
      </c>
      <c r="CT142" s="29">
        <f t="shared" si="166"/>
        <v>1</v>
      </c>
      <c r="CU142" s="30">
        <f t="shared" si="161"/>
        <v>0</v>
      </c>
      <c r="CV142" s="28" t="str">
        <f>IFERROR((IF(CU142&lt;=CW142,"SOBRESALIENTE",IF(CU142&lt;CW142+(CW142*0.05),"NO CUMPLIDA","ACEPTABLE"))),"N/A")</f>
        <v>SOBRESALIENTE</v>
      </c>
      <c r="CW142" s="14">
        <v>1</v>
      </c>
      <c r="CX142" s="26"/>
      <c r="CY142" s="163">
        <f t="shared" si="169"/>
        <v>6</v>
      </c>
      <c r="CZ142" s="46">
        <f t="shared" si="168"/>
        <v>6</v>
      </c>
      <c r="DA142" s="30">
        <f t="shared" si="162"/>
        <v>1</v>
      </c>
      <c r="DB142" s="28" t="str">
        <f>IFERROR((IF(DA142&lt;=DC142,"SOBRESALIENTE",IF(DA142&lt;DC142+(DC142*0.05),"NO CUMPLIDA","ACEPTABLE"))),"N/A")</f>
        <v>SOBRESALIENTE</v>
      </c>
      <c r="DC142" s="30">
        <f t="shared" si="129"/>
        <v>1</v>
      </c>
      <c r="DD142" s="26"/>
    </row>
    <row r="143" spans="1:108" ht="67.5">
      <c r="A143" s="6" t="s">
        <v>1206</v>
      </c>
      <c r="B143" s="7" t="s">
        <v>531</v>
      </c>
      <c r="C143" s="8" t="s">
        <v>1124</v>
      </c>
      <c r="D143" s="7" t="s">
        <v>1125</v>
      </c>
      <c r="E143" s="7">
        <v>79293598</v>
      </c>
      <c r="F143" s="8" t="s">
        <v>1124</v>
      </c>
      <c r="G143" s="7" t="s">
        <v>1125</v>
      </c>
      <c r="H143" s="7">
        <v>79293598</v>
      </c>
      <c r="I143" s="7" t="s">
        <v>396</v>
      </c>
      <c r="J143" s="9" t="s">
        <v>1207</v>
      </c>
      <c r="K143" s="7" t="s">
        <v>1208</v>
      </c>
      <c r="L143" s="7" t="s">
        <v>110</v>
      </c>
      <c r="M143" s="7" t="s">
        <v>111</v>
      </c>
      <c r="N143" s="7" t="s">
        <v>112</v>
      </c>
      <c r="O143" s="7" t="s">
        <v>243</v>
      </c>
      <c r="P143" s="7" t="s">
        <v>1180</v>
      </c>
      <c r="Q143" s="7" t="s">
        <v>1129</v>
      </c>
      <c r="R143" s="8" t="s">
        <v>1209</v>
      </c>
      <c r="S143" s="7" t="s">
        <v>1210</v>
      </c>
      <c r="T143" s="7" t="s">
        <v>1211</v>
      </c>
      <c r="U143" s="14">
        <v>1</v>
      </c>
      <c r="V143" s="7" t="s">
        <v>1133</v>
      </c>
      <c r="W143" s="152">
        <v>0</v>
      </c>
      <c r="X143" s="153">
        <v>0</v>
      </c>
      <c r="Y143" s="14" t="e">
        <f t="shared" si="142"/>
        <v>#DIV/0!</v>
      </c>
      <c r="Z143" s="153">
        <v>1</v>
      </c>
      <c r="AA143" s="153">
        <v>1</v>
      </c>
      <c r="AB143" s="14">
        <f t="shared" si="143"/>
        <v>1</v>
      </c>
      <c r="AC143" s="153">
        <v>4</v>
      </c>
      <c r="AD143" s="153">
        <v>4</v>
      </c>
      <c r="AE143" s="14">
        <f t="shared" si="144"/>
        <v>1</v>
      </c>
      <c r="AF143" s="154">
        <f t="shared" si="134"/>
        <v>5</v>
      </c>
      <c r="AG143" s="155">
        <f t="shared" si="134"/>
        <v>5</v>
      </c>
      <c r="AH143" s="14">
        <f t="shared" si="163"/>
        <v>1</v>
      </c>
      <c r="AI143" s="17" t="str">
        <f t="shared" ref="AI143:AI149" si="174">IFERROR((IF(AH143&gt;=AJ143,"SOBRESALIENTE",IF(AH143&lt;AJ143-(AJ143*0.05),"NO CUMPLIDA","ACEPTABLE"))),"N/A")</f>
        <v>SOBRESALIENTE</v>
      </c>
      <c r="AJ143" s="11">
        <f t="shared" si="122"/>
        <v>1</v>
      </c>
      <c r="AK143" s="156" t="s">
        <v>119</v>
      </c>
      <c r="AL143" s="157" t="s">
        <v>1212</v>
      </c>
      <c r="AM143" s="165">
        <v>1</v>
      </c>
      <c r="AN143" s="160">
        <v>1</v>
      </c>
      <c r="AO143" s="14">
        <f t="shared" si="145"/>
        <v>1</v>
      </c>
      <c r="AP143" s="165">
        <v>1</v>
      </c>
      <c r="AQ143" s="160">
        <v>1</v>
      </c>
      <c r="AR143" s="14">
        <f t="shared" si="146"/>
        <v>1</v>
      </c>
      <c r="AS143" s="160">
        <v>5</v>
      </c>
      <c r="AT143" s="160">
        <v>5</v>
      </c>
      <c r="AU143" s="14">
        <f t="shared" si="147"/>
        <v>1</v>
      </c>
      <c r="AV143" s="161">
        <f t="shared" si="172"/>
        <v>7</v>
      </c>
      <c r="AW143" s="155">
        <f t="shared" si="172"/>
        <v>7</v>
      </c>
      <c r="AX143" s="14">
        <f t="shared" si="148"/>
        <v>1</v>
      </c>
      <c r="AY143" s="17" t="str">
        <f t="shared" ref="AY143:AY148" si="175">IFERROR((IF(AX143&gt;=AZ143,"SOBRESALIENTE",IF(AX143&lt;AZ143-(AZ143*0.05),"NO CUMPLIDA","ACEPTABLE"))),"N/A")</f>
        <v>SOBRESALIENTE</v>
      </c>
      <c r="AZ143" s="11">
        <f t="shared" si="164"/>
        <v>1</v>
      </c>
      <c r="BA143" s="156" t="s">
        <v>119</v>
      </c>
      <c r="BB143" s="7" t="s">
        <v>1213</v>
      </c>
      <c r="BC143" s="21"/>
      <c r="BD143" s="21"/>
      <c r="BE143" s="14" t="e">
        <f t="shared" si="149"/>
        <v>#DIV/0!</v>
      </c>
      <c r="BF143" s="21"/>
      <c r="BG143" s="21"/>
      <c r="BH143" s="14" t="e">
        <f t="shared" si="150"/>
        <v>#DIV/0!</v>
      </c>
      <c r="BI143" s="21"/>
      <c r="BJ143" s="21"/>
      <c r="BK143" s="14" t="e">
        <f t="shared" si="151"/>
        <v>#DIV/0!</v>
      </c>
      <c r="BL143" s="162">
        <f t="shared" si="173"/>
        <v>0</v>
      </c>
      <c r="BM143" s="163">
        <f t="shared" si="173"/>
        <v>0</v>
      </c>
      <c r="BN143" s="14" t="e">
        <f t="shared" si="152"/>
        <v>#DIV/0!</v>
      </c>
      <c r="BO143" s="28" t="str">
        <f>IFERROR((IF(BN143&gt;=BP143,"SOBRESALIENTE",IF(BN143&lt;BP143-(BP143*0.05),"NO CUMPLIDA","ACEPTABLE"))),"N/A")</f>
        <v>N/A</v>
      </c>
      <c r="BP143" s="24">
        <f t="shared" si="123"/>
        <v>1</v>
      </c>
      <c r="BQ143" s="21"/>
      <c r="BR143" s="21"/>
      <c r="BS143" s="21"/>
      <c r="BT143" s="14" t="e">
        <f t="shared" si="153"/>
        <v>#DIV/0!</v>
      </c>
      <c r="BU143" s="21"/>
      <c r="BV143" s="21"/>
      <c r="BW143" s="14" t="e">
        <f t="shared" si="154"/>
        <v>#DIV/0!</v>
      </c>
      <c r="BX143" s="21"/>
      <c r="BY143" s="21"/>
      <c r="BZ143" s="14" t="e">
        <f t="shared" si="155"/>
        <v>#DIV/0!</v>
      </c>
      <c r="CA143" s="162">
        <f t="shared" si="156"/>
        <v>0</v>
      </c>
      <c r="CB143" s="163">
        <f t="shared" si="156"/>
        <v>0</v>
      </c>
      <c r="CC143" s="14" t="e">
        <f t="shared" si="157"/>
        <v>#DIV/0!</v>
      </c>
      <c r="CD143" s="28" t="str">
        <f t="shared" ref="CD143:CD149" si="176">IFERROR((IF(CC143&gt;=CE143,"SOBRESALIENTE",IF(CC143&lt;CE143-(CE143*0.05),"NO CUMPLIDA","ACEPTABLE"))),"N/A")</f>
        <v>N/A</v>
      </c>
      <c r="CE143" s="24">
        <f t="shared" si="124"/>
        <v>1</v>
      </c>
      <c r="CF143" s="21"/>
      <c r="CG143" s="163">
        <f t="shared" si="158"/>
        <v>12</v>
      </c>
      <c r="CH143" s="163">
        <f t="shared" si="158"/>
        <v>12</v>
      </c>
      <c r="CI143" s="14">
        <f t="shared" si="159"/>
        <v>1</v>
      </c>
      <c r="CJ143" s="28" t="str">
        <f t="shared" ref="CJ143:CJ148" si="177">IFERROR((IF(CI143&gt;=CK143,"SOBRESALIENTE",IF(CI143&lt;CK143-(CK143*0.05),"NO CUMPLIDA","ACEPTABLE"))),"N/A")</f>
        <v>SOBRESALIENTE</v>
      </c>
      <c r="CK143" s="30">
        <f t="shared" si="128"/>
        <v>1</v>
      </c>
      <c r="CL143" s="26"/>
      <c r="CM143" s="163">
        <f t="shared" si="109"/>
        <v>12</v>
      </c>
      <c r="CN143" s="38">
        <f t="shared" si="165"/>
        <v>2</v>
      </c>
      <c r="CO143" s="14">
        <f t="shared" si="160"/>
        <v>6</v>
      </c>
      <c r="CP143" s="28" t="str">
        <f t="shared" ref="CP143:CP148" si="178">IFERROR((IF(CO143&gt;=CQ143,"SOBRESALIENTE",IF(CO143&lt;CQ143-(CQ143*0.05),"NO CUMPLIDA","ACEPTABLE"))),"N/A")</f>
        <v>SOBRESALIENTE</v>
      </c>
      <c r="CQ143" s="14">
        <v>1</v>
      </c>
      <c r="CR143" s="26"/>
      <c r="CS143" s="163">
        <f t="shared" si="167"/>
        <v>0</v>
      </c>
      <c r="CT143" s="29">
        <f t="shared" si="166"/>
        <v>2</v>
      </c>
      <c r="CU143" s="30">
        <f t="shared" si="161"/>
        <v>0</v>
      </c>
      <c r="CV143" s="28" t="str">
        <f t="shared" ref="CV143:CV149" si="179">IFERROR((IF(CU143&gt;=CW143,"SOBRESALIENTE",IF(CU143&lt;CW143-(CW143*0.05),"NO CUMPLIDA","ACEPTABLE"))),"N/A")</f>
        <v>NO CUMPLIDA</v>
      </c>
      <c r="CW143" s="14">
        <v>1</v>
      </c>
      <c r="CX143" s="26"/>
      <c r="CY143" s="163">
        <f t="shared" si="169"/>
        <v>12</v>
      </c>
      <c r="CZ143" s="46">
        <f t="shared" si="168"/>
        <v>12</v>
      </c>
      <c r="DA143" s="30">
        <f t="shared" si="162"/>
        <v>1</v>
      </c>
      <c r="DB143" s="28" t="str">
        <f t="shared" ref="DB143:DB148" si="180">IFERROR((IF(DA143&gt;=DC143,"SOBRESALIENTE",IF(DA143&lt;DC143-(DC143*0.05),"NO CUMPLIDA","ACEPTABLE"))),"N/A")</f>
        <v>SOBRESALIENTE</v>
      </c>
      <c r="DC143" s="30">
        <f t="shared" si="129"/>
        <v>1</v>
      </c>
      <c r="DD143" s="26"/>
    </row>
    <row r="144" spans="1:108" ht="90">
      <c r="A144" s="8" t="s">
        <v>1214</v>
      </c>
      <c r="B144" s="7" t="s">
        <v>102</v>
      </c>
      <c r="C144" s="8" t="s">
        <v>1215</v>
      </c>
      <c r="D144" s="9" t="s">
        <v>1216</v>
      </c>
      <c r="E144" s="9">
        <v>98363170</v>
      </c>
      <c r="F144" s="8" t="s">
        <v>1215</v>
      </c>
      <c r="G144" s="9" t="s">
        <v>1216</v>
      </c>
      <c r="H144" s="9">
        <v>98363170</v>
      </c>
      <c r="I144" s="7" t="s">
        <v>107</v>
      </c>
      <c r="J144" s="7" t="s">
        <v>1217</v>
      </c>
      <c r="K144" s="7" t="s">
        <v>1218</v>
      </c>
      <c r="L144" s="7" t="s">
        <v>125</v>
      </c>
      <c r="M144" s="7" t="s">
        <v>111</v>
      </c>
      <c r="N144" s="7" t="s">
        <v>112</v>
      </c>
      <c r="O144" s="7" t="s">
        <v>2</v>
      </c>
      <c r="P144" s="7" t="s">
        <v>1219</v>
      </c>
      <c r="Q144" s="7" t="s">
        <v>1220</v>
      </c>
      <c r="R144" s="8" t="s">
        <v>1221</v>
      </c>
      <c r="S144" s="7" t="s">
        <v>1222</v>
      </c>
      <c r="T144" s="7" t="s">
        <v>1223</v>
      </c>
      <c r="U144" s="11">
        <v>0.8</v>
      </c>
      <c r="V144" s="7" t="s">
        <v>160</v>
      </c>
      <c r="W144" s="21"/>
      <c r="X144" s="21"/>
      <c r="Y144" s="14" t="e">
        <f t="shared" si="142"/>
        <v>#DIV/0!</v>
      </c>
      <c r="Z144" s="21"/>
      <c r="AA144" s="21"/>
      <c r="AB144" s="14" t="e">
        <f t="shared" si="143"/>
        <v>#DIV/0!</v>
      </c>
      <c r="AC144" s="59">
        <v>5</v>
      </c>
      <c r="AD144" s="59">
        <v>6</v>
      </c>
      <c r="AE144" s="14">
        <f t="shared" si="144"/>
        <v>0.83333333333333337</v>
      </c>
      <c r="AF144" s="49">
        <f t="shared" si="134"/>
        <v>5</v>
      </c>
      <c r="AG144" s="7">
        <f t="shared" si="134"/>
        <v>6</v>
      </c>
      <c r="AH144" s="14">
        <f t="shared" si="163"/>
        <v>0.83333333333333337</v>
      </c>
      <c r="AI144" s="17" t="str">
        <f t="shared" si="174"/>
        <v>SOBRESALIENTE</v>
      </c>
      <c r="AJ144" s="11">
        <f t="shared" si="122"/>
        <v>0.8</v>
      </c>
      <c r="AK144" s="11" t="s">
        <v>119</v>
      </c>
      <c r="AL144" s="7" t="s">
        <v>1224</v>
      </c>
      <c r="AM144" s="59">
        <v>4</v>
      </c>
      <c r="AN144" s="59">
        <v>4</v>
      </c>
      <c r="AO144" s="14">
        <f t="shared" si="145"/>
        <v>1</v>
      </c>
      <c r="AP144" s="59">
        <v>5</v>
      </c>
      <c r="AQ144" s="59">
        <v>5</v>
      </c>
      <c r="AR144" s="14">
        <f t="shared" si="146"/>
        <v>1</v>
      </c>
      <c r="AS144" s="59">
        <v>4</v>
      </c>
      <c r="AT144" s="59">
        <v>4</v>
      </c>
      <c r="AU144" s="14">
        <f t="shared" si="147"/>
        <v>1</v>
      </c>
      <c r="AV144" s="49">
        <f t="shared" si="172"/>
        <v>13</v>
      </c>
      <c r="AW144" s="7">
        <f t="shared" si="172"/>
        <v>13</v>
      </c>
      <c r="AX144" s="14">
        <f t="shared" si="148"/>
        <v>1</v>
      </c>
      <c r="AY144" s="17" t="str">
        <f t="shared" si="175"/>
        <v>SOBRESALIENTE</v>
      </c>
      <c r="AZ144" s="11">
        <f t="shared" si="164"/>
        <v>0.8</v>
      </c>
      <c r="BA144" s="11" t="s">
        <v>119</v>
      </c>
      <c r="BB144" s="7" t="s">
        <v>1225</v>
      </c>
      <c r="BC144" s="21"/>
      <c r="BD144" s="21"/>
      <c r="BE144" s="14" t="e">
        <f t="shared" si="149"/>
        <v>#DIV/0!</v>
      </c>
      <c r="BF144" s="21"/>
      <c r="BG144" s="21"/>
      <c r="BH144" s="14" t="e">
        <f t="shared" si="150"/>
        <v>#DIV/0!</v>
      </c>
      <c r="BI144" s="21"/>
      <c r="BJ144" s="21"/>
      <c r="BK144" s="14" t="e">
        <f t="shared" si="151"/>
        <v>#DIV/0!</v>
      </c>
      <c r="BL144" s="27">
        <f t="shared" si="173"/>
        <v>0</v>
      </c>
      <c r="BM144" s="26">
        <f t="shared" si="173"/>
        <v>0</v>
      </c>
      <c r="BN144" s="14" t="e">
        <f t="shared" si="152"/>
        <v>#DIV/0!</v>
      </c>
      <c r="BO144" s="28" t="str">
        <f>IFERROR((IF(BN144&gt;=BP144,"SOBRESALIENTE",IF(BN144&lt;BP144-(BP144*0.05),"NO CUMPLIDA","ACEPTABLE"))),"N/A")</f>
        <v>N/A</v>
      </c>
      <c r="BP144" s="24">
        <f t="shared" si="123"/>
        <v>0.8</v>
      </c>
      <c r="BQ144" s="21"/>
      <c r="BR144" s="21"/>
      <c r="BS144" s="21"/>
      <c r="BT144" s="14" t="e">
        <f t="shared" si="153"/>
        <v>#DIV/0!</v>
      </c>
      <c r="BU144" s="21"/>
      <c r="BV144" s="21"/>
      <c r="BW144" s="14" t="e">
        <f t="shared" si="154"/>
        <v>#DIV/0!</v>
      </c>
      <c r="BX144" s="21"/>
      <c r="BY144" s="21"/>
      <c r="BZ144" s="14" t="e">
        <f t="shared" si="155"/>
        <v>#DIV/0!</v>
      </c>
      <c r="CA144" s="27">
        <f t="shared" si="156"/>
        <v>0</v>
      </c>
      <c r="CB144" s="26">
        <f t="shared" si="156"/>
        <v>0</v>
      </c>
      <c r="CC144" s="14" t="e">
        <f t="shared" si="157"/>
        <v>#DIV/0!</v>
      </c>
      <c r="CD144" s="28" t="str">
        <f t="shared" si="176"/>
        <v>N/A</v>
      </c>
      <c r="CE144" s="24">
        <f t="shared" si="124"/>
        <v>0.8</v>
      </c>
      <c r="CF144" s="21"/>
      <c r="CG144" s="26">
        <f t="shared" si="158"/>
        <v>18</v>
      </c>
      <c r="CH144" s="26">
        <f t="shared" si="158"/>
        <v>19</v>
      </c>
      <c r="CI144" s="14">
        <f t="shared" si="159"/>
        <v>0.94736842105263153</v>
      </c>
      <c r="CJ144" s="28" t="str">
        <f t="shared" si="177"/>
        <v>SOBRESALIENTE</v>
      </c>
      <c r="CK144" s="24">
        <f t="shared" si="128"/>
        <v>0.8</v>
      </c>
      <c r="CL144" s="26"/>
      <c r="CM144" s="26">
        <f t="shared" si="109"/>
        <v>18</v>
      </c>
      <c r="CN144" s="38">
        <f t="shared" si="165"/>
        <v>4.75</v>
      </c>
      <c r="CO144" s="14">
        <f t="shared" si="160"/>
        <v>3.7894736842105261</v>
      </c>
      <c r="CP144" s="28" t="str">
        <f t="shared" si="178"/>
        <v>SOBRESALIENTE</v>
      </c>
      <c r="CQ144" s="11">
        <v>0.8</v>
      </c>
      <c r="CR144" s="26"/>
      <c r="CS144" s="26">
        <f t="shared" si="167"/>
        <v>0</v>
      </c>
      <c r="CT144" s="29">
        <f t="shared" si="166"/>
        <v>4.75</v>
      </c>
      <c r="CU144" s="30">
        <f t="shared" si="161"/>
        <v>0</v>
      </c>
      <c r="CV144" s="28" t="str">
        <f t="shared" si="179"/>
        <v>NO CUMPLIDA</v>
      </c>
      <c r="CW144" s="11">
        <v>0.8</v>
      </c>
      <c r="CX144" s="26"/>
      <c r="CY144" s="26">
        <f t="shared" si="169"/>
        <v>18</v>
      </c>
      <c r="CZ144" s="46">
        <f t="shared" si="168"/>
        <v>19</v>
      </c>
      <c r="DA144" s="30">
        <f t="shared" si="162"/>
        <v>0.94736842105263153</v>
      </c>
      <c r="DB144" s="28" t="str">
        <f t="shared" si="180"/>
        <v>SOBRESALIENTE</v>
      </c>
      <c r="DC144" s="24">
        <f t="shared" si="129"/>
        <v>0.8</v>
      </c>
      <c r="DD144" s="26"/>
    </row>
    <row r="145" spans="1:108" ht="101.25">
      <c r="A145" s="6" t="s">
        <v>1226</v>
      </c>
      <c r="B145" s="7" t="s">
        <v>102</v>
      </c>
      <c r="C145" s="8" t="s">
        <v>1215</v>
      </c>
      <c r="D145" s="9" t="s">
        <v>1216</v>
      </c>
      <c r="E145" s="9">
        <v>98363170</v>
      </c>
      <c r="F145" s="8" t="s">
        <v>1215</v>
      </c>
      <c r="G145" s="9" t="s">
        <v>1216</v>
      </c>
      <c r="H145" s="9">
        <v>98363170</v>
      </c>
      <c r="I145" s="7" t="s">
        <v>909</v>
      </c>
      <c r="J145" s="7" t="s">
        <v>1227</v>
      </c>
      <c r="K145" s="7" t="s">
        <v>1228</v>
      </c>
      <c r="L145" s="7" t="s">
        <v>125</v>
      </c>
      <c r="M145" s="7" t="s">
        <v>111</v>
      </c>
      <c r="N145" s="7" t="s">
        <v>154</v>
      </c>
      <c r="O145" s="7" t="s">
        <v>2</v>
      </c>
      <c r="P145" s="7" t="s">
        <v>1219</v>
      </c>
      <c r="Q145" s="7" t="s">
        <v>1073</v>
      </c>
      <c r="R145" s="8" t="s">
        <v>1229</v>
      </c>
      <c r="S145" s="7" t="s">
        <v>1230</v>
      </c>
      <c r="T145" s="7" t="s">
        <v>1231</v>
      </c>
      <c r="U145" s="11">
        <v>0.8</v>
      </c>
      <c r="V145" s="7" t="s">
        <v>160</v>
      </c>
      <c r="W145" s="21"/>
      <c r="X145" s="21"/>
      <c r="Y145" s="14" t="e">
        <f t="shared" si="142"/>
        <v>#DIV/0!</v>
      </c>
      <c r="Z145" s="21"/>
      <c r="AA145" s="21"/>
      <c r="AB145" s="14" t="e">
        <f t="shared" si="143"/>
        <v>#DIV/0!</v>
      </c>
      <c r="AC145" s="21"/>
      <c r="AD145" s="21"/>
      <c r="AE145" s="14" t="e">
        <f t="shared" si="144"/>
        <v>#DIV/0!</v>
      </c>
      <c r="AF145" s="49">
        <f t="shared" si="134"/>
        <v>0</v>
      </c>
      <c r="AG145" s="7">
        <f t="shared" si="134"/>
        <v>0</v>
      </c>
      <c r="AH145" s="14" t="e">
        <f t="shared" si="163"/>
        <v>#DIV/0!</v>
      </c>
      <c r="AI145" s="17" t="str">
        <f t="shared" si="174"/>
        <v>N/A</v>
      </c>
      <c r="AJ145" s="11">
        <f t="shared" si="122"/>
        <v>0.8</v>
      </c>
      <c r="AK145" s="11" t="s">
        <v>1232</v>
      </c>
      <c r="AL145" s="7" t="s">
        <v>1233</v>
      </c>
      <c r="AM145" s="59"/>
      <c r="AN145" s="59"/>
      <c r="AO145" s="14" t="e">
        <f t="shared" si="145"/>
        <v>#DIV/0!</v>
      </c>
      <c r="AP145" s="59"/>
      <c r="AQ145" s="59"/>
      <c r="AR145" s="14" t="e">
        <f t="shared" si="146"/>
        <v>#DIV/0!</v>
      </c>
      <c r="AS145" s="59">
        <v>1</v>
      </c>
      <c r="AT145" s="59">
        <v>1</v>
      </c>
      <c r="AU145" s="14">
        <f t="shared" si="147"/>
        <v>1</v>
      </c>
      <c r="AV145" s="49">
        <f t="shared" si="172"/>
        <v>1</v>
      </c>
      <c r="AW145" s="7">
        <f t="shared" si="172"/>
        <v>1</v>
      </c>
      <c r="AX145" s="14">
        <f t="shared" si="148"/>
        <v>1</v>
      </c>
      <c r="AY145" s="17" t="str">
        <f t="shared" si="175"/>
        <v>SOBRESALIENTE</v>
      </c>
      <c r="AZ145" s="11">
        <f t="shared" si="164"/>
        <v>0.8</v>
      </c>
      <c r="BA145" s="11" t="s">
        <v>119</v>
      </c>
      <c r="BB145" s="7" t="s">
        <v>1234</v>
      </c>
      <c r="BC145" s="21"/>
      <c r="BD145" s="21"/>
      <c r="BE145" s="14" t="e">
        <f t="shared" si="149"/>
        <v>#DIV/0!</v>
      </c>
      <c r="BF145" s="21"/>
      <c r="BG145" s="21"/>
      <c r="BH145" s="14" t="e">
        <f t="shared" si="150"/>
        <v>#DIV/0!</v>
      </c>
      <c r="BI145" s="21"/>
      <c r="BJ145" s="21"/>
      <c r="BK145" s="14" t="e">
        <f t="shared" si="151"/>
        <v>#DIV/0!</v>
      </c>
      <c r="BL145" s="27">
        <f t="shared" si="173"/>
        <v>0</v>
      </c>
      <c r="BM145" s="26">
        <f t="shared" si="173"/>
        <v>0</v>
      </c>
      <c r="BN145" s="14" t="e">
        <f t="shared" si="152"/>
        <v>#DIV/0!</v>
      </c>
      <c r="BO145" s="28" t="str">
        <f>IFERROR((IF(BN145&gt;=BP145,"SOBRESALIENTE",IF(BN145&lt;BP145-(BP145*0.05),"NO CUMPLIDA","ACEPTABLE"))),"N/A")</f>
        <v>N/A</v>
      </c>
      <c r="BP145" s="24">
        <f t="shared" si="123"/>
        <v>0.8</v>
      </c>
      <c r="BQ145" s="21"/>
      <c r="BR145" s="21"/>
      <c r="BS145" s="21"/>
      <c r="BT145" s="14" t="e">
        <f t="shared" si="153"/>
        <v>#DIV/0!</v>
      </c>
      <c r="BU145" s="21"/>
      <c r="BV145" s="21"/>
      <c r="BW145" s="14" t="e">
        <f t="shared" si="154"/>
        <v>#DIV/0!</v>
      </c>
      <c r="BX145" s="21"/>
      <c r="BY145" s="21"/>
      <c r="BZ145" s="14" t="e">
        <f t="shared" si="155"/>
        <v>#DIV/0!</v>
      </c>
      <c r="CA145" s="27">
        <f t="shared" si="156"/>
        <v>0</v>
      </c>
      <c r="CB145" s="26">
        <f t="shared" si="156"/>
        <v>0</v>
      </c>
      <c r="CC145" s="14" t="e">
        <f t="shared" si="157"/>
        <v>#DIV/0!</v>
      </c>
      <c r="CD145" s="28" t="str">
        <f t="shared" si="176"/>
        <v>N/A</v>
      </c>
      <c r="CE145" s="24">
        <f t="shared" si="124"/>
        <v>0.8</v>
      </c>
      <c r="CF145" s="21"/>
      <c r="CG145" s="26">
        <f t="shared" si="158"/>
        <v>1</v>
      </c>
      <c r="CH145" s="26">
        <f t="shared" si="158"/>
        <v>1</v>
      </c>
      <c r="CI145" s="14">
        <f t="shared" si="159"/>
        <v>1</v>
      </c>
      <c r="CJ145" s="28" t="str">
        <f t="shared" si="177"/>
        <v>SOBRESALIENTE</v>
      </c>
      <c r="CK145" s="24">
        <f t="shared" si="128"/>
        <v>0.8</v>
      </c>
      <c r="CL145" s="26"/>
      <c r="CM145" s="26">
        <f t="shared" si="109"/>
        <v>1</v>
      </c>
      <c r="CN145" s="38">
        <f t="shared" si="165"/>
        <v>1</v>
      </c>
      <c r="CO145" s="14">
        <f t="shared" si="160"/>
        <v>1</v>
      </c>
      <c r="CP145" s="28" t="str">
        <f t="shared" si="178"/>
        <v>SOBRESALIENTE</v>
      </c>
      <c r="CQ145" s="11">
        <v>0.8</v>
      </c>
      <c r="CR145" s="26"/>
      <c r="CS145" s="26">
        <f t="shared" si="167"/>
        <v>0</v>
      </c>
      <c r="CT145" s="29">
        <f t="shared" si="166"/>
        <v>1</v>
      </c>
      <c r="CU145" s="30">
        <f t="shared" si="161"/>
        <v>0</v>
      </c>
      <c r="CV145" s="28" t="str">
        <f t="shared" si="179"/>
        <v>NO CUMPLIDA</v>
      </c>
      <c r="CW145" s="11">
        <v>0.8</v>
      </c>
      <c r="CX145" s="26"/>
      <c r="CY145" s="26">
        <f t="shared" si="169"/>
        <v>1</v>
      </c>
      <c r="CZ145" s="46">
        <f t="shared" si="168"/>
        <v>1</v>
      </c>
      <c r="DA145" s="30">
        <f t="shared" si="162"/>
        <v>1</v>
      </c>
      <c r="DB145" s="28" t="str">
        <f t="shared" si="180"/>
        <v>SOBRESALIENTE</v>
      </c>
      <c r="DC145" s="24">
        <f t="shared" si="129"/>
        <v>0.8</v>
      </c>
      <c r="DD145" s="26"/>
    </row>
    <row r="146" spans="1:108" ht="67.5">
      <c r="A146" s="8" t="s">
        <v>1235</v>
      </c>
      <c r="B146" s="7" t="s">
        <v>102</v>
      </c>
      <c r="C146" s="8" t="s">
        <v>1215</v>
      </c>
      <c r="D146" s="9" t="s">
        <v>1216</v>
      </c>
      <c r="E146" s="9">
        <v>98363170</v>
      </c>
      <c r="F146" s="8" t="s">
        <v>1215</v>
      </c>
      <c r="G146" s="9" t="s">
        <v>1216</v>
      </c>
      <c r="H146" s="9">
        <v>98363170</v>
      </c>
      <c r="I146" s="7" t="s">
        <v>909</v>
      </c>
      <c r="J146" s="7" t="s">
        <v>1236</v>
      </c>
      <c r="K146" s="7" t="s">
        <v>1237</v>
      </c>
      <c r="L146" s="7" t="s">
        <v>125</v>
      </c>
      <c r="M146" s="7" t="s">
        <v>111</v>
      </c>
      <c r="N146" s="7" t="s">
        <v>112</v>
      </c>
      <c r="O146" s="7" t="s">
        <v>2</v>
      </c>
      <c r="P146" s="7" t="s">
        <v>1238</v>
      </c>
      <c r="Q146" s="7" t="s">
        <v>1073</v>
      </c>
      <c r="R146" s="8" t="s">
        <v>1239</v>
      </c>
      <c r="S146" s="7" t="s">
        <v>1240</v>
      </c>
      <c r="T146" s="7" t="s">
        <v>1241</v>
      </c>
      <c r="U146" s="11">
        <v>0.8</v>
      </c>
      <c r="V146" s="167" t="s">
        <v>160</v>
      </c>
      <c r="W146" s="21"/>
      <c r="X146" s="21"/>
      <c r="Y146" s="14" t="e">
        <f t="shared" si="142"/>
        <v>#DIV/0!</v>
      </c>
      <c r="Z146" s="21"/>
      <c r="AA146" s="21"/>
      <c r="AB146" s="14" t="e">
        <f t="shared" si="143"/>
        <v>#DIV/0!</v>
      </c>
      <c r="AC146" s="21"/>
      <c r="AD146" s="21"/>
      <c r="AE146" s="14" t="e">
        <f t="shared" si="144"/>
        <v>#DIV/0!</v>
      </c>
      <c r="AF146" s="49">
        <f t="shared" si="134"/>
        <v>0</v>
      </c>
      <c r="AG146" s="7">
        <f t="shared" si="134"/>
        <v>0</v>
      </c>
      <c r="AH146" s="14" t="e">
        <f t="shared" si="163"/>
        <v>#DIV/0!</v>
      </c>
      <c r="AI146" s="17" t="str">
        <f t="shared" si="174"/>
        <v>N/A</v>
      </c>
      <c r="AJ146" s="11">
        <f t="shared" si="122"/>
        <v>0.8</v>
      </c>
      <c r="AK146" s="11" t="s">
        <v>1079</v>
      </c>
      <c r="AL146" s="7" t="s">
        <v>1242</v>
      </c>
      <c r="AM146" s="21"/>
      <c r="AN146" s="21"/>
      <c r="AO146" s="14" t="e">
        <f t="shared" si="145"/>
        <v>#DIV/0!</v>
      </c>
      <c r="AP146" s="21"/>
      <c r="AQ146" s="21"/>
      <c r="AR146" s="14" t="e">
        <f t="shared" si="146"/>
        <v>#DIV/0!</v>
      </c>
      <c r="AS146" s="21"/>
      <c r="AT146" s="21"/>
      <c r="AU146" s="14" t="e">
        <f t="shared" si="147"/>
        <v>#DIV/0!</v>
      </c>
      <c r="AV146" s="49">
        <f t="shared" si="172"/>
        <v>0</v>
      </c>
      <c r="AW146" s="7">
        <f t="shared" si="172"/>
        <v>0</v>
      </c>
      <c r="AX146" s="14" t="e">
        <f t="shared" si="148"/>
        <v>#DIV/0!</v>
      </c>
      <c r="AY146" s="17" t="str">
        <f>IFERROR((IF(AX146&lt;=AZ146,"SOBRESALIENTE",IF(AX146&gt;AZ146+(AZ146*0.05),"NO CUMPLIDA","ACEPTABLE"))),"N/A")</f>
        <v>N/A</v>
      </c>
      <c r="AZ146" s="11">
        <f t="shared" si="164"/>
        <v>0.8</v>
      </c>
      <c r="BA146" s="11" t="s">
        <v>1079</v>
      </c>
      <c r="BB146" s="21" t="s">
        <v>1243</v>
      </c>
      <c r="BC146" s="21"/>
      <c r="BD146" s="21"/>
      <c r="BE146" s="14" t="e">
        <f t="shared" si="149"/>
        <v>#DIV/0!</v>
      </c>
      <c r="BF146" s="21"/>
      <c r="BG146" s="21"/>
      <c r="BH146" s="14" t="e">
        <f t="shared" si="150"/>
        <v>#DIV/0!</v>
      </c>
      <c r="BI146" s="21"/>
      <c r="BJ146" s="21"/>
      <c r="BK146" s="14" t="e">
        <f t="shared" si="151"/>
        <v>#DIV/0!</v>
      </c>
      <c r="BL146" s="27">
        <f t="shared" si="173"/>
        <v>0</v>
      </c>
      <c r="BM146" s="26">
        <f t="shared" si="173"/>
        <v>0</v>
      </c>
      <c r="BN146" s="14" t="e">
        <f t="shared" si="152"/>
        <v>#DIV/0!</v>
      </c>
      <c r="BO146" s="28" t="str">
        <f>IFERROR((IF(BN146&gt;=BP146,"SOBRESALIENTE",IF(BN146&lt;BP146-(BP146*0.05),"NO CUMPLIDA","ACEPTABLE"))),"N/A")</f>
        <v>N/A</v>
      </c>
      <c r="BP146" s="24">
        <f t="shared" si="123"/>
        <v>0.8</v>
      </c>
      <c r="BQ146" s="21"/>
      <c r="BR146" s="21"/>
      <c r="BS146" s="21"/>
      <c r="BT146" s="14" t="e">
        <f t="shared" si="153"/>
        <v>#DIV/0!</v>
      </c>
      <c r="BU146" s="21"/>
      <c r="BV146" s="21"/>
      <c r="BW146" s="14" t="e">
        <f t="shared" si="154"/>
        <v>#DIV/0!</v>
      </c>
      <c r="BX146" s="21"/>
      <c r="BY146" s="21"/>
      <c r="BZ146" s="14" t="e">
        <f t="shared" si="155"/>
        <v>#DIV/0!</v>
      </c>
      <c r="CA146" s="27">
        <f t="shared" si="156"/>
        <v>0</v>
      </c>
      <c r="CB146" s="26">
        <f t="shared" si="156"/>
        <v>0</v>
      </c>
      <c r="CC146" s="14" t="e">
        <f t="shared" si="157"/>
        <v>#DIV/0!</v>
      </c>
      <c r="CD146" s="28" t="str">
        <f t="shared" si="176"/>
        <v>N/A</v>
      </c>
      <c r="CE146" s="24">
        <f t="shared" si="124"/>
        <v>0.8</v>
      </c>
      <c r="CF146" s="21"/>
      <c r="CG146" s="26">
        <f t="shared" si="158"/>
        <v>0</v>
      </c>
      <c r="CH146" s="26">
        <f t="shared" si="158"/>
        <v>0</v>
      </c>
      <c r="CI146" s="14" t="e">
        <f t="shared" si="159"/>
        <v>#DIV/0!</v>
      </c>
      <c r="CJ146" s="28" t="str">
        <f t="shared" si="177"/>
        <v>N/A</v>
      </c>
      <c r="CK146" s="24">
        <f t="shared" si="128"/>
        <v>0.8</v>
      </c>
      <c r="CL146" s="26"/>
      <c r="CM146" s="26">
        <f t="shared" si="109"/>
        <v>0</v>
      </c>
      <c r="CN146" s="38" t="e">
        <f t="shared" si="165"/>
        <v>#DIV/0!</v>
      </c>
      <c r="CO146" s="14" t="e">
        <f t="shared" si="160"/>
        <v>#DIV/0!</v>
      </c>
      <c r="CP146" s="28" t="str">
        <f t="shared" si="178"/>
        <v>N/A</v>
      </c>
      <c r="CQ146" s="11">
        <v>0.8</v>
      </c>
      <c r="CR146" s="26"/>
      <c r="CS146" s="26">
        <f t="shared" si="167"/>
        <v>0</v>
      </c>
      <c r="CT146" s="29" t="e">
        <f t="shared" si="166"/>
        <v>#DIV/0!</v>
      </c>
      <c r="CU146" s="30" t="e">
        <f t="shared" si="161"/>
        <v>#DIV/0!</v>
      </c>
      <c r="CV146" s="28" t="str">
        <f t="shared" si="179"/>
        <v>N/A</v>
      </c>
      <c r="CW146" s="11">
        <v>0.8</v>
      </c>
      <c r="CX146" s="26"/>
      <c r="CY146" s="26">
        <f t="shared" si="169"/>
        <v>0</v>
      </c>
      <c r="CZ146" s="46">
        <f t="shared" si="168"/>
        <v>0</v>
      </c>
      <c r="DA146" s="30" t="e">
        <f t="shared" si="162"/>
        <v>#DIV/0!</v>
      </c>
      <c r="DB146" s="28" t="str">
        <f t="shared" si="180"/>
        <v>N/A</v>
      </c>
      <c r="DC146" s="24">
        <f t="shared" si="129"/>
        <v>0.8</v>
      </c>
      <c r="DD146" s="26"/>
    </row>
    <row r="147" spans="1:108" ht="101.25">
      <c r="A147" s="6" t="s">
        <v>1244</v>
      </c>
      <c r="B147" s="7" t="s">
        <v>102</v>
      </c>
      <c r="C147" s="8" t="s">
        <v>1215</v>
      </c>
      <c r="D147" s="9" t="s">
        <v>1216</v>
      </c>
      <c r="E147" s="9">
        <v>98363170</v>
      </c>
      <c r="F147" s="8" t="s">
        <v>1215</v>
      </c>
      <c r="G147" s="9" t="s">
        <v>1216</v>
      </c>
      <c r="H147" s="9">
        <v>98363170</v>
      </c>
      <c r="I147" s="7" t="s">
        <v>396</v>
      </c>
      <c r="J147" s="7" t="s">
        <v>1245</v>
      </c>
      <c r="K147" s="7" t="s">
        <v>1246</v>
      </c>
      <c r="L147" s="7" t="s">
        <v>125</v>
      </c>
      <c r="M147" s="7" t="s">
        <v>111</v>
      </c>
      <c r="N147" s="7" t="s">
        <v>154</v>
      </c>
      <c r="O147" s="7" t="s">
        <v>2</v>
      </c>
      <c r="P147" s="7" t="s">
        <v>1247</v>
      </c>
      <c r="Q147" s="7" t="s">
        <v>1129</v>
      </c>
      <c r="R147" s="8" t="s">
        <v>1248</v>
      </c>
      <c r="S147" s="7" t="s">
        <v>1249</v>
      </c>
      <c r="T147" s="7" t="s">
        <v>1250</v>
      </c>
      <c r="U147" s="11">
        <v>1</v>
      </c>
      <c r="V147" s="167" t="s">
        <v>160</v>
      </c>
      <c r="W147" s="21"/>
      <c r="X147" s="21"/>
      <c r="Y147" s="14" t="e">
        <f t="shared" si="142"/>
        <v>#DIV/0!</v>
      </c>
      <c r="Z147" s="21"/>
      <c r="AA147" s="21"/>
      <c r="AB147" s="14" t="e">
        <f t="shared" si="143"/>
        <v>#DIV/0!</v>
      </c>
      <c r="AC147" s="59">
        <v>4</v>
      </c>
      <c r="AD147" s="59">
        <v>4</v>
      </c>
      <c r="AE147" s="14">
        <f t="shared" si="144"/>
        <v>1</v>
      </c>
      <c r="AF147" s="49">
        <f t="shared" si="134"/>
        <v>4</v>
      </c>
      <c r="AG147" s="7">
        <f t="shared" si="134"/>
        <v>4</v>
      </c>
      <c r="AH147" s="14">
        <f t="shared" si="163"/>
        <v>1</v>
      </c>
      <c r="AI147" s="17" t="str">
        <f t="shared" si="174"/>
        <v>SOBRESALIENTE</v>
      </c>
      <c r="AJ147" s="11">
        <f t="shared" si="122"/>
        <v>1</v>
      </c>
      <c r="AK147" s="11" t="s">
        <v>119</v>
      </c>
      <c r="AL147" s="7" t="s">
        <v>1251</v>
      </c>
      <c r="AM147" s="59"/>
      <c r="AN147" s="59"/>
      <c r="AO147" s="14" t="e">
        <f t="shared" si="145"/>
        <v>#DIV/0!</v>
      </c>
      <c r="AP147" s="59"/>
      <c r="AQ147" s="59"/>
      <c r="AR147" s="14" t="e">
        <f t="shared" si="146"/>
        <v>#DIV/0!</v>
      </c>
      <c r="AS147" s="59">
        <v>5</v>
      </c>
      <c r="AT147" s="59">
        <v>5</v>
      </c>
      <c r="AU147" s="14">
        <f t="shared" si="147"/>
        <v>1</v>
      </c>
      <c r="AV147" s="49">
        <f t="shared" si="172"/>
        <v>5</v>
      </c>
      <c r="AW147" s="7">
        <f t="shared" si="172"/>
        <v>5</v>
      </c>
      <c r="AX147" s="14">
        <f t="shared" si="148"/>
        <v>1</v>
      </c>
      <c r="AY147" s="17" t="str">
        <f t="shared" si="175"/>
        <v>SOBRESALIENTE</v>
      </c>
      <c r="AZ147" s="11">
        <f t="shared" si="164"/>
        <v>1</v>
      </c>
      <c r="BA147" s="11" t="s">
        <v>119</v>
      </c>
      <c r="BB147" s="7" t="s">
        <v>1252</v>
      </c>
      <c r="BC147" s="21"/>
      <c r="BD147" s="21"/>
      <c r="BE147" s="14" t="e">
        <f t="shared" si="149"/>
        <v>#DIV/0!</v>
      </c>
      <c r="BF147" s="21"/>
      <c r="BG147" s="21"/>
      <c r="BH147" s="14" t="e">
        <f t="shared" si="150"/>
        <v>#DIV/0!</v>
      </c>
      <c r="BI147" s="21"/>
      <c r="BJ147" s="21"/>
      <c r="BK147" s="14" t="e">
        <f t="shared" si="151"/>
        <v>#DIV/0!</v>
      </c>
      <c r="BL147" s="27">
        <f t="shared" si="173"/>
        <v>0</v>
      </c>
      <c r="BM147" s="26">
        <f t="shared" si="173"/>
        <v>0</v>
      </c>
      <c r="BN147" s="14" t="e">
        <f t="shared" si="152"/>
        <v>#DIV/0!</v>
      </c>
      <c r="BO147" s="28" t="str">
        <f>IFERROR((IF(BN147&gt;=BP147,"SOBRESALIENTE",IF(BN147&lt;BP147-(BP147*0.05),"NO CUMPLIDA","ACEPTABLE"))),"N/A")</f>
        <v>N/A</v>
      </c>
      <c r="BP147" s="24">
        <f t="shared" si="123"/>
        <v>1</v>
      </c>
      <c r="BQ147" s="21"/>
      <c r="BR147" s="21"/>
      <c r="BS147" s="21"/>
      <c r="BT147" s="14" t="e">
        <f t="shared" si="153"/>
        <v>#DIV/0!</v>
      </c>
      <c r="BU147" s="21"/>
      <c r="BV147" s="21"/>
      <c r="BW147" s="14" t="e">
        <f t="shared" si="154"/>
        <v>#DIV/0!</v>
      </c>
      <c r="BX147" s="21"/>
      <c r="BY147" s="21"/>
      <c r="BZ147" s="14" t="e">
        <f t="shared" si="155"/>
        <v>#DIV/0!</v>
      </c>
      <c r="CA147" s="27">
        <f t="shared" si="156"/>
        <v>0</v>
      </c>
      <c r="CB147" s="26">
        <f t="shared" si="156"/>
        <v>0</v>
      </c>
      <c r="CC147" s="14" t="e">
        <f t="shared" si="157"/>
        <v>#DIV/0!</v>
      </c>
      <c r="CD147" s="28" t="str">
        <f t="shared" si="176"/>
        <v>N/A</v>
      </c>
      <c r="CE147" s="24">
        <f t="shared" si="124"/>
        <v>1</v>
      </c>
      <c r="CF147" s="21"/>
      <c r="CG147" s="26">
        <f t="shared" si="158"/>
        <v>9</v>
      </c>
      <c r="CH147" s="26">
        <f t="shared" si="158"/>
        <v>9</v>
      </c>
      <c r="CI147" s="14">
        <f t="shared" si="159"/>
        <v>1</v>
      </c>
      <c r="CJ147" s="28" t="str">
        <f t="shared" si="177"/>
        <v>SOBRESALIENTE</v>
      </c>
      <c r="CK147" s="24">
        <f t="shared" si="128"/>
        <v>1</v>
      </c>
      <c r="CL147" s="26"/>
      <c r="CM147" s="26">
        <f t="shared" si="109"/>
        <v>9</v>
      </c>
      <c r="CN147" s="38">
        <f t="shared" si="165"/>
        <v>4.5</v>
      </c>
      <c r="CO147" s="14">
        <f t="shared" si="160"/>
        <v>2</v>
      </c>
      <c r="CP147" s="28" t="str">
        <f t="shared" si="178"/>
        <v>SOBRESALIENTE</v>
      </c>
      <c r="CQ147" s="11">
        <v>1</v>
      </c>
      <c r="CR147" s="26"/>
      <c r="CS147" s="26">
        <f t="shared" si="167"/>
        <v>0</v>
      </c>
      <c r="CT147" s="29">
        <f t="shared" si="166"/>
        <v>4.5</v>
      </c>
      <c r="CU147" s="30">
        <f t="shared" si="161"/>
        <v>0</v>
      </c>
      <c r="CV147" s="28" t="str">
        <f t="shared" si="179"/>
        <v>NO CUMPLIDA</v>
      </c>
      <c r="CW147" s="11">
        <v>1</v>
      </c>
      <c r="CX147" s="26"/>
      <c r="CY147" s="26">
        <f t="shared" si="169"/>
        <v>9</v>
      </c>
      <c r="CZ147" s="46">
        <f t="shared" si="168"/>
        <v>9</v>
      </c>
      <c r="DA147" s="30">
        <f t="shared" si="162"/>
        <v>1</v>
      </c>
      <c r="DB147" s="28" t="str">
        <f t="shared" si="180"/>
        <v>SOBRESALIENTE</v>
      </c>
      <c r="DC147" s="24">
        <f t="shared" si="129"/>
        <v>1</v>
      </c>
      <c r="DD147" s="26"/>
    </row>
    <row r="148" spans="1:108" ht="101.25">
      <c r="A148" s="8" t="s">
        <v>1253</v>
      </c>
      <c r="B148" s="7" t="s">
        <v>102</v>
      </c>
      <c r="C148" s="8" t="s">
        <v>1215</v>
      </c>
      <c r="D148" s="9" t="s">
        <v>1216</v>
      </c>
      <c r="E148" s="9">
        <v>98363170</v>
      </c>
      <c r="F148" s="8" t="s">
        <v>1215</v>
      </c>
      <c r="G148" s="9" t="s">
        <v>1216</v>
      </c>
      <c r="H148" s="9">
        <v>98363170</v>
      </c>
      <c r="I148" s="7" t="s">
        <v>396</v>
      </c>
      <c r="J148" s="7" t="s">
        <v>1254</v>
      </c>
      <c r="K148" s="7" t="s">
        <v>1255</v>
      </c>
      <c r="L148" s="7" t="s">
        <v>125</v>
      </c>
      <c r="M148" s="7" t="s">
        <v>111</v>
      </c>
      <c r="N148" s="7" t="s">
        <v>154</v>
      </c>
      <c r="O148" s="7" t="s">
        <v>2</v>
      </c>
      <c r="P148" s="7" t="s">
        <v>1256</v>
      </c>
      <c r="Q148" s="7" t="s">
        <v>1257</v>
      </c>
      <c r="R148" s="8" t="s">
        <v>1258</v>
      </c>
      <c r="S148" s="7" t="s">
        <v>1259</v>
      </c>
      <c r="T148" s="7" t="s">
        <v>1260</v>
      </c>
      <c r="U148" s="11">
        <v>1</v>
      </c>
      <c r="V148" s="7" t="s">
        <v>160</v>
      </c>
      <c r="W148" s="59">
        <v>2190</v>
      </c>
      <c r="X148" s="59">
        <v>2190</v>
      </c>
      <c r="Y148" s="14">
        <f t="shared" si="142"/>
        <v>1</v>
      </c>
      <c r="Z148" s="59">
        <v>2190</v>
      </c>
      <c r="AA148" s="59">
        <v>2190</v>
      </c>
      <c r="AB148" s="14">
        <f t="shared" si="143"/>
        <v>1</v>
      </c>
      <c r="AC148" s="59">
        <v>2190</v>
      </c>
      <c r="AD148" s="59">
        <v>2190</v>
      </c>
      <c r="AE148" s="14">
        <f t="shared" si="144"/>
        <v>1</v>
      </c>
      <c r="AF148" s="49">
        <f t="shared" si="134"/>
        <v>6570</v>
      </c>
      <c r="AG148" s="7">
        <f t="shared" si="134"/>
        <v>6570</v>
      </c>
      <c r="AH148" s="14">
        <f t="shared" si="163"/>
        <v>1</v>
      </c>
      <c r="AI148" s="17" t="str">
        <f t="shared" si="174"/>
        <v>SOBRESALIENTE</v>
      </c>
      <c r="AJ148" s="11">
        <f t="shared" si="122"/>
        <v>1</v>
      </c>
      <c r="AK148" s="11" t="s">
        <v>119</v>
      </c>
      <c r="AL148" s="7" t="s">
        <v>1261</v>
      </c>
      <c r="AM148" s="21"/>
      <c r="AN148" s="21"/>
      <c r="AO148" s="14" t="e">
        <f t="shared" si="145"/>
        <v>#DIV/0!</v>
      </c>
      <c r="AP148" s="21"/>
      <c r="AQ148" s="21"/>
      <c r="AR148" s="14" t="e">
        <f t="shared" si="146"/>
        <v>#DIV/0!</v>
      </c>
      <c r="AS148" s="59">
        <v>2160</v>
      </c>
      <c r="AT148" s="59">
        <v>2160</v>
      </c>
      <c r="AU148" s="14">
        <f t="shared" si="147"/>
        <v>1</v>
      </c>
      <c r="AV148" s="49">
        <f t="shared" si="172"/>
        <v>2160</v>
      </c>
      <c r="AW148" s="7">
        <f t="shared" si="172"/>
        <v>2160</v>
      </c>
      <c r="AX148" s="14">
        <f t="shared" si="148"/>
        <v>1</v>
      </c>
      <c r="AY148" s="17" t="str">
        <f t="shared" si="175"/>
        <v>SOBRESALIENTE</v>
      </c>
      <c r="AZ148" s="11">
        <f t="shared" si="164"/>
        <v>1</v>
      </c>
      <c r="BA148" s="11" t="s">
        <v>119</v>
      </c>
      <c r="BB148" s="7" t="s">
        <v>1262</v>
      </c>
      <c r="BC148" s="21"/>
      <c r="BD148" s="21"/>
      <c r="BE148" s="14" t="e">
        <f t="shared" si="149"/>
        <v>#DIV/0!</v>
      </c>
      <c r="BF148" s="21"/>
      <c r="BG148" s="21"/>
      <c r="BH148" s="14" t="e">
        <f t="shared" si="150"/>
        <v>#DIV/0!</v>
      </c>
      <c r="BI148" s="21"/>
      <c r="BJ148" s="21"/>
      <c r="BK148" s="14" t="e">
        <f t="shared" si="151"/>
        <v>#DIV/0!</v>
      </c>
      <c r="BL148" s="27">
        <f t="shared" si="173"/>
        <v>0</v>
      </c>
      <c r="BM148" s="26">
        <f t="shared" si="173"/>
        <v>0</v>
      </c>
      <c r="BN148" s="14" t="e">
        <f t="shared" si="152"/>
        <v>#DIV/0!</v>
      </c>
      <c r="BO148" s="28" t="str">
        <f>IFERROR((IF(BN148&lt;=BP148,"SOBRESALIENTE",IF(BN148&lt;BP148+(BP148*0.05),"NO CUMPLIDA","ACEPTABLE"))),"N/A")</f>
        <v>N/A</v>
      </c>
      <c r="BP148" s="24">
        <f t="shared" si="123"/>
        <v>1</v>
      </c>
      <c r="BQ148" s="21"/>
      <c r="BR148" s="21"/>
      <c r="BS148" s="21"/>
      <c r="BT148" s="14" t="e">
        <f t="shared" si="153"/>
        <v>#DIV/0!</v>
      </c>
      <c r="BU148" s="21"/>
      <c r="BV148" s="21"/>
      <c r="BW148" s="14" t="e">
        <f t="shared" si="154"/>
        <v>#DIV/0!</v>
      </c>
      <c r="BX148" s="21"/>
      <c r="BY148" s="21"/>
      <c r="BZ148" s="14" t="e">
        <f t="shared" si="155"/>
        <v>#DIV/0!</v>
      </c>
      <c r="CA148" s="27">
        <f t="shared" si="156"/>
        <v>0</v>
      </c>
      <c r="CB148" s="26">
        <f t="shared" si="156"/>
        <v>0</v>
      </c>
      <c r="CC148" s="14" t="e">
        <f t="shared" si="157"/>
        <v>#DIV/0!</v>
      </c>
      <c r="CD148" s="28" t="str">
        <f t="shared" si="176"/>
        <v>N/A</v>
      </c>
      <c r="CE148" s="24">
        <f t="shared" si="124"/>
        <v>1</v>
      </c>
      <c r="CF148" s="21"/>
      <c r="CG148" s="26">
        <f t="shared" si="158"/>
        <v>8730</v>
      </c>
      <c r="CH148" s="26">
        <f t="shared" si="158"/>
        <v>8730</v>
      </c>
      <c r="CI148" s="14">
        <f t="shared" si="159"/>
        <v>1</v>
      </c>
      <c r="CJ148" s="28" t="str">
        <f t="shared" si="177"/>
        <v>SOBRESALIENTE</v>
      </c>
      <c r="CK148" s="24">
        <f t="shared" si="128"/>
        <v>1</v>
      </c>
      <c r="CL148" s="26"/>
      <c r="CM148" s="26">
        <f t="shared" si="109"/>
        <v>8730</v>
      </c>
      <c r="CN148" s="38">
        <f t="shared" si="165"/>
        <v>2182.5</v>
      </c>
      <c r="CO148" s="14">
        <f t="shared" si="160"/>
        <v>4</v>
      </c>
      <c r="CP148" s="28" t="str">
        <f t="shared" si="178"/>
        <v>SOBRESALIENTE</v>
      </c>
      <c r="CQ148" s="11">
        <v>1</v>
      </c>
      <c r="CR148" s="26"/>
      <c r="CS148" s="26">
        <f t="shared" si="167"/>
        <v>0</v>
      </c>
      <c r="CT148" s="29">
        <f t="shared" si="166"/>
        <v>2182.5</v>
      </c>
      <c r="CU148" s="30">
        <f t="shared" si="161"/>
        <v>0</v>
      </c>
      <c r="CV148" s="28" t="str">
        <f t="shared" si="179"/>
        <v>NO CUMPLIDA</v>
      </c>
      <c r="CW148" s="11">
        <v>1</v>
      </c>
      <c r="CX148" s="26"/>
      <c r="CY148" s="26">
        <f t="shared" si="169"/>
        <v>8730</v>
      </c>
      <c r="CZ148" s="46">
        <f t="shared" si="168"/>
        <v>8730</v>
      </c>
      <c r="DA148" s="30">
        <f t="shared" si="162"/>
        <v>1</v>
      </c>
      <c r="DB148" s="28" t="str">
        <f t="shared" si="180"/>
        <v>SOBRESALIENTE</v>
      </c>
      <c r="DC148" s="24">
        <f t="shared" si="129"/>
        <v>1</v>
      </c>
      <c r="DD148" s="26"/>
    </row>
    <row r="149" spans="1:108" ht="180">
      <c r="A149" s="6" t="s">
        <v>1263</v>
      </c>
      <c r="B149" s="7" t="s">
        <v>102</v>
      </c>
      <c r="C149" s="8" t="s">
        <v>1215</v>
      </c>
      <c r="D149" s="9" t="s">
        <v>1216</v>
      </c>
      <c r="E149" s="9">
        <v>98363170</v>
      </c>
      <c r="F149" s="8" t="s">
        <v>1215</v>
      </c>
      <c r="G149" s="9" t="s">
        <v>1216</v>
      </c>
      <c r="H149" s="9">
        <v>98363170</v>
      </c>
      <c r="I149" s="7" t="s">
        <v>909</v>
      </c>
      <c r="J149" s="7" t="s">
        <v>1264</v>
      </c>
      <c r="K149" s="7" t="s">
        <v>1265</v>
      </c>
      <c r="L149" s="7" t="s">
        <v>125</v>
      </c>
      <c r="M149" s="7" t="s">
        <v>111</v>
      </c>
      <c r="N149" s="7" t="s">
        <v>154</v>
      </c>
      <c r="O149" s="7" t="s">
        <v>2</v>
      </c>
      <c r="P149" s="7" t="s">
        <v>1266</v>
      </c>
      <c r="Q149" s="7" t="s">
        <v>601</v>
      </c>
      <c r="R149" s="8" t="s">
        <v>1267</v>
      </c>
      <c r="S149" s="7" t="s">
        <v>1268</v>
      </c>
      <c r="T149" s="7" t="s">
        <v>1269</v>
      </c>
      <c r="U149" s="11">
        <v>0.8</v>
      </c>
      <c r="V149" s="7" t="s">
        <v>160</v>
      </c>
      <c r="W149" s="21"/>
      <c r="X149" s="21"/>
      <c r="Y149" s="14" t="e">
        <f t="shared" si="142"/>
        <v>#DIV/0!</v>
      </c>
      <c r="Z149" s="21"/>
      <c r="AA149" s="21"/>
      <c r="AB149" s="14" t="e">
        <f t="shared" si="143"/>
        <v>#DIV/0!</v>
      </c>
      <c r="AC149" s="59">
        <v>3</v>
      </c>
      <c r="AD149" s="59">
        <v>4</v>
      </c>
      <c r="AE149" s="14">
        <f t="shared" si="144"/>
        <v>0.75</v>
      </c>
      <c r="AF149" s="49">
        <f t="shared" si="134"/>
        <v>3</v>
      </c>
      <c r="AG149" s="7">
        <f t="shared" si="134"/>
        <v>4</v>
      </c>
      <c r="AH149" s="14">
        <f t="shared" si="163"/>
        <v>0.75</v>
      </c>
      <c r="AI149" s="17" t="str">
        <f t="shared" si="174"/>
        <v>NO CUMPLIDA</v>
      </c>
      <c r="AJ149" s="11">
        <f t="shared" si="122"/>
        <v>0.8</v>
      </c>
      <c r="AK149" s="11" t="s">
        <v>119</v>
      </c>
      <c r="AL149" s="7" t="s">
        <v>1270</v>
      </c>
      <c r="AM149" s="21"/>
      <c r="AN149" s="21"/>
      <c r="AO149" s="14" t="e">
        <f t="shared" si="145"/>
        <v>#DIV/0!</v>
      </c>
      <c r="AP149" s="21"/>
      <c r="AQ149" s="21"/>
      <c r="AR149" s="14" t="e">
        <f t="shared" si="146"/>
        <v>#DIV/0!</v>
      </c>
      <c r="AS149" s="59">
        <v>4</v>
      </c>
      <c r="AT149" s="59">
        <v>9</v>
      </c>
      <c r="AU149" s="14">
        <f t="shared" si="147"/>
        <v>0.44444444444444442</v>
      </c>
      <c r="AV149" s="49">
        <f t="shared" si="172"/>
        <v>4</v>
      </c>
      <c r="AW149" s="7">
        <f t="shared" si="172"/>
        <v>9</v>
      </c>
      <c r="AX149" s="14">
        <f t="shared" si="148"/>
        <v>0.44444444444444442</v>
      </c>
      <c r="AY149" s="17" t="str">
        <f>IFERROR((IF(AX149&gt;=AZ149,"SOBRESALIENTE",IF(AX149&lt;AZ149+(AZ149*0.05),"NO CUMPLIDA","ACEPTABLE"))),"N/A")</f>
        <v>NO CUMPLIDA</v>
      </c>
      <c r="AZ149" s="11">
        <f t="shared" si="164"/>
        <v>0.8</v>
      </c>
      <c r="BA149" s="11" t="s">
        <v>119</v>
      </c>
      <c r="BB149" s="7" t="s">
        <v>1271</v>
      </c>
      <c r="BC149" s="21"/>
      <c r="BD149" s="21"/>
      <c r="BE149" s="14" t="e">
        <f t="shared" si="149"/>
        <v>#DIV/0!</v>
      </c>
      <c r="BF149" s="21"/>
      <c r="BG149" s="21"/>
      <c r="BH149" s="14" t="e">
        <f t="shared" si="150"/>
        <v>#DIV/0!</v>
      </c>
      <c r="BI149" s="21"/>
      <c r="BJ149" s="21"/>
      <c r="BK149" s="14" t="e">
        <f t="shared" si="151"/>
        <v>#DIV/0!</v>
      </c>
      <c r="BL149" s="27">
        <f t="shared" si="173"/>
        <v>0</v>
      </c>
      <c r="BM149" s="26">
        <f t="shared" si="173"/>
        <v>0</v>
      </c>
      <c r="BN149" s="14" t="e">
        <f t="shared" si="152"/>
        <v>#DIV/0!</v>
      </c>
      <c r="BO149" s="28" t="str">
        <f>IFERROR((IF(BN149&gt;=BP149,"SOBRESALIENTE",IF(BN149&lt;BP149-(BP149*0.05),"NO CUMPLIDA","ACEPTABLE"))),"N/A")</f>
        <v>N/A</v>
      </c>
      <c r="BP149" s="24">
        <f t="shared" si="123"/>
        <v>0.8</v>
      </c>
      <c r="BQ149" s="21"/>
      <c r="BR149" s="21"/>
      <c r="BS149" s="21"/>
      <c r="BT149" s="14" t="e">
        <f t="shared" si="153"/>
        <v>#DIV/0!</v>
      </c>
      <c r="BU149" s="21"/>
      <c r="BV149" s="21"/>
      <c r="BW149" s="14" t="e">
        <f t="shared" si="154"/>
        <v>#DIV/0!</v>
      </c>
      <c r="BX149" s="21"/>
      <c r="BY149" s="21"/>
      <c r="BZ149" s="14" t="e">
        <f t="shared" si="155"/>
        <v>#DIV/0!</v>
      </c>
      <c r="CA149" s="27">
        <f t="shared" si="156"/>
        <v>0</v>
      </c>
      <c r="CB149" s="26">
        <f t="shared" si="156"/>
        <v>0</v>
      </c>
      <c r="CC149" s="14" t="e">
        <f t="shared" si="157"/>
        <v>#DIV/0!</v>
      </c>
      <c r="CD149" s="28" t="str">
        <f t="shared" si="176"/>
        <v>N/A</v>
      </c>
      <c r="CE149" s="24">
        <f t="shared" si="124"/>
        <v>0.8</v>
      </c>
      <c r="CF149" s="21"/>
      <c r="CG149" s="26">
        <f t="shared" si="158"/>
        <v>7</v>
      </c>
      <c r="CH149" s="26">
        <f t="shared" si="158"/>
        <v>13</v>
      </c>
      <c r="CI149" s="14">
        <f t="shared" si="159"/>
        <v>0.53846153846153844</v>
      </c>
      <c r="CJ149" s="28" t="str">
        <f>IFERROR((IF(CI149&lt;=CK149,"SOBRESALIENTE",IF(CI149&lt;CK149+(CK149*0.05),"NO CUMPLIDA","ACEPTABLE"))),"N/A")</f>
        <v>SOBRESALIENTE</v>
      </c>
      <c r="CK149" s="24">
        <f t="shared" si="128"/>
        <v>0.8</v>
      </c>
      <c r="CL149" s="26"/>
      <c r="CM149" s="26">
        <f t="shared" si="109"/>
        <v>7</v>
      </c>
      <c r="CN149" s="38">
        <f t="shared" si="165"/>
        <v>6.5</v>
      </c>
      <c r="CO149" s="14">
        <f t="shared" si="160"/>
        <v>1.0769230769230769</v>
      </c>
      <c r="CP149" s="28" t="str">
        <f>IFERROR((IF(CO149&lt;=CQ149,"SOBRESALIENTE",IF(CO149&lt;CQ149+(CQ149*0.05),"NO CUMPLIDA","ACEPTABLE"))),"N/A")</f>
        <v>ACEPTABLE</v>
      </c>
      <c r="CQ149" s="11">
        <v>0.8</v>
      </c>
      <c r="CR149" s="26"/>
      <c r="CS149" s="26">
        <f t="shared" si="167"/>
        <v>0</v>
      </c>
      <c r="CT149" s="29">
        <f t="shared" si="166"/>
        <v>6.5</v>
      </c>
      <c r="CU149" s="30">
        <f t="shared" si="161"/>
        <v>0</v>
      </c>
      <c r="CV149" s="28" t="str">
        <f t="shared" si="179"/>
        <v>NO CUMPLIDA</v>
      </c>
      <c r="CW149" s="11">
        <v>0.8</v>
      </c>
      <c r="CX149" s="26"/>
      <c r="CY149" s="26">
        <f t="shared" si="169"/>
        <v>7</v>
      </c>
      <c r="CZ149" s="46">
        <f t="shared" si="168"/>
        <v>13</v>
      </c>
      <c r="DA149" s="30">
        <f t="shared" si="162"/>
        <v>0.53846153846153844</v>
      </c>
      <c r="DB149" s="28" t="str">
        <f>IFERROR((IF(DA149&lt;=DC149,"SOBRESALIENTE",IF(DA149&lt;DC149+(DC149*0.05),"NO CUMPLIDA","ACEPTABLE"))),"N/A")</f>
        <v>SOBRESALIENTE</v>
      </c>
      <c r="DC149" s="24">
        <f t="shared" si="129"/>
        <v>0.8</v>
      </c>
      <c r="DD149" s="26"/>
    </row>
    <row r="150" spans="1:108" ht="90">
      <c r="A150" s="8" t="s">
        <v>1272</v>
      </c>
      <c r="B150" s="7" t="s">
        <v>102</v>
      </c>
      <c r="C150" s="8" t="s">
        <v>1215</v>
      </c>
      <c r="D150" s="9" t="s">
        <v>1216</v>
      </c>
      <c r="E150" s="9">
        <v>98363170</v>
      </c>
      <c r="F150" s="8" t="s">
        <v>1215</v>
      </c>
      <c r="G150" s="9" t="s">
        <v>1216</v>
      </c>
      <c r="H150" s="9">
        <v>98363170</v>
      </c>
      <c r="I150" s="7" t="s">
        <v>107</v>
      </c>
      <c r="J150" s="7" t="s">
        <v>1273</v>
      </c>
      <c r="K150" s="7" t="s">
        <v>1274</v>
      </c>
      <c r="L150" s="7" t="s">
        <v>125</v>
      </c>
      <c r="M150" s="7" t="s">
        <v>111</v>
      </c>
      <c r="N150" s="7" t="s">
        <v>154</v>
      </c>
      <c r="O150" s="7" t="s">
        <v>2</v>
      </c>
      <c r="P150" s="7" t="s">
        <v>1266</v>
      </c>
      <c r="Q150" s="7" t="s">
        <v>601</v>
      </c>
      <c r="R150" s="8" t="s">
        <v>1275</v>
      </c>
      <c r="S150" s="7" t="s">
        <v>1276</v>
      </c>
      <c r="T150" s="7" t="s">
        <v>1277</v>
      </c>
      <c r="U150" s="7">
        <v>100</v>
      </c>
      <c r="V150" s="7" t="s">
        <v>520</v>
      </c>
      <c r="W150" s="21"/>
      <c r="X150" s="21"/>
      <c r="Y150" s="68" t="e">
        <f t="shared" si="142"/>
        <v>#DIV/0!</v>
      </c>
      <c r="Z150" s="21"/>
      <c r="AA150" s="21"/>
      <c r="AB150" s="68" t="e">
        <f t="shared" si="143"/>
        <v>#DIV/0!</v>
      </c>
      <c r="AC150" s="59">
        <v>8</v>
      </c>
      <c r="AD150" s="59">
        <v>8</v>
      </c>
      <c r="AE150" s="68">
        <f t="shared" si="144"/>
        <v>1</v>
      </c>
      <c r="AF150" s="49">
        <f t="shared" si="134"/>
        <v>8</v>
      </c>
      <c r="AG150" s="7">
        <f t="shared" si="134"/>
        <v>8</v>
      </c>
      <c r="AH150" s="68">
        <f t="shared" si="163"/>
        <v>1</v>
      </c>
      <c r="AI150" s="17" t="str">
        <f>IFERROR((IF(AH150&lt;=AJ150,"SOBRESALIENTE",IF(AH150&lt;AJ150+(AJ150*0.05),"NO CUMPLIDA","ACEPTABLE"))),"N/A")</f>
        <v>SOBRESALIENTE</v>
      </c>
      <c r="AJ150" s="68">
        <f t="shared" si="122"/>
        <v>100</v>
      </c>
      <c r="AK150" s="68" t="s">
        <v>119</v>
      </c>
      <c r="AL150" s="7" t="s">
        <v>1278</v>
      </c>
      <c r="AM150" s="21"/>
      <c r="AN150" s="21"/>
      <c r="AO150" s="68" t="e">
        <f t="shared" si="145"/>
        <v>#DIV/0!</v>
      </c>
      <c r="AP150" s="21"/>
      <c r="AQ150" s="21"/>
      <c r="AR150" s="68" t="e">
        <f t="shared" si="146"/>
        <v>#DIV/0!</v>
      </c>
      <c r="AS150" s="59">
        <v>15</v>
      </c>
      <c r="AT150" s="59">
        <v>15</v>
      </c>
      <c r="AU150" s="68">
        <f t="shared" si="147"/>
        <v>1</v>
      </c>
      <c r="AV150" s="49">
        <f t="shared" si="172"/>
        <v>15</v>
      </c>
      <c r="AW150" s="7">
        <f t="shared" si="172"/>
        <v>15</v>
      </c>
      <c r="AX150" s="68">
        <f t="shared" si="148"/>
        <v>1</v>
      </c>
      <c r="AY150" s="17" t="str">
        <f>IFERROR((IF(AX150&lt;=AZ150,"SOBRESALIENTE",IF(AX150&lt;AZ150+(AZ150*0.05),"NO CUMPLIDA","ACEPTABLE"))),"N/A")</f>
        <v>SOBRESALIENTE</v>
      </c>
      <c r="AZ150" s="11">
        <f t="shared" si="164"/>
        <v>100</v>
      </c>
      <c r="BA150" s="68" t="s">
        <v>119</v>
      </c>
      <c r="BB150" s="7" t="s">
        <v>1279</v>
      </c>
      <c r="BC150" s="21"/>
      <c r="BD150" s="21"/>
      <c r="BE150" s="68" t="e">
        <f t="shared" si="149"/>
        <v>#DIV/0!</v>
      </c>
      <c r="BF150" s="21"/>
      <c r="BG150" s="21"/>
      <c r="BH150" s="68" t="e">
        <f t="shared" si="150"/>
        <v>#DIV/0!</v>
      </c>
      <c r="BI150" s="21"/>
      <c r="BJ150" s="21"/>
      <c r="BK150" s="68" t="e">
        <f t="shared" si="151"/>
        <v>#DIV/0!</v>
      </c>
      <c r="BL150" s="27">
        <f t="shared" si="173"/>
        <v>0</v>
      </c>
      <c r="BM150" s="26">
        <f t="shared" si="173"/>
        <v>0</v>
      </c>
      <c r="BN150" s="68" t="e">
        <f t="shared" si="152"/>
        <v>#DIV/0!</v>
      </c>
      <c r="BO150" s="28" t="str">
        <f>IFERROR((IF(BN150&lt;=BP150,"SOBRESALIENTE",IF(BN150&lt;BP150+(BP150*0.05),"NO CUMPLIDA","ACEPTABLE"))),"N/A")</f>
        <v>N/A</v>
      </c>
      <c r="BP150" s="69">
        <f t="shared" si="123"/>
        <v>100</v>
      </c>
      <c r="BQ150" s="21"/>
      <c r="BR150" s="21"/>
      <c r="BS150" s="21"/>
      <c r="BT150" s="68" t="e">
        <f t="shared" si="153"/>
        <v>#DIV/0!</v>
      </c>
      <c r="BU150" s="21"/>
      <c r="BV150" s="21"/>
      <c r="BW150" s="68" t="e">
        <f t="shared" si="154"/>
        <v>#DIV/0!</v>
      </c>
      <c r="BX150" s="21"/>
      <c r="BY150" s="21"/>
      <c r="BZ150" s="68" t="e">
        <f t="shared" si="155"/>
        <v>#DIV/0!</v>
      </c>
      <c r="CA150" s="27">
        <f t="shared" si="156"/>
        <v>0</v>
      </c>
      <c r="CB150" s="26">
        <f t="shared" si="156"/>
        <v>0</v>
      </c>
      <c r="CC150" s="68" t="e">
        <f t="shared" si="157"/>
        <v>#DIV/0!</v>
      </c>
      <c r="CD150" s="28" t="str">
        <f>IFERROR((IF(CC150&lt;=CE150,"SOBRESALIENTE",IF(CC150&lt;CE150-(CE150*0.05),"NO CUMPLIDA","ACEPTABLE"))),"N/A")</f>
        <v>N/A</v>
      </c>
      <c r="CE150" s="69">
        <f t="shared" si="124"/>
        <v>100</v>
      </c>
      <c r="CF150" s="21"/>
      <c r="CG150" s="26">
        <f t="shared" si="158"/>
        <v>23</v>
      </c>
      <c r="CH150" s="26">
        <f t="shared" si="158"/>
        <v>23</v>
      </c>
      <c r="CI150" s="68">
        <f t="shared" si="159"/>
        <v>1</v>
      </c>
      <c r="CJ150" s="28" t="str">
        <f>IFERROR((IF(CI150&lt;=CK150,"SOBRESALIENTE",IF(CI150&gt;CK150+(CK150*0.05),"NO CUMPLIDA","ACEPTABLE"))),"N/A")</f>
        <v>SOBRESALIENTE</v>
      </c>
      <c r="CK150" s="26">
        <f t="shared" si="128"/>
        <v>100</v>
      </c>
      <c r="CL150" s="26"/>
      <c r="CM150" s="26">
        <f t="shared" si="109"/>
        <v>23</v>
      </c>
      <c r="CN150" s="38">
        <f t="shared" si="165"/>
        <v>11.5</v>
      </c>
      <c r="CO150" s="68">
        <f t="shared" si="160"/>
        <v>2</v>
      </c>
      <c r="CP150" s="28" t="str">
        <f>IFERROR((IF(CO150&lt;=CQ150,"SOBRESALIENTE",IF(CO150&gt;CQ150+(CQ150*0.05),"NO CUMPLIDA","ACEPTABLE"))),"N/A")</f>
        <v>SOBRESALIENTE</v>
      </c>
      <c r="CQ150" s="7">
        <v>100</v>
      </c>
      <c r="CR150" s="26"/>
      <c r="CS150" s="26">
        <f t="shared" si="167"/>
        <v>0</v>
      </c>
      <c r="CT150" s="29">
        <f t="shared" si="166"/>
        <v>11.5</v>
      </c>
      <c r="CU150" s="69">
        <f t="shared" si="161"/>
        <v>0</v>
      </c>
      <c r="CV150" s="28" t="str">
        <f>IFERROR((IF(CU150&lt;=CW150,"SOBRESALIENTE",IF(CU150&gt;CW150+(CW150*0.05),"NO CUMPLIDA","ACEPTABLE"))),"N/A")</f>
        <v>SOBRESALIENTE</v>
      </c>
      <c r="CW150" s="7">
        <v>100</v>
      </c>
      <c r="CX150" s="26"/>
      <c r="CY150" s="26">
        <f t="shared" si="169"/>
        <v>23</v>
      </c>
      <c r="CZ150" s="46">
        <f t="shared" si="168"/>
        <v>23</v>
      </c>
      <c r="DA150" s="69">
        <f t="shared" si="162"/>
        <v>1</v>
      </c>
      <c r="DB150" s="28" t="str">
        <f>IFERROR((IF(DA150&lt;=DC150,"SOBRESALIENTE",IF(DA150&gt;DC150+(DC150*0.05),"NO CUMPLIDA","ACEPTABLE"))),"N/A")</f>
        <v>SOBRESALIENTE</v>
      </c>
      <c r="DC150" s="26">
        <f t="shared" si="129"/>
        <v>100</v>
      </c>
      <c r="DD150" s="26"/>
    </row>
    <row r="151" spans="1:108" ht="63.75" customHeight="1">
      <c r="A151" s="6" t="s">
        <v>1280</v>
      </c>
      <c r="B151" s="7" t="s">
        <v>102</v>
      </c>
      <c r="C151" s="8" t="s">
        <v>1215</v>
      </c>
      <c r="D151" s="9" t="s">
        <v>1216</v>
      </c>
      <c r="E151" s="9">
        <v>98363170</v>
      </c>
      <c r="F151" s="8" t="s">
        <v>1215</v>
      </c>
      <c r="G151" s="9" t="s">
        <v>1216</v>
      </c>
      <c r="H151" s="9">
        <v>98363170</v>
      </c>
      <c r="I151" s="7" t="s">
        <v>107</v>
      </c>
      <c r="J151" s="7" t="s">
        <v>1281</v>
      </c>
      <c r="K151" s="7" t="s">
        <v>1282</v>
      </c>
      <c r="L151" s="7" t="s">
        <v>125</v>
      </c>
      <c r="M151" s="7" t="s">
        <v>111</v>
      </c>
      <c r="N151" s="7" t="s">
        <v>154</v>
      </c>
      <c r="O151" s="7" t="s">
        <v>2</v>
      </c>
      <c r="P151" s="7" t="s">
        <v>1283</v>
      </c>
      <c r="Q151" s="7" t="s">
        <v>601</v>
      </c>
      <c r="R151" s="8" t="s">
        <v>1284</v>
      </c>
      <c r="S151" s="7" t="s">
        <v>1285</v>
      </c>
      <c r="T151" s="7" t="s">
        <v>1286</v>
      </c>
      <c r="U151" s="7">
        <v>4.5</v>
      </c>
      <c r="V151" s="7" t="s">
        <v>372</v>
      </c>
      <c r="W151" s="21"/>
      <c r="X151" s="21"/>
      <c r="Y151" s="68" t="e">
        <f t="shared" si="142"/>
        <v>#DIV/0!</v>
      </c>
      <c r="Z151" s="21"/>
      <c r="AA151" s="21"/>
      <c r="AB151" s="68" t="e">
        <f t="shared" si="143"/>
        <v>#DIV/0!</v>
      </c>
      <c r="AC151" s="59">
        <v>419</v>
      </c>
      <c r="AD151" s="59">
        <v>100</v>
      </c>
      <c r="AE151" s="68">
        <f t="shared" si="144"/>
        <v>4.1900000000000004</v>
      </c>
      <c r="AF151" s="49">
        <f t="shared" si="134"/>
        <v>419</v>
      </c>
      <c r="AG151" s="7">
        <f t="shared" si="134"/>
        <v>100</v>
      </c>
      <c r="AH151" s="68">
        <f t="shared" si="163"/>
        <v>4.1900000000000004</v>
      </c>
      <c r="AI151" s="17" t="str">
        <f t="shared" ref="AI151:AI159" si="181">IFERROR((IF(AH151&gt;=AJ151,"SOBRESALIENTE",IF(AH151&lt;AJ151-(AJ151*0.05),"NO CUMPLIDA","ACEPTABLE"))),"N/A")</f>
        <v>NO CUMPLIDA</v>
      </c>
      <c r="AJ151" s="7">
        <f t="shared" si="122"/>
        <v>4.5</v>
      </c>
      <c r="AK151" s="7" t="s">
        <v>119</v>
      </c>
      <c r="AL151" s="7" t="s">
        <v>1287</v>
      </c>
      <c r="AM151" s="21"/>
      <c r="AN151" s="21"/>
      <c r="AO151" s="68" t="e">
        <f t="shared" si="145"/>
        <v>#DIV/0!</v>
      </c>
      <c r="AP151" s="21"/>
      <c r="AQ151" s="21"/>
      <c r="AR151" s="68" t="e">
        <f t="shared" si="146"/>
        <v>#DIV/0!</v>
      </c>
      <c r="AS151" s="59">
        <v>450</v>
      </c>
      <c r="AT151" s="59">
        <v>15</v>
      </c>
      <c r="AU151" s="68">
        <f t="shared" si="147"/>
        <v>30</v>
      </c>
      <c r="AV151" s="49">
        <f t="shared" si="172"/>
        <v>450</v>
      </c>
      <c r="AW151" s="7">
        <f t="shared" si="172"/>
        <v>15</v>
      </c>
      <c r="AX151" s="68">
        <f t="shared" si="148"/>
        <v>30</v>
      </c>
      <c r="AY151" s="17" t="str">
        <f t="shared" ref="AY151:AY159" si="182">IFERROR((IF(AX151&gt;=AZ151,"SOBRESALIENTE",IF(AX151&lt;AZ151-(AZ151*0.05),"NO CUMPLIDA","ACEPTABLE"))),"N/A")</f>
        <v>SOBRESALIENTE</v>
      </c>
      <c r="AZ151" s="11">
        <f t="shared" si="164"/>
        <v>4.5</v>
      </c>
      <c r="BA151" s="7" t="s">
        <v>119</v>
      </c>
      <c r="BB151" s="7" t="s">
        <v>1288</v>
      </c>
      <c r="BC151" s="21"/>
      <c r="BD151" s="21"/>
      <c r="BE151" s="68" t="e">
        <f t="shared" si="149"/>
        <v>#DIV/0!</v>
      </c>
      <c r="BF151" s="21"/>
      <c r="BG151" s="21"/>
      <c r="BH151" s="68" t="e">
        <f t="shared" si="150"/>
        <v>#DIV/0!</v>
      </c>
      <c r="BI151" s="21"/>
      <c r="BJ151" s="21"/>
      <c r="BK151" s="68" t="e">
        <f t="shared" si="151"/>
        <v>#DIV/0!</v>
      </c>
      <c r="BL151" s="27">
        <f t="shared" si="173"/>
        <v>0</v>
      </c>
      <c r="BM151" s="26">
        <f t="shared" si="173"/>
        <v>0</v>
      </c>
      <c r="BN151" s="68" t="e">
        <f t="shared" si="152"/>
        <v>#DIV/0!</v>
      </c>
      <c r="BO151" s="28" t="str">
        <f>IFERROR((IF(BN151&gt;=BP151,"SOBRESALIENTE",IF(BN151&lt;BP151-(BP151*0.05),"NO CUMPLIDA","ACEPTABLE"))),"N/A")</f>
        <v>N/A</v>
      </c>
      <c r="BP151" s="26">
        <f t="shared" si="123"/>
        <v>4.5</v>
      </c>
      <c r="BQ151" s="21"/>
      <c r="BR151" s="21"/>
      <c r="BS151" s="21"/>
      <c r="BT151" s="68" t="e">
        <f t="shared" si="153"/>
        <v>#DIV/0!</v>
      </c>
      <c r="BU151" s="21"/>
      <c r="BV151" s="21"/>
      <c r="BW151" s="68" t="e">
        <f t="shared" si="154"/>
        <v>#DIV/0!</v>
      </c>
      <c r="BX151" s="21"/>
      <c r="BY151" s="21"/>
      <c r="BZ151" s="68" t="e">
        <f t="shared" si="155"/>
        <v>#DIV/0!</v>
      </c>
      <c r="CA151" s="27">
        <f t="shared" si="156"/>
        <v>0</v>
      </c>
      <c r="CB151" s="26">
        <f t="shared" si="156"/>
        <v>0</v>
      </c>
      <c r="CC151" s="68" t="e">
        <f t="shared" si="157"/>
        <v>#DIV/0!</v>
      </c>
      <c r="CD151" s="28" t="str">
        <f t="shared" ref="CD151:CD159" si="183">IFERROR((IF(CC151&gt;=CE151,"SOBRESALIENTE",IF(CC151&lt;CE151-(CE151*0.05),"NO CUMPLIDA","ACEPTABLE"))),"N/A")</f>
        <v>N/A</v>
      </c>
      <c r="CE151" s="26">
        <f t="shared" si="124"/>
        <v>4.5</v>
      </c>
      <c r="CF151" s="21"/>
      <c r="CG151" s="26">
        <f t="shared" si="158"/>
        <v>869</v>
      </c>
      <c r="CH151" s="26">
        <f t="shared" si="158"/>
        <v>115</v>
      </c>
      <c r="CI151" s="68">
        <f t="shared" si="159"/>
        <v>7.5565217391304351</v>
      </c>
      <c r="CJ151" s="28" t="str">
        <f>IFERROR((IF(CI151&gt;=CK151,"SOBRESALIENTE",IF(CI151&lt;CK151-(CK151*0.05),"NO CUMPLIDA","ACEPTABLE"))),"N/A")</f>
        <v>SOBRESALIENTE</v>
      </c>
      <c r="CK151" s="26">
        <f t="shared" si="128"/>
        <v>4.5</v>
      </c>
      <c r="CL151" s="26"/>
      <c r="CM151" s="26">
        <f t="shared" si="109"/>
        <v>869</v>
      </c>
      <c r="CN151" s="38">
        <f t="shared" si="165"/>
        <v>57.5</v>
      </c>
      <c r="CO151" s="68">
        <f t="shared" si="160"/>
        <v>15.11304347826087</v>
      </c>
      <c r="CP151" s="28" t="str">
        <f>IFERROR((IF(CO151&gt;=CQ151,"SOBRESALIENTE",IF(CO151&lt;CQ151-(CQ151*0.05),"NO CUMPLIDA","ACEPTABLE"))),"N/A")</f>
        <v>SOBRESALIENTE</v>
      </c>
      <c r="CQ151" s="7">
        <v>4.5</v>
      </c>
      <c r="CR151" s="26"/>
      <c r="CS151" s="26">
        <f t="shared" si="167"/>
        <v>0</v>
      </c>
      <c r="CT151" s="29">
        <f t="shared" si="166"/>
        <v>57.5</v>
      </c>
      <c r="CU151" s="69">
        <f t="shared" si="161"/>
        <v>0</v>
      </c>
      <c r="CV151" s="28" t="str">
        <f>IFERROR((IF(CU151&gt;=CW151,"SOBRESALIENTE",IF(CU151&lt;CW151-(CW151*0.05),"NO CUMPLIDA","ACEPTABLE"))),"N/A")</f>
        <v>NO CUMPLIDA</v>
      </c>
      <c r="CW151" s="7">
        <v>4.5</v>
      </c>
      <c r="CX151" s="26"/>
      <c r="CY151" s="26">
        <f t="shared" si="169"/>
        <v>869</v>
      </c>
      <c r="CZ151" s="46">
        <f t="shared" si="168"/>
        <v>115</v>
      </c>
      <c r="DA151" s="69">
        <f t="shared" si="162"/>
        <v>7.5565217391304351</v>
      </c>
      <c r="DB151" s="28" t="str">
        <f>IFERROR((IF(DA151&gt;=DC151,"SOBRESALIENTE",IF(DA151&lt;DC151-(DC151*0.05),"NO CUMPLIDA","ACEPTABLE"))),"N/A")</f>
        <v>SOBRESALIENTE</v>
      </c>
      <c r="DC151" s="26">
        <f t="shared" si="129"/>
        <v>4.5</v>
      </c>
      <c r="DD151" s="26"/>
    </row>
    <row r="152" spans="1:108" ht="315">
      <c r="A152" s="8" t="s">
        <v>1289</v>
      </c>
      <c r="B152" s="7" t="s">
        <v>102</v>
      </c>
      <c r="C152" s="8" t="s">
        <v>1215</v>
      </c>
      <c r="D152" s="9" t="s">
        <v>1216</v>
      </c>
      <c r="E152" s="9">
        <v>98363170</v>
      </c>
      <c r="F152" s="8" t="s">
        <v>1215</v>
      </c>
      <c r="G152" s="9" t="s">
        <v>1216</v>
      </c>
      <c r="H152" s="9">
        <v>98363170</v>
      </c>
      <c r="I152" s="7" t="s">
        <v>107</v>
      </c>
      <c r="J152" s="7" t="s">
        <v>1290</v>
      </c>
      <c r="K152" s="7" t="s">
        <v>1291</v>
      </c>
      <c r="L152" s="7" t="s">
        <v>125</v>
      </c>
      <c r="M152" s="7" t="s">
        <v>111</v>
      </c>
      <c r="N152" s="7" t="s">
        <v>112</v>
      </c>
      <c r="O152" s="7" t="s">
        <v>2</v>
      </c>
      <c r="P152" s="7" t="s">
        <v>1292</v>
      </c>
      <c r="Q152" s="7" t="s">
        <v>156</v>
      </c>
      <c r="R152" s="8" t="s">
        <v>1293</v>
      </c>
      <c r="S152" s="7" t="s">
        <v>1294</v>
      </c>
      <c r="T152" s="7" t="s">
        <v>1295</v>
      </c>
      <c r="U152" s="11">
        <v>1</v>
      </c>
      <c r="V152" s="7" t="s">
        <v>160</v>
      </c>
      <c r="W152" s="59">
        <v>367</v>
      </c>
      <c r="X152" s="75">
        <v>367</v>
      </c>
      <c r="Y152" s="14">
        <f t="shared" si="142"/>
        <v>1</v>
      </c>
      <c r="Z152" s="59">
        <v>575</v>
      </c>
      <c r="AA152" s="59">
        <v>577</v>
      </c>
      <c r="AB152" s="14">
        <f t="shared" si="143"/>
        <v>0.99653379549393417</v>
      </c>
      <c r="AC152" s="59">
        <v>541</v>
      </c>
      <c r="AD152" s="59">
        <v>542</v>
      </c>
      <c r="AE152" s="14">
        <f t="shared" si="144"/>
        <v>0.99815498154981552</v>
      </c>
      <c r="AF152" s="49">
        <f t="shared" si="134"/>
        <v>1483</v>
      </c>
      <c r="AG152" s="7">
        <f t="shared" si="134"/>
        <v>1486</v>
      </c>
      <c r="AH152" s="14">
        <f t="shared" si="163"/>
        <v>0.99798115746971738</v>
      </c>
      <c r="AI152" s="17" t="str">
        <f t="shared" si="181"/>
        <v>ACEPTABLE</v>
      </c>
      <c r="AJ152" s="11">
        <f t="shared" si="122"/>
        <v>1</v>
      </c>
      <c r="AK152" s="11" t="s">
        <v>119</v>
      </c>
      <c r="AL152" s="7" t="s">
        <v>1296</v>
      </c>
      <c r="AM152" s="59">
        <v>259</v>
      </c>
      <c r="AN152" s="75">
        <v>261</v>
      </c>
      <c r="AO152" s="14">
        <f t="shared" si="145"/>
        <v>0.9923371647509579</v>
      </c>
      <c r="AP152" s="59">
        <v>429</v>
      </c>
      <c r="AQ152" s="59">
        <v>429</v>
      </c>
      <c r="AR152" s="14">
        <f t="shared" si="146"/>
        <v>1</v>
      </c>
      <c r="AS152" s="59">
        <v>375</v>
      </c>
      <c r="AT152" s="59">
        <v>376</v>
      </c>
      <c r="AU152" s="14">
        <f t="shared" si="147"/>
        <v>0.99734042553191493</v>
      </c>
      <c r="AV152" s="49">
        <f t="shared" si="172"/>
        <v>1063</v>
      </c>
      <c r="AW152" s="7">
        <f t="shared" si="172"/>
        <v>1066</v>
      </c>
      <c r="AX152" s="14">
        <f t="shared" si="148"/>
        <v>0.99718574108818014</v>
      </c>
      <c r="AY152" s="17" t="str">
        <f t="shared" si="182"/>
        <v>ACEPTABLE</v>
      </c>
      <c r="AZ152" s="11">
        <f t="shared" si="164"/>
        <v>1</v>
      </c>
      <c r="BA152" s="11" t="s">
        <v>119</v>
      </c>
      <c r="BB152" s="7" t="s">
        <v>1297</v>
      </c>
      <c r="BC152" s="21"/>
      <c r="BD152" s="21"/>
      <c r="BE152" s="14" t="e">
        <f t="shared" si="149"/>
        <v>#DIV/0!</v>
      </c>
      <c r="BF152" s="21"/>
      <c r="BG152" s="21"/>
      <c r="BH152" s="14" t="e">
        <f t="shared" si="150"/>
        <v>#DIV/0!</v>
      </c>
      <c r="BI152" s="21"/>
      <c r="BJ152" s="21"/>
      <c r="BK152" s="14" t="e">
        <f t="shared" si="151"/>
        <v>#DIV/0!</v>
      </c>
      <c r="BL152" s="27">
        <f t="shared" si="173"/>
        <v>0</v>
      </c>
      <c r="BM152" s="26">
        <f t="shared" si="173"/>
        <v>0</v>
      </c>
      <c r="BN152" s="14" t="e">
        <f t="shared" si="152"/>
        <v>#DIV/0!</v>
      </c>
      <c r="BO152" s="28" t="str">
        <f>IFERROR((IF(BN152&gt;=BP152,"SOBRESALIENTE",IF(BN152&lt;BP152-(BP152*0.05),"NO CUMPLIDA","ACEPTABLE"))),"N/A")</f>
        <v>N/A</v>
      </c>
      <c r="BP152" s="24">
        <f t="shared" si="123"/>
        <v>1</v>
      </c>
      <c r="BQ152" s="21"/>
      <c r="BR152" s="21"/>
      <c r="BS152" s="21"/>
      <c r="BT152" s="14" t="e">
        <f t="shared" si="153"/>
        <v>#DIV/0!</v>
      </c>
      <c r="BU152" s="21"/>
      <c r="BV152" s="21"/>
      <c r="BW152" s="14" t="e">
        <f t="shared" si="154"/>
        <v>#DIV/0!</v>
      </c>
      <c r="BX152" s="21"/>
      <c r="BY152" s="21"/>
      <c r="BZ152" s="14" t="e">
        <f t="shared" si="155"/>
        <v>#DIV/0!</v>
      </c>
      <c r="CA152" s="27">
        <f t="shared" si="156"/>
        <v>0</v>
      </c>
      <c r="CB152" s="26">
        <f t="shared" si="156"/>
        <v>0</v>
      </c>
      <c r="CC152" s="14" t="e">
        <f t="shared" si="157"/>
        <v>#DIV/0!</v>
      </c>
      <c r="CD152" s="28" t="str">
        <f t="shared" si="183"/>
        <v>N/A</v>
      </c>
      <c r="CE152" s="24">
        <f t="shared" si="124"/>
        <v>1</v>
      </c>
      <c r="CF152" s="21"/>
      <c r="CG152" s="26">
        <f t="shared" si="158"/>
        <v>2546</v>
      </c>
      <c r="CH152" s="26">
        <f t="shared" si="158"/>
        <v>2552</v>
      </c>
      <c r="CI152" s="14">
        <f t="shared" si="159"/>
        <v>0.99764890282131657</v>
      </c>
      <c r="CJ152" s="28" t="str">
        <f>IFERROR((IF(CI152&gt;=CK152,"SOBRESALIENTE",IF(CI152&lt;CK152-(CK152*0.05),"NO CUMPLIDA","ACEPTABLE"))),"N/A")</f>
        <v>ACEPTABLE</v>
      </c>
      <c r="CK152" s="24">
        <f t="shared" si="128"/>
        <v>1</v>
      </c>
      <c r="CL152" s="26"/>
      <c r="CM152" s="26">
        <f t="shared" ref="CM152:CM192" si="184">SUBTOTAL(9,W152,Z152,AC152,AM152,AP152,AS152,BC152,BF152,BI152)</f>
        <v>2546</v>
      </c>
      <c r="CN152" s="38">
        <f t="shared" si="165"/>
        <v>425.33333333333331</v>
      </c>
      <c r="CO152" s="14">
        <f t="shared" si="160"/>
        <v>5.9858934169279001</v>
      </c>
      <c r="CP152" s="28" t="str">
        <f>IFERROR((IF(CO152&gt;=CQ152,"SOBRESALIENTE",IF(CO152&lt;CQ152-(CQ152*0.05),"NO CUMPLIDA","ACEPTABLE"))),"N/A")</f>
        <v>SOBRESALIENTE</v>
      </c>
      <c r="CQ152" s="11">
        <v>1</v>
      </c>
      <c r="CR152" s="26"/>
      <c r="CS152" s="26">
        <f t="shared" si="167"/>
        <v>0</v>
      </c>
      <c r="CT152" s="29">
        <f t="shared" si="166"/>
        <v>425.33333333333331</v>
      </c>
      <c r="CU152" s="30">
        <f t="shared" si="161"/>
        <v>0</v>
      </c>
      <c r="CV152" s="28" t="str">
        <f>IFERROR((IF(CU152&gt;=CW152,"SOBRESALIENTE",IF(CU152&lt;CW152-(CW152*0.05),"NO CUMPLIDA","ACEPTABLE"))),"N/A")</f>
        <v>NO CUMPLIDA</v>
      </c>
      <c r="CW152" s="11">
        <v>1</v>
      </c>
      <c r="CX152" s="26"/>
      <c r="CY152" s="26">
        <f t="shared" si="169"/>
        <v>2546</v>
      </c>
      <c r="CZ152" s="46">
        <f t="shared" si="168"/>
        <v>2552</v>
      </c>
      <c r="DA152" s="30">
        <f t="shared" si="162"/>
        <v>0.99764890282131657</v>
      </c>
      <c r="DB152" s="28" t="str">
        <f>IFERROR((IF(DA152&lt;=DC152,"SOBRESALIENTE",IF(DA152&lt;DC152+(DC152*0.05),"NO CUMPLIDA","ACEPTABLE"))),"N/A")</f>
        <v>SOBRESALIENTE</v>
      </c>
      <c r="DC152" s="24">
        <f t="shared" si="129"/>
        <v>1</v>
      </c>
      <c r="DD152" s="26"/>
    </row>
    <row r="153" spans="1:108" ht="393.75">
      <c r="A153" s="6" t="s">
        <v>1298</v>
      </c>
      <c r="B153" s="7" t="s">
        <v>102</v>
      </c>
      <c r="C153" s="8" t="s">
        <v>1215</v>
      </c>
      <c r="D153" s="9" t="s">
        <v>1216</v>
      </c>
      <c r="E153" s="9">
        <v>98363170</v>
      </c>
      <c r="F153" s="8" t="s">
        <v>1215</v>
      </c>
      <c r="G153" s="9" t="s">
        <v>1216</v>
      </c>
      <c r="H153" s="9">
        <v>98363170</v>
      </c>
      <c r="I153" s="7" t="s">
        <v>107</v>
      </c>
      <c r="J153" s="7" t="s">
        <v>1299</v>
      </c>
      <c r="K153" s="7" t="s">
        <v>1300</v>
      </c>
      <c r="L153" s="7" t="s">
        <v>125</v>
      </c>
      <c r="M153" s="7" t="s">
        <v>111</v>
      </c>
      <c r="N153" s="7" t="s">
        <v>112</v>
      </c>
      <c r="O153" s="7" t="s">
        <v>2</v>
      </c>
      <c r="P153" s="7" t="s">
        <v>1292</v>
      </c>
      <c r="Q153" s="7" t="s">
        <v>156</v>
      </c>
      <c r="R153" s="8" t="s">
        <v>1301</v>
      </c>
      <c r="S153" s="7" t="s">
        <v>1301</v>
      </c>
      <c r="T153" s="81">
        <v>1</v>
      </c>
      <c r="U153" s="7">
        <v>20</v>
      </c>
      <c r="V153" s="7" t="s">
        <v>506</v>
      </c>
      <c r="W153" s="59">
        <v>44</v>
      </c>
      <c r="X153" s="59">
        <v>1</v>
      </c>
      <c r="Y153" s="68">
        <f t="shared" si="142"/>
        <v>44</v>
      </c>
      <c r="Z153" s="59">
        <v>46</v>
      </c>
      <c r="AA153" s="59">
        <v>1</v>
      </c>
      <c r="AB153" s="68">
        <f t="shared" si="143"/>
        <v>46</v>
      </c>
      <c r="AC153" s="59">
        <v>32</v>
      </c>
      <c r="AD153" s="59">
        <v>1</v>
      </c>
      <c r="AE153" s="68">
        <f t="shared" si="144"/>
        <v>32</v>
      </c>
      <c r="AF153" s="49">
        <f t="shared" si="134"/>
        <v>122</v>
      </c>
      <c r="AG153" s="7">
        <f t="shared" si="134"/>
        <v>3</v>
      </c>
      <c r="AH153" s="68">
        <f t="shared" si="163"/>
        <v>40.666666666666664</v>
      </c>
      <c r="AI153" s="17" t="str">
        <f t="shared" si="181"/>
        <v>SOBRESALIENTE</v>
      </c>
      <c r="AJ153" s="7">
        <f t="shared" si="122"/>
        <v>20</v>
      </c>
      <c r="AK153" s="7" t="s">
        <v>119</v>
      </c>
      <c r="AL153" s="7" t="s">
        <v>1302</v>
      </c>
      <c r="AM153" s="59">
        <v>40</v>
      </c>
      <c r="AN153" s="59">
        <v>1</v>
      </c>
      <c r="AO153" s="68">
        <f t="shared" si="145"/>
        <v>40</v>
      </c>
      <c r="AP153" s="59">
        <v>53</v>
      </c>
      <c r="AQ153" s="59">
        <v>1</v>
      </c>
      <c r="AR153" s="68">
        <f t="shared" si="146"/>
        <v>53</v>
      </c>
      <c r="AS153" s="59">
        <v>72</v>
      </c>
      <c r="AT153" s="59">
        <v>1</v>
      </c>
      <c r="AU153" s="68">
        <f t="shared" si="147"/>
        <v>72</v>
      </c>
      <c r="AV153" s="49">
        <f t="shared" si="172"/>
        <v>165</v>
      </c>
      <c r="AW153" s="7">
        <f t="shared" si="172"/>
        <v>3</v>
      </c>
      <c r="AX153" s="68">
        <f t="shared" si="148"/>
        <v>55</v>
      </c>
      <c r="AY153" s="17" t="str">
        <f t="shared" si="182"/>
        <v>SOBRESALIENTE</v>
      </c>
      <c r="AZ153" s="11">
        <f t="shared" si="164"/>
        <v>20</v>
      </c>
      <c r="BA153" s="7" t="s">
        <v>119</v>
      </c>
      <c r="BB153" s="7" t="s">
        <v>1303</v>
      </c>
      <c r="BC153" s="21"/>
      <c r="BD153" s="21"/>
      <c r="BE153" s="68" t="e">
        <f t="shared" si="149"/>
        <v>#DIV/0!</v>
      </c>
      <c r="BF153" s="21"/>
      <c r="BG153" s="21"/>
      <c r="BH153" s="68" t="e">
        <f t="shared" si="150"/>
        <v>#DIV/0!</v>
      </c>
      <c r="BI153" s="21"/>
      <c r="BJ153" s="21"/>
      <c r="BK153" s="68" t="e">
        <f t="shared" si="151"/>
        <v>#DIV/0!</v>
      </c>
      <c r="BL153" s="27">
        <f t="shared" si="173"/>
        <v>0</v>
      </c>
      <c r="BM153" s="26">
        <f t="shared" si="173"/>
        <v>0</v>
      </c>
      <c r="BN153" s="68" t="e">
        <f t="shared" si="152"/>
        <v>#DIV/0!</v>
      </c>
      <c r="BO153" s="28" t="str">
        <f>IFERROR((IF(BN153&gt;=BP153,"SOBRESALIENTE",IF(BN153&lt;BP153-(BP153*0.05),"NO CUMPLIDA","ACEPTABLE"))),"N/A")</f>
        <v>N/A</v>
      </c>
      <c r="BP153" s="26">
        <f t="shared" si="123"/>
        <v>20</v>
      </c>
      <c r="BQ153" s="21"/>
      <c r="BR153" s="21"/>
      <c r="BS153" s="21"/>
      <c r="BT153" s="68" t="e">
        <f t="shared" si="153"/>
        <v>#DIV/0!</v>
      </c>
      <c r="BU153" s="21"/>
      <c r="BV153" s="21"/>
      <c r="BW153" s="68" t="e">
        <f t="shared" si="154"/>
        <v>#DIV/0!</v>
      </c>
      <c r="BX153" s="21"/>
      <c r="BY153" s="21"/>
      <c r="BZ153" s="68" t="e">
        <f t="shared" si="155"/>
        <v>#DIV/0!</v>
      </c>
      <c r="CA153" s="27">
        <f t="shared" si="156"/>
        <v>0</v>
      </c>
      <c r="CB153" s="26">
        <f t="shared" si="156"/>
        <v>0</v>
      </c>
      <c r="CC153" s="68" t="e">
        <f t="shared" si="157"/>
        <v>#DIV/0!</v>
      </c>
      <c r="CD153" s="28" t="str">
        <f t="shared" si="183"/>
        <v>N/A</v>
      </c>
      <c r="CE153" s="26">
        <f t="shared" si="124"/>
        <v>20</v>
      </c>
      <c r="CF153" s="21"/>
      <c r="CG153" s="26">
        <f t="shared" si="158"/>
        <v>287</v>
      </c>
      <c r="CH153" s="26">
        <f t="shared" si="158"/>
        <v>6</v>
      </c>
      <c r="CI153" s="68">
        <f t="shared" si="159"/>
        <v>47.833333333333336</v>
      </c>
      <c r="CJ153" s="28" t="str">
        <f>IFERROR((IF(CI153&gt;=CK153,"SOBRESALIENTE",IF(CI153&lt;CK153-(CK153*0.05),"NO CUMPLIDA","ACEPTABLE"))),"N/A")</f>
        <v>SOBRESALIENTE</v>
      </c>
      <c r="CK153" s="26">
        <f t="shared" si="128"/>
        <v>20</v>
      </c>
      <c r="CL153" s="26"/>
      <c r="CM153" s="26">
        <f t="shared" si="184"/>
        <v>287</v>
      </c>
      <c r="CN153" s="38">
        <f t="shared" si="165"/>
        <v>1</v>
      </c>
      <c r="CO153" s="68">
        <f t="shared" si="160"/>
        <v>287</v>
      </c>
      <c r="CP153" s="28" t="str">
        <f>IFERROR((IF(CO153&gt;=CQ153,"SOBRESALIENTE",IF(CO153&lt;CQ153-(CQ153*0.05),"NO CUMPLIDA","ACEPTABLE"))),"N/A")</f>
        <v>SOBRESALIENTE</v>
      </c>
      <c r="CQ153" s="7">
        <v>20</v>
      </c>
      <c r="CR153" s="26"/>
      <c r="CS153" s="26">
        <f t="shared" si="167"/>
        <v>0</v>
      </c>
      <c r="CT153" s="29">
        <f t="shared" si="166"/>
        <v>1</v>
      </c>
      <c r="CU153" s="69">
        <f t="shared" si="161"/>
        <v>0</v>
      </c>
      <c r="CV153" s="28" t="str">
        <f>IFERROR((IF(CU153&lt;=CW153,"SOBRESALIENTE",IF(CU153&gt;CW153+(CW153*0.05),"NO CUMPLIDA","ACEPTABLE"))),"N/A")</f>
        <v>SOBRESALIENTE</v>
      </c>
      <c r="CW153" s="7">
        <v>20</v>
      </c>
      <c r="CX153" s="26"/>
      <c r="CY153" s="26">
        <f t="shared" si="169"/>
        <v>287</v>
      </c>
      <c r="CZ153" s="46">
        <f t="shared" si="168"/>
        <v>6</v>
      </c>
      <c r="DA153" s="69">
        <f t="shared" si="162"/>
        <v>47.833333333333336</v>
      </c>
      <c r="DB153" s="28" t="str">
        <f>IFERROR((IF(DA153&gt;=DC153,"SOBRESALIENTE",IF(DA153&lt;DC153-(DC153*0.05),"NO CUMPLIDA","ACEPTABLE"))),"N/A")</f>
        <v>SOBRESALIENTE</v>
      </c>
      <c r="DC153" s="26">
        <f t="shared" si="129"/>
        <v>20</v>
      </c>
      <c r="DD153" s="26"/>
    </row>
    <row r="154" spans="1:108" ht="202.5">
      <c r="A154" s="8" t="s">
        <v>1304</v>
      </c>
      <c r="B154" s="7" t="s">
        <v>102</v>
      </c>
      <c r="C154" s="8" t="s">
        <v>1215</v>
      </c>
      <c r="D154" s="9" t="s">
        <v>1216</v>
      </c>
      <c r="E154" s="9">
        <v>98363170</v>
      </c>
      <c r="F154" s="8" t="s">
        <v>1215</v>
      </c>
      <c r="G154" s="9" t="s">
        <v>1216</v>
      </c>
      <c r="H154" s="9">
        <v>98363170</v>
      </c>
      <c r="I154" s="7" t="s">
        <v>107</v>
      </c>
      <c r="J154" s="7" t="s">
        <v>1290</v>
      </c>
      <c r="K154" s="7" t="s">
        <v>1305</v>
      </c>
      <c r="L154" s="7" t="s">
        <v>125</v>
      </c>
      <c r="M154" s="7" t="s">
        <v>111</v>
      </c>
      <c r="N154" s="7" t="s">
        <v>112</v>
      </c>
      <c r="O154" s="7" t="s">
        <v>2</v>
      </c>
      <c r="P154" s="7" t="s">
        <v>1256</v>
      </c>
      <c r="Q154" s="7" t="s">
        <v>1306</v>
      </c>
      <c r="R154" s="8" t="s">
        <v>1307</v>
      </c>
      <c r="S154" s="7" t="s">
        <v>1308</v>
      </c>
      <c r="T154" s="7" t="s">
        <v>1309</v>
      </c>
      <c r="U154" s="11">
        <v>1</v>
      </c>
      <c r="V154" s="7" t="s">
        <v>160</v>
      </c>
      <c r="W154" s="59">
        <v>257</v>
      </c>
      <c r="X154" s="59">
        <v>394</v>
      </c>
      <c r="Y154" s="14">
        <f t="shared" si="142"/>
        <v>0.65228426395939088</v>
      </c>
      <c r="Z154" s="59">
        <v>178</v>
      </c>
      <c r="AA154" s="59">
        <v>237</v>
      </c>
      <c r="AB154" s="14">
        <f t="shared" si="143"/>
        <v>0.75105485232067515</v>
      </c>
      <c r="AC154" s="59">
        <v>166</v>
      </c>
      <c r="AD154" s="59">
        <v>217</v>
      </c>
      <c r="AE154" s="14">
        <f t="shared" si="144"/>
        <v>0.76497695852534564</v>
      </c>
      <c r="AF154" s="49">
        <f t="shared" si="134"/>
        <v>601</v>
      </c>
      <c r="AG154" s="7">
        <f t="shared" si="134"/>
        <v>848</v>
      </c>
      <c r="AH154" s="14">
        <f t="shared" si="163"/>
        <v>0.70872641509433965</v>
      </c>
      <c r="AI154" s="17" t="str">
        <f t="shared" si="181"/>
        <v>NO CUMPLIDA</v>
      </c>
      <c r="AJ154" s="11">
        <f t="shared" si="122"/>
        <v>1</v>
      </c>
      <c r="AK154" s="11" t="s">
        <v>119</v>
      </c>
      <c r="AL154" s="7" t="s">
        <v>1310</v>
      </c>
      <c r="AM154" s="59">
        <v>139</v>
      </c>
      <c r="AN154" s="59">
        <v>228</v>
      </c>
      <c r="AO154" s="14">
        <f t="shared" si="145"/>
        <v>0.60964912280701755</v>
      </c>
      <c r="AP154" s="59">
        <v>141</v>
      </c>
      <c r="AQ154" s="59">
        <v>247</v>
      </c>
      <c r="AR154" s="14">
        <f t="shared" si="146"/>
        <v>0.57085020242914974</v>
      </c>
      <c r="AS154" s="59">
        <v>88</v>
      </c>
      <c r="AT154" s="59">
        <v>209</v>
      </c>
      <c r="AU154" s="14">
        <f t="shared" si="147"/>
        <v>0.42105263157894735</v>
      </c>
      <c r="AV154" s="49">
        <f t="shared" si="172"/>
        <v>368</v>
      </c>
      <c r="AW154" s="7">
        <f t="shared" si="172"/>
        <v>684</v>
      </c>
      <c r="AX154" s="14">
        <f t="shared" si="148"/>
        <v>0.53801169590643272</v>
      </c>
      <c r="AY154" s="17" t="str">
        <f>IFERROR((IF(AX154&gt;=AZ154,"SOBRESALIENTE",IF(AX154&lt;AZ154+(AZ154*0.05),"NO CUMPLIDA","ACEPTABLE"))),"N/A")</f>
        <v>NO CUMPLIDA</v>
      </c>
      <c r="AZ154" s="11">
        <f t="shared" si="164"/>
        <v>1</v>
      </c>
      <c r="BA154" s="11" t="s">
        <v>119</v>
      </c>
      <c r="BB154" s="7" t="s">
        <v>1311</v>
      </c>
      <c r="BC154" s="21"/>
      <c r="BD154" s="21"/>
      <c r="BE154" s="14" t="e">
        <f t="shared" si="149"/>
        <v>#DIV/0!</v>
      </c>
      <c r="BF154" s="21"/>
      <c r="BG154" s="21"/>
      <c r="BH154" s="14" t="e">
        <f t="shared" si="150"/>
        <v>#DIV/0!</v>
      </c>
      <c r="BI154" s="21"/>
      <c r="BJ154" s="21"/>
      <c r="BK154" s="14" t="e">
        <f t="shared" si="151"/>
        <v>#DIV/0!</v>
      </c>
      <c r="BL154" s="27">
        <f t="shared" si="173"/>
        <v>0</v>
      </c>
      <c r="BM154" s="26">
        <f t="shared" si="173"/>
        <v>0</v>
      </c>
      <c r="BN154" s="14" t="e">
        <f t="shared" si="152"/>
        <v>#DIV/0!</v>
      </c>
      <c r="BO154" s="28" t="str">
        <f>IFERROR((IF(BN154&lt;=BP154,"SOBRESALIENTE",IF(BN154&lt;BP154+(BP154*0.05),"NO CUMPLIDA","ACEPTABLE"))),"N/A")</f>
        <v>N/A</v>
      </c>
      <c r="BP154" s="24">
        <f t="shared" si="123"/>
        <v>1</v>
      </c>
      <c r="BQ154" s="21"/>
      <c r="BR154" s="21"/>
      <c r="BS154" s="21"/>
      <c r="BT154" s="14" t="e">
        <f t="shared" si="153"/>
        <v>#DIV/0!</v>
      </c>
      <c r="BU154" s="21"/>
      <c r="BV154" s="21"/>
      <c r="BW154" s="14" t="e">
        <f t="shared" si="154"/>
        <v>#DIV/0!</v>
      </c>
      <c r="BX154" s="21"/>
      <c r="BY154" s="21"/>
      <c r="BZ154" s="14" t="e">
        <f t="shared" si="155"/>
        <v>#DIV/0!</v>
      </c>
      <c r="CA154" s="27">
        <f t="shared" si="156"/>
        <v>0</v>
      </c>
      <c r="CB154" s="26">
        <f t="shared" si="156"/>
        <v>0</v>
      </c>
      <c r="CC154" s="14" t="e">
        <f t="shared" si="157"/>
        <v>#DIV/0!</v>
      </c>
      <c r="CD154" s="28" t="str">
        <f t="shared" si="183"/>
        <v>N/A</v>
      </c>
      <c r="CE154" s="24">
        <f t="shared" si="124"/>
        <v>1</v>
      </c>
      <c r="CF154" s="21"/>
      <c r="CG154" s="26">
        <f t="shared" si="158"/>
        <v>969</v>
      </c>
      <c r="CH154" s="26">
        <f t="shared" si="158"/>
        <v>1532</v>
      </c>
      <c r="CI154" s="14">
        <f t="shared" si="159"/>
        <v>0.63250652741514357</v>
      </c>
      <c r="CJ154" s="28" t="str">
        <f>IFERROR((IF(CI154&lt;=CK154,"SOBRESALIENTE",IF(CI154&lt;CK154+(CK154*0.05),"NO CUMPLIDA","ACEPTABLE"))),"N/A")</f>
        <v>SOBRESALIENTE</v>
      </c>
      <c r="CK154" s="24">
        <f t="shared" si="128"/>
        <v>1</v>
      </c>
      <c r="CL154" s="26"/>
      <c r="CM154" s="26">
        <f t="shared" si="184"/>
        <v>969</v>
      </c>
      <c r="CN154" s="38">
        <f t="shared" si="165"/>
        <v>255.33333333333334</v>
      </c>
      <c r="CO154" s="14">
        <f t="shared" si="160"/>
        <v>3.7950391644908614</v>
      </c>
      <c r="CP154" s="28" t="str">
        <f>IFERROR((IF(CO154&lt;=CQ154,"SOBRESALIENTE",IF(CO154&lt;CQ154+(CQ154*0.05),"NO CUMPLIDA","ACEPTABLE"))),"N/A")</f>
        <v>ACEPTABLE</v>
      </c>
      <c r="CQ154" s="11">
        <v>1</v>
      </c>
      <c r="CR154" s="26"/>
      <c r="CS154" s="26">
        <f t="shared" si="167"/>
        <v>0</v>
      </c>
      <c r="CT154" s="29">
        <f t="shared" si="166"/>
        <v>255.33333333333334</v>
      </c>
      <c r="CU154" s="30">
        <f t="shared" si="161"/>
        <v>0</v>
      </c>
      <c r="CV154" s="28" t="str">
        <f t="shared" ref="CV154:CV159" si="185">IFERROR((IF(CU154&gt;=CW154,"SOBRESALIENTE",IF(CU154&lt;CW154-(CW154*0.05),"NO CUMPLIDA","ACEPTABLE"))),"N/A")</f>
        <v>NO CUMPLIDA</v>
      </c>
      <c r="CW154" s="11">
        <v>1</v>
      </c>
      <c r="CX154" s="26"/>
      <c r="CY154" s="26">
        <f t="shared" si="169"/>
        <v>969</v>
      </c>
      <c r="CZ154" s="46">
        <f t="shared" si="168"/>
        <v>1532</v>
      </c>
      <c r="DA154" s="30">
        <f t="shared" si="162"/>
        <v>0.63250652741514357</v>
      </c>
      <c r="DB154" s="28" t="str">
        <f>IFERROR((IF(DA154&lt;=DC154,"SOBRESALIENTE",IF(DA154&lt;DC154+(DC154*0.05),"NO CUMPLIDA","ACEPTABLE"))),"N/A")</f>
        <v>SOBRESALIENTE</v>
      </c>
      <c r="DC154" s="24">
        <f t="shared" si="129"/>
        <v>1</v>
      </c>
      <c r="DD154" s="26"/>
    </row>
    <row r="155" spans="1:108" ht="157.5">
      <c r="A155" s="6" t="s">
        <v>1312</v>
      </c>
      <c r="B155" s="7" t="s">
        <v>102</v>
      </c>
      <c r="C155" s="8" t="s">
        <v>1215</v>
      </c>
      <c r="D155" s="9" t="s">
        <v>1216</v>
      </c>
      <c r="E155" s="9">
        <v>98363170</v>
      </c>
      <c r="F155" s="8" t="s">
        <v>1215</v>
      </c>
      <c r="G155" s="9" t="s">
        <v>1216</v>
      </c>
      <c r="H155" s="9">
        <v>98363170</v>
      </c>
      <c r="I155" s="7" t="s">
        <v>107</v>
      </c>
      <c r="J155" s="7" t="s">
        <v>1313</v>
      </c>
      <c r="K155" s="7" t="s">
        <v>1314</v>
      </c>
      <c r="L155" s="7" t="s">
        <v>125</v>
      </c>
      <c r="M155" s="7" t="s">
        <v>111</v>
      </c>
      <c r="N155" s="7" t="s">
        <v>112</v>
      </c>
      <c r="O155" s="7" t="s">
        <v>2</v>
      </c>
      <c r="P155" s="7" t="s">
        <v>1247</v>
      </c>
      <c r="Q155" s="7" t="s">
        <v>601</v>
      </c>
      <c r="R155" s="8" t="s">
        <v>1315</v>
      </c>
      <c r="S155" s="7" t="s">
        <v>1316</v>
      </c>
      <c r="T155" s="7" t="s">
        <v>1317</v>
      </c>
      <c r="U155" s="11">
        <v>0.8</v>
      </c>
      <c r="V155" s="7" t="s">
        <v>160</v>
      </c>
      <c r="W155" s="59">
        <v>190</v>
      </c>
      <c r="X155" s="59">
        <v>196</v>
      </c>
      <c r="Y155" s="14">
        <f t="shared" si="142"/>
        <v>0.96938775510204078</v>
      </c>
      <c r="Z155" s="59">
        <v>161</v>
      </c>
      <c r="AA155" s="59">
        <v>196</v>
      </c>
      <c r="AB155" s="14">
        <f t="shared" si="143"/>
        <v>0.8214285714285714</v>
      </c>
      <c r="AC155" s="59">
        <v>187</v>
      </c>
      <c r="AD155" s="59">
        <v>196</v>
      </c>
      <c r="AE155" s="14">
        <f t="shared" si="144"/>
        <v>0.95408163265306123</v>
      </c>
      <c r="AF155" s="49">
        <f t="shared" si="134"/>
        <v>538</v>
      </c>
      <c r="AG155" s="7">
        <f t="shared" si="134"/>
        <v>588</v>
      </c>
      <c r="AH155" s="14">
        <f t="shared" si="163"/>
        <v>0.91496598639455784</v>
      </c>
      <c r="AI155" s="17" t="str">
        <f t="shared" si="181"/>
        <v>SOBRESALIENTE</v>
      </c>
      <c r="AJ155" s="11">
        <f t="shared" si="122"/>
        <v>0.8</v>
      </c>
      <c r="AK155" s="11" t="s">
        <v>119</v>
      </c>
      <c r="AL155" s="7" t="s">
        <v>1318</v>
      </c>
      <c r="AM155" s="59">
        <v>165</v>
      </c>
      <c r="AN155" s="59">
        <v>196</v>
      </c>
      <c r="AO155" s="14">
        <f t="shared" si="145"/>
        <v>0.84183673469387754</v>
      </c>
      <c r="AP155" s="59">
        <v>179</v>
      </c>
      <c r="AQ155" s="59">
        <v>196</v>
      </c>
      <c r="AR155" s="14">
        <f t="shared" si="146"/>
        <v>0.91326530612244894</v>
      </c>
      <c r="AS155" s="59">
        <v>161</v>
      </c>
      <c r="AT155" s="59">
        <v>196</v>
      </c>
      <c r="AU155" s="14">
        <f t="shared" si="147"/>
        <v>0.8214285714285714</v>
      </c>
      <c r="AV155" s="49">
        <f t="shared" si="172"/>
        <v>505</v>
      </c>
      <c r="AW155" s="7">
        <f t="shared" si="172"/>
        <v>588</v>
      </c>
      <c r="AX155" s="14">
        <f t="shared" si="148"/>
        <v>0.858843537414966</v>
      </c>
      <c r="AY155" s="17" t="str">
        <f t="shared" si="182"/>
        <v>SOBRESALIENTE</v>
      </c>
      <c r="AZ155" s="11">
        <f t="shared" si="164"/>
        <v>0.8</v>
      </c>
      <c r="BA155" s="11" t="s">
        <v>119</v>
      </c>
      <c r="BB155" s="7" t="s">
        <v>1319</v>
      </c>
      <c r="BC155" s="21"/>
      <c r="BD155" s="21"/>
      <c r="BE155" s="14" t="e">
        <f t="shared" si="149"/>
        <v>#DIV/0!</v>
      </c>
      <c r="BF155" s="21"/>
      <c r="BG155" s="21"/>
      <c r="BH155" s="14" t="e">
        <f t="shared" si="150"/>
        <v>#DIV/0!</v>
      </c>
      <c r="BI155" s="21"/>
      <c r="BJ155" s="21"/>
      <c r="BK155" s="14" t="e">
        <f t="shared" si="151"/>
        <v>#DIV/0!</v>
      </c>
      <c r="BL155" s="27">
        <f t="shared" si="173"/>
        <v>0</v>
      </c>
      <c r="BM155" s="26">
        <f t="shared" si="173"/>
        <v>0</v>
      </c>
      <c r="BN155" s="14" t="e">
        <f t="shared" si="152"/>
        <v>#DIV/0!</v>
      </c>
      <c r="BO155" s="28" t="str">
        <f>IFERROR((IF(BN155&gt;=BP155,"SOBRESALIENTE",IF(BN155&lt;BP155-(BP155*0.05),"NO CUMPLIDA","ACEPTABLE"))),"N/A")</f>
        <v>N/A</v>
      </c>
      <c r="BP155" s="24">
        <f t="shared" si="123"/>
        <v>0.8</v>
      </c>
      <c r="BQ155" s="21"/>
      <c r="BR155" s="21"/>
      <c r="BS155" s="21"/>
      <c r="BT155" s="14" t="e">
        <f t="shared" si="153"/>
        <v>#DIV/0!</v>
      </c>
      <c r="BU155" s="21"/>
      <c r="BV155" s="21"/>
      <c r="BW155" s="14" t="e">
        <f t="shared" si="154"/>
        <v>#DIV/0!</v>
      </c>
      <c r="BX155" s="21"/>
      <c r="BY155" s="21"/>
      <c r="BZ155" s="14" t="e">
        <f t="shared" si="155"/>
        <v>#DIV/0!</v>
      </c>
      <c r="CA155" s="27">
        <f t="shared" si="156"/>
        <v>0</v>
      </c>
      <c r="CB155" s="26">
        <f t="shared" si="156"/>
        <v>0</v>
      </c>
      <c r="CC155" s="14" t="e">
        <f t="shared" si="157"/>
        <v>#DIV/0!</v>
      </c>
      <c r="CD155" s="28" t="str">
        <f t="shared" si="183"/>
        <v>N/A</v>
      </c>
      <c r="CE155" s="24">
        <f t="shared" si="124"/>
        <v>0.8</v>
      </c>
      <c r="CF155" s="21"/>
      <c r="CG155" s="26">
        <f t="shared" si="158"/>
        <v>1043</v>
      </c>
      <c r="CH155" s="26">
        <f t="shared" si="158"/>
        <v>1176</v>
      </c>
      <c r="CI155" s="14">
        <f t="shared" si="159"/>
        <v>0.88690476190476186</v>
      </c>
      <c r="CJ155" s="28" t="str">
        <f>IFERROR((IF(CI155&gt;=CK155,"SOBRESALIENTE",IF(CI155&lt;CK155-(CK155*0.05),"NO CUMPLIDA","ACEPTABLE"))),"N/A")</f>
        <v>SOBRESALIENTE</v>
      </c>
      <c r="CK155" s="24">
        <f t="shared" si="128"/>
        <v>0.8</v>
      </c>
      <c r="CL155" s="26"/>
      <c r="CM155" s="26">
        <f t="shared" si="184"/>
        <v>1043</v>
      </c>
      <c r="CN155" s="38">
        <f t="shared" si="165"/>
        <v>196</v>
      </c>
      <c r="CO155" s="14">
        <f t="shared" si="160"/>
        <v>5.3214285714285712</v>
      </c>
      <c r="CP155" s="28" t="str">
        <f>IFERROR((IF(CO155&gt;=CQ155,"SOBRESALIENTE",IF(CO155&lt;CQ155-(CQ155*0.05),"NO CUMPLIDA","ACEPTABLE"))),"N/A")</f>
        <v>SOBRESALIENTE</v>
      </c>
      <c r="CQ155" s="11">
        <v>0.8</v>
      </c>
      <c r="CR155" s="26"/>
      <c r="CS155" s="26">
        <f t="shared" si="167"/>
        <v>0</v>
      </c>
      <c r="CT155" s="29">
        <f t="shared" si="166"/>
        <v>196</v>
      </c>
      <c r="CU155" s="30">
        <f t="shared" si="161"/>
        <v>0</v>
      </c>
      <c r="CV155" s="28" t="str">
        <f t="shared" si="185"/>
        <v>NO CUMPLIDA</v>
      </c>
      <c r="CW155" s="11">
        <v>0.8</v>
      </c>
      <c r="CX155" s="26"/>
      <c r="CY155" s="26">
        <f t="shared" si="169"/>
        <v>1043</v>
      </c>
      <c r="CZ155" s="46">
        <f t="shared" si="168"/>
        <v>1176</v>
      </c>
      <c r="DA155" s="30">
        <f t="shared" si="162"/>
        <v>0.88690476190476186</v>
      </c>
      <c r="DB155" s="28" t="str">
        <f>IFERROR((IF(DA155&gt;=DC155,"SOBRESALIENTE",IF(DA155&lt;DC155-(DC155*0.05),"NO CUMPLIDA","ACEPTABLE"))),"N/A")</f>
        <v>SOBRESALIENTE</v>
      </c>
      <c r="DC155" s="24">
        <f t="shared" si="129"/>
        <v>0.8</v>
      </c>
      <c r="DD155" s="26"/>
    </row>
    <row r="156" spans="1:108" ht="101.25">
      <c r="A156" s="8" t="s">
        <v>1320</v>
      </c>
      <c r="B156" s="7" t="s">
        <v>102</v>
      </c>
      <c r="C156" s="8" t="s">
        <v>1215</v>
      </c>
      <c r="D156" s="9" t="s">
        <v>1216</v>
      </c>
      <c r="E156" s="9">
        <v>98363170</v>
      </c>
      <c r="F156" s="8" t="s">
        <v>1321</v>
      </c>
      <c r="G156" s="9" t="s">
        <v>1216</v>
      </c>
      <c r="H156" s="9">
        <v>98363170</v>
      </c>
      <c r="I156" s="7" t="s">
        <v>107</v>
      </c>
      <c r="J156" s="7" t="s">
        <v>1313</v>
      </c>
      <c r="K156" s="7" t="s">
        <v>1314</v>
      </c>
      <c r="L156" s="7" t="s">
        <v>125</v>
      </c>
      <c r="M156" s="7" t="s">
        <v>111</v>
      </c>
      <c r="N156" s="7" t="s">
        <v>112</v>
      </c>
      <c r="O156" s="7" t="s">
        <v>2</v>
      </c>
      <c r="P156" s="7" t="s">
        <v>1256</v>
      </c>
      <c r="Q156" s="7" t="s">
        <v>1257</v>
      </c>
      <c r="R156" s="8" t="s">
        <v>1322</v>
      </c>
      <c r="S156" s="7" t="s">
        <v>1323</v>
      </c>
      <c r="T156" s="7" t="s">
        <v>1324</v>
      </c>
      <c r="U156" s="11">
        <v>0.7</v>
      </c>
      <c r="V156" s="7" t="s">
        <v>160</v>
      </c>
      <c r="W156" s="59">
        <v>41</v>
      </c>
      <c r="X156" s="59">
        <v>41</v>
      </c>
      <c r="Y156" s="14">
        <f t="shared" si="142"/>
        <v>1</v>
      </c>
      <c r="Z156" s="59">
        <v>11</v>
      </c>
      <c r="AA156" s="59">
        <v>11</v>
      </c>
      <c r="AB156" s="14">
        <f t="shared" si="143"/>
        <v>1</v>
      </c>
      <c r="AC156" s="59">
        <v>10</v>
      </c>
      <c r="AD156" s="59">
        <v>10</v>
      </c>
      <c r="AE156" s="14">
        <f t="shared" si="144"/>
        <v>1</v>
      </c>
      <c r="AF156" s="49">
        <f t="shared" si="134"/>
        <v>62</v>
      </c>
      <c r="AG156" s="7">
        <f t="shared" si="134"/>
        <v>62</v>
      </c>
      <c r="AH156" s="14">
        <f t="shared" si="163"/>
        <v>1</v>
      </c>
      <c r="AI156" s="17" t="str">
        <f t="shared" si="181"/>
        <v>SOBRESALIENTE</v>
      </c>
      <c r="AJ156" s="11">
        <f t="shared" si="122"/>
        <v>0.7</v>
      </c>
      <c r="AK156" s="11" t="s">
        <v>594</v>
      </c>
      <c r="AL156" s="7" t="s">
        <v>1325</v>
      </c>
      <c r="AM156" s="59"/>
      <c r="AN156" s="59"/>
      <c r="AO156" s="14"/>
      <c r="AP156" s="59"/>
      <c r="AQ156" s="59"/>
      <c r="AR156" s="14"/>
      <c r="AS156" s="59"/>
      <c r="AT156" s="59"/>
      <c r="AU156" s="14"/>
      <c r="AV156" s="49">
        <f t="shared" si="172"/>
        <v>0</v>
      </c>
      <c r="AW156" s="7">
        <f t="shared" si="172"/>
        <v>0</v>
      </c>
      <c r="AX156" s="14" t="e">
        <f t="shared" si="148"/>
        <v>#DIV/0!</v>
      </c>
      <c r="AY156" s="17" t="str">
        <f>IFERROR((IF(AX156&lt;=AZ156,"SOBRESALIENTE",IF(AX156&gt;AZ156+(AZ156*0.05),"NO CUMPLIDA","ACEPTABLE"))),"N/A")</f>
        <v>N/A</v>
      </c>
      <c r="AZ156" s="11">
        <f t="shared" si="164"/>
        <v>0.7</v>
      </c>
      <c r="BA156" s="11" t="s">
        <v>119</v>
      </c>
      <c r="BB156" s="7" t="s">
        <v>1326</v>
      </c>
      <c r="BC156" s="21"/>
      <c r="BD156" s="21"/>
      <c r="BE156" s="14" t="e">
        <f t="shared" si="149"/>
        <v>#DIV/0!</v>
      </c>
      <c r="BF156" s="21"/>
      <c r="BG156" s="21"/>
      <c r="BH156" s="14" t="e">
        <f t="shared" si="150"/>
        <v>#DIV/0!</v>
      </c>
      <c r="BI156" s="21"/>
      <c r="BJ156" s="21"/>
      <c r="BK156" s="14" t="e">
        <f t="shared" si="151"/>
        <v>#DIV/0!</v>
      </c>
      <c r="BL156" s="27">
        <f t="shared" si="173"/>
        <v>0</v>
      </c>
      <c r="BM156" s="26">
        <f t="shared" si="173"/>
        <v>0</v>
      </c>
      <c r="BN156" s="14" t="e">
        <f t="shared" si="152"/>
        <v>#DIV/0!</v>
      </c>
      <c r="BO156" s="28" t="str">
        <f>IFERROR((IF(BN156&gt;=BP156,"SOBRESALIENTE",IF(BN156&lt;BP156-(BP156*0.05),"NO CUMPLIDA","ACEPTABLE"))),"N/A")</f>
        <v>N/A</v>
      </c>
      <c r="BP156" s="24">
        <f t="shared" si="123"/>
        <v>0.7</v>
      </c>
      <c r="BQ156" s="21"/>
      <c r="BR156" s="21"/>
      <c r="BS156" s="21"/>
      <c r="BT156" s="14" t="e">
        <f t="shared" si="153"/>
        <v>#DIV/0!</v>
      </c>
      <c r="BU156" s="21"/>
      <c r="BV156" s="21"/>
      <c r="BW156" s="14" t="e">
        <f t="shared" si="154"/>
        <v>#DIV/0!</v>
      </c>
      <c r="BX156" s="21"/>
      <c r="BY156" s="21"/>
      <c r="BZ156" s="14" t="e">
        <f t="shared" si="155"/>
        <v>#DIV/0!</v>
      </c>
      <c r="CA156" s="27">
        <f t="shared" si="156"/>
        <v>0</v>
      </c>
      <c r="CB156" s="26">
        <f t="shared" si="156"/>
        <v>0</v>
      </c>
      <c r="CC156" s="14" t="e">
        <f t="shared" si="157"/>
        <v>#DIV/0!</v>
      </c>
      <c r="CD156" s="28" t="str">
        <f t="shared" si="183"/>
        <v>N/A</v>
      </c>
      <c r="CE156" s="24">
        <f t="shared" si="124"/>
        <v>0.7</v>
      </c>
      <c r="CF156" s="21"/>
      <c r="CG156" s="26">
        <f t="shared" si="158"/>
        <v>62</v>
      </c>
      <c r="CH156" s="26">
        <f t="shared" si="158"/>
        <v>62</v>
      </c>
      <c r="CI156" s="14">
        <f t="shared" si="159"/>
        <v>1</v>
      </c>
      <c r="CJ156" s="28" t="str">
        <f>IFERROR((IF(CI156&gt;=CK156,"SOBRESALIENTE",IF(CI156&lt;CK156-(CK156*0.05),"NO CUMPLIDA","ACEPTABLE"))),"N/A")</f>
        <v>SOBRESALIENTE</v>
      </c>
      <c r="CK156" s="24">
        <f t="shared" si="128"/>
        <v>0.7</v>
      </c>
      <c r="CL156" s="26"/>
      <c r="CM156" s="26">
        <f t="shared" si="184"/>
        <v>62</v>
      </c>
      <c r="CN156" s="38">
        <f t="shared" si="165"/>
        <v>20.666666666666668</v>
      </c>
      <c r="CO156" s="14">
        <f t="shared" si="160"/>
        <v>3</v>
      </c>
      <c r="CP156" s="28" t="str">
        <f>IFERROR((IF(CO156&gt;=CQ156,"SOBRESALIENTE",IF(CO156&lt;CQ156-(CQ156*0.05),"NO CUMPLIDA","ACEPTABLE"))),"N/A")</f>
        <v>SOBRESALIENTE</v>
      </c>
      <c r="CQ156" s="11">
        <v>0.7</v>
      </c>
      <c r="CR156" s="26"/>
      <c r="CS156" s="26">
        <f t="shared" si="167"/>
        <v>0</v>
      </c>
      <c r="CT156" s="29">
        <f t="shared" si="166"/>
        <v>20.666666666666668</v>
      </c>
      <c r="CU156" s="30">
        <f t="shared" si="161"/>
        <v>0</v>
      </c>
      <c r="CV156" s="28" t="str">
        <f t="shared" si="185"/>
        <v>NO CUMPLIDA</v>
      </c>
      <c r="CW156" s="11">
        <v>0.7</v>
      </c>
      <c r="CX156" s="26"/>
      <c r="CY156" s="26">
        <f t="shared" si="169"/>
        <v>62</v>
      </c>
      <c r="CZ156" s="46">
        <f t="shared" si="168"/>
        <v>62</v>
      </c>
      <c r="DA156" s="30">
        <f t="shared" si="162"/>
        <v>1</v>
      </c>
      <c r="DB156" s="28" t="str">
        <f>IFERROR((IF(DA156&gt;=DC156,"SOBRESALIENTE",IF(DA156&lt;DC156-(DC156*0.05),"NO CUMPLIDA","ACEPTABLE"))),"N/A")</f>
        <v>SOBRESALIENTE</v>
      </c>
      <c r="DC156" s="24">
        <f t="shared" si="129"/>
        <v>0.7</v>
      </c>
      <c r="DD156" s="26"/>
    </row>
    <row r="157" spans="1:108" ht="90">
      <c r="A157" s="6" t="s">
        <v>1327</v>
      </c>
      <c r="B157" s="7" t="s">
        <v>102</v>
      </c>
      <c r="C157" s="8" t="s">
        <v>1215</v>
      </c>
      <c r="D157" s="9" t="s">
        <v>1216</v>
      </c>
      <c r="E157" s="9">
        <v>98363170</v>
      </c>
      <c r="F157" s="8" t="s">
        <v>1321</v>
      </c>
      <c r="G157" s="9" t="s">
        <v>1216</v>
      </c>
      <c r="H157" s="9">
        <v>98363170</v>
      </c>
      <c r="I157" s="7" t="s">
        <v>107</v>
      </c>
      <c r="J157" s="9" t="s">
        <v>193</v>
      </c>
      <c r="K157" s="7" t="s">
        <v>193</v>
      </c>
      <c r="L157" s="7" t="s">
        <v>110</v>
      </c>
      <c r="M157" s="7" t="s">
        <v>111</v>
      </c>
      <c r="N157" s="7" t="s">
        <v>112</v>
      </c>
      <c r="O157" s="7" t="s">
        <v>2</v>
      </c>
      <c r="P157" s="7" t="s">
        <v>1328</v>
      </c>
      <c r="Q157" s="7" t="s">
        <v>1073</v>
      </c>
      <c r="R157" s="8" t="s">
        <v>1329</v>
      </c>
      <c r="S157" s="7" t="s">
        <v>1330</v>
      </c>
      <c r="T157" s="7" t="s">
        <v>1331</v>
      </c>
      <c r="U157" s="11">
        <v>0.5</v>
      </c>
      <c r="V157" s="7" t="s">
        <v>160</v>
      </c>
      <c r="W157" s="59">
        <v>5</v>
      </c>
      <c r="X157" s="59">
        <v>5</v>
      </c>
      <c r="Y157" s="14">
        <f t="shared" si="142"/>
        <v>1</v>
      </c>
      <c r="Z157" s="59">
        <v>5</v>
      </c>
      <c r="AA157" s="59">
        <v>5</v>
      </c>
      <c r="AB157" s="14">
        <f t="shared" si="143"/>
        <v>1</v>
      </c>
      <c r="AC157" s="59">
        <v>5</v>
      </c>
      <c r="AD157" s="59">
        <v>5</v>
      </c>
      <c r="AE157" s="14">
        <f t="shared" si="144"/>
        <v>1</v>
      </c>
      <c r="AF157" s="49">
        <f t="shared" si="134"/>
        <v>15</v>
      </c>
      <c r="AG157" s="7">
        <f t="shared" si="134"/>
        <v>15</v>
      </c>
      <c r="AH157" s="14">
        <f t="shared" si="163"/>
        <v>1</v>
      </c>
      <c r="AI157" s="17" t="str">
        <f t="shared" si="181"/>
        <v>SOBRESALIENTE</v>
      </c>
      <c r="AJ157" s="11">
        <f t="shared" si="122"/>
        <v>0.5</v>
      </c>
      <c r="AK157" s="11" t="s">
        <v>1079</v>
      </c>
      <c r="AL157" s="7" t="s">
        <v>1332</v>
      </c>
      <c r="AM157" s="59">
        <v>5</v>
      </c>
      <c r="AN157" s="59">
        <v>5</v>
      </c>
      <c r="AO157" s="14">
        <f t="shared" si="145"/>
        <v>1</v>
      </c>
      <c r="AP157" s="59">
        <v>5</v>
      </c>
      <c r="AQ157" s="59">
        <v>5</v>
      </c>
      <c r="AR157" s="14">
        <f t="shared" si="146"/>
        <v>1</v>
      </c>
      <c r="AS157" s="59">
        <v>5</v>
      </c>
      <c r="AT157" s="59">
        <v>5</v>
      </c>
      <c r="AU157" s="14">
        <f t="shared" si="147"/>
        <v>1</v>
      </c>
      <c r="AV157" s="49">
        <f t="shared" si="172"/>
        <v>15</v>
      </c>
      <c r="AW157" s="7">
        <f t="shared" si="172"/>
        <v>15</v>
      </c>
      <c r="AX157" s="14">
        <f t="shared" si="148"/>
        <v>1</v>
      </c>
      <c r="AY157" s="17" t="str">
        <f t="shared" si="182"/>
        <v>SOBRESALIENTE</v>
      </c>
      <c r="AZ157" s="11">
        <f t="shared" si="164"/>
        <v>0.5</v>
      </c>
      <c r="BA157" s="11" t="s">
        <v>119</v>
      </c>
      <c r="BB157" s="7" t="s">
        <v>1326</v>
      </c>
      <c r="BC157" s="21"/>
      <c r="BD157" s="21"/>
      <c r="BE157" s="14" t="e">
        <f t="shared" si="149"/>
        <v>#DIV/0!</v>
      </c>
      <c r="BF157" s="21"/>
      <c r="BG157" s="21"/>
      <c r="BH157" s="14" t="e">
        <f t="shared" si="150"/>
        <v>#DIV/0!</v>
      </c>
      <c r="BI157" s="21"/>
      <c r="BJ157" s="21"/>
      <c r="BK157" s="14" t="e">
        <f t="shared" si="151"/>
        <v>#DIV/0!</v>
      </c>
      <c r="BL157" s="27">
        <f t="shared" si="173"/>
        <v>0</v>
      </c>
      <c r="BM157" s="26">
        <f t="shared" si="173"/>
        <v>0</v>
      </c>
      <c r="BN157" s="14" t="e">
        <f t="shared" si="152"/>
        <v>#DIV/0!</v>
      </c>
      <c r="BO157" s="28" t="str">
        <f>IFERROR((IF(BN157&gt;=BP157,"SOBRESALIENTE",IF(BN157&lt;BP157-(BP157*0.05),"NO CUMPLIDA","ACEPTABLE"))),"N/A")</f>
        <v>N/A</v>
      </c>
      <c r="BP157" s="24">
        <f t="shared" si="123"/>
        <v>0.5</v>
      </c>
      <c r="BQ157" s="21"/>
      <c r="BR157" s="21"/>
      <c r="BS157" s="21"/>
      <c r="BT157" s="14" t="e">
        <f t="shared" si="153"/>
        <v>#DIV/0!</v>
      </c>
      <c r="BU157" s="21"/>
      <c r="BV157" s="21"/>
      <c r="BW157" s="14" t="e">
        <f t="shared" si="154"/>
        <v>#DIV/0!</v>
      </c>
      <c r="BX157" s="21"/>
      <c r="BY157" s="21"/>
      <c r="BZ157" s="14" t="e">
        <f t="shared" si="155"/>
        <v>#DIV/0!</v>
      </c>
      <c r="CA157" s="27">
        <f t="shared" si="156"/>
        <v>0</v>
      </c>
      <c r="CB157" s="26">
        <f t="shared" si="156"/>
        <v>0</v>
      </c>
      <c r="CC157" s="14" t="e">
        <f t="shared" si="157"/>
        <v>#DIV/0!</v>
      </c>
      <c r="CD157" s="28" t="str">
        <f t="shared" si="183"/>
        <v>N/A</v>
      </c>
      <c r="CE157" s="24">
        <f t="shared" si="124"/>
        <v>0.5</v>
      </c>
      <c r="CF157" s="21"/>
      <c r="CG157" s="26">
        <f t="shared" si="158"/>
        <v>30</v>
      </c>
      <c r="CH157" s="26">
        <f t="shared" si="158"/>
        <v>30</v>
      </c>
      <c r="CI157" s="14">
        <f t="shared" si="159"/>
        <v>1</v>
      </c>
      <c r="CJ157" s="28" t="str">
        <f>IFERROR((IF(CI157&gt;=CK157,"SOBRESALIENTE",IF(CI157&lt;CK157-(CK157*0.05),"NO CUMPLIDA","ACEPTABLE"))),"N/A")</f>
        <v>SOBRESALIENTE</v>
      </c>
      <c r="CK157" s="24">
        <f t="shared" si="128"/>
        <v>0.5</v>
      </c>
      <c r="CL157" s="26"/>
      <c r="CM157" s="26">
        <f t="shared" si="184"/>
        <v>30</v>
      </c>
      <c r="CN157" s="38">
        <f t="shared" si="165"/>
        <v>5</v>
      </c>
      <c r="CO157" s="14">
        <f t="shared" si="160"/>
        <v>6</v>
      </c>
      <c r="CP157" s="28" t="str">
        <f>IFERROR((IF(CO157&gt;=CQ157,"SOBRESALIENTE",IF(CO157&lt;CQ157-(CQ157*0.05),"NO CUMPLIDA","ACEPTABLE"))),"N/A")</f>
        <v>SOBRESALIENTE</v>
      </c>
      <c r="CQ157" s="11">
        <v>0.5</v>
      </c>
      <c r="CR157" s="26"/>
      <c r="CS157" s="26">
        <f t="shared" si="167"/>
        <v>0</v>
      </c>
      <c r="CT157" s="29">
        <f t="shared" si="166"/>
        <v>5</v>
      </c>
      <c r="CU157" s="30">
        <f t="shared" si="161"/>
        <v>0</v>
      </c>
      <c r="CV157" s="28" t="str">
        <f t="shared" si="185"/>
        <v>NO CUMPLIDA</v>
      </c>
      <c r="CW157" s="11">
        <v>0.5</v>
      </c>
      <c r="CX157" s="26"/>
      <c r="CY157" s="26">
        <f t="shared" si="169"/>
        <v>30</v>
      </c>
      <c r="CZ157" s="46">
        <f t="shared" si="168"/>
        <v>30</v>
      </c>
      <c r="DA157" s="30">
        <f t="shared" si="162"/>
        <v>1</v>
      </c>
      <c r="DB157" s="28" t="str">
        <f>IFERROR((IF(DA157&gt;=DC157,"SOBRESALIENTE",IF(DA157&lt;DC157-(DC157*0.05),"NO CUMPLIDA","ACEPTABLE"))),"N/A")</f>
        <v>SOBRESALIENTE</v>
      </c>
      <c r="DC157" s="24">
        <f t="shared" si="129"/>
        <v>0.5</v>
      </c>
      <c r="DD157" s="26"/>
    </row>
    <row r="158" spans="1:108" ht="123.75">
      <c r="A158" s="8" t="s">
        <v>1333</v>
      </c>
      <c r="B158" s="7" t="s">
        <v>102</v>
      </c>
      <c r="C158" s="8" t="s">
        <v>1215</v>
      </c>
      <c r="D158" s="9" t="s">
        <v>1216</v>
      </c>
      <c r="E158" s="9">
        <v>98363170</v>
      </c>
      <c r="F158" s="8" t="s">
        <v>1321</v>
      </c>
      <c r="G158" s="9" t="s">
        <v>1216</v>
      </c>
      <c r="H158" s="9">
        <v>98363170</v>
      </c>
      <c r="I158" s="7" t="s">
        <v>107</v>
      </c>
      <c r="J158" s="9" t="s">
        <v>193</v>
      </c>
      <c r="K158" s="7" t="s">
        <v>193</v>
      </c>
      <c r="L158" s="7" t="s">
        <v>110</v>
      </c>
      <c r="M158" s="7" t="s">
        <v>111</v>
      </c>
      <c r="N158" s="7" t="s">
        <v>112</v>
      </c>
      <c r="O158" s="7" t="s">
        <v>2</v>
      </c>
      <c r="P158" s="7" t="s">
        <v>1334</v>
      </c>
      <c r="Q158" s="7" t="s">
        <v>1335</v>
      </c>
      <c r="R158" s="8" t="s">
        <v>1336</v>
      </c>
      <c r="S158" s="7" t="s">
        <v>1337</v>
      </c>
      <c r="T158" s="7" t="s">
        <v>1338</v>
      </c>
      <c r="U158" s="11">
        <v>0.7</v>
      </c>
      <c r="V158" s="7" t="s">
        <v>160</v>
      </c>
      <c r="W158" s="59">
        <v>608</v>
      </c>
      <c r="X158" s="59">
        <v>608</v>
      </c>
      <c r="Y158" s="14">
        <f t="shared" si="142"/>
        <v>1</v>
      </c>
      <c r="Z158" s="59">
        <v>180</v>
      </c>
      <c r="AA158" s="59">
        <v>180</v>
      </c>
      <c r="AB158" s="14">
        <f t="shared" si="143"/>
        <v>1</v>
      </c>
      <c r="AC158" s="59">
        <v>608</v>
      </c>
      <c r="AD158" s="59">
        <v>608</v>
      </c>
      <c r="AE158" s="14">
        <f t="shared" si="144"/>
        <v>1</v>
      </c>
      <c r="AF158" s="49">
        <f t="shared" ref="AF158:AG173" si="186">SUM(W158,Z158,AC158)</f>
        <v>1396</v>
      </c>
      <c r="AG158" s="7">
        <f t="shared" si="186"/>
        <v>1396</v>
      </c>
      <c r="AH158" s="14">
        <f t="shared" si="163"/>
        <v>1</v>
      </c>
      <c r="AI158" s="17" t="str">
        <f t="shared" si="181"/>
        <v>SOBRESALIENTE</v>
      </c>
      <c r="AJ158" s="11">
        <f t="shared" si="122"/>
        <v>0.7</v>
      </c>
      <c r="AK158" s="11" t="s">
        <v>1079</v>
      </c>
      <c r="AL158" s="7" t="s">
        <v>1339</v>
      </c>
      <c r="AM158" s="59">
        <v>608</v>
      </c>
      <c r="AN158" s="59">
        <v>608</v>
      </c>
      <c r="AO158" s="14">
        <f t="shared" si="145"/>
        <v>1</v>
      </c>
      <c r="AP158" s="59">
        <v>190</v>
      </c>
      <c r="AQ158" s="59">
        <v>190</v>
      </c>
      <c r="AR158" s="14">
        <f t="shared" si="146"/>
        <v>1</v>
      </c>
      <c r="AS158" s="59">
        <v>608</v>
      </c>
      <c r="AT158" s="59">
        <v>608</v>
      </c>
      <c r="AU158" s="14">
        <f t="shared" si="147"/>
        <v>1</v>
      </c>
      <c r="AV158" s="49">
        <f t="shared" si="172"/>
        <v>1406</v>
      </c>
      <c r="AW158" s="7">
        <f t="shared" si="172"/>
        <v>1406</v>
      </c>
      <c r="AX158" s="14">
        <f t="shared" si="148"/>
        <v>1</v>
      </c>
      <c r="AY158" s="17" t="str">
        <f t="shared" si="182"/>
        <v>SOBRESALIENTE</v>
      </c>
      <c r="AZ158" s="11">
        <f t="shared" si="164"/>
        <v>0.7</v>
      </c>
      <c r="BA158" s="11" t="s">
        <v>119</v>
      </c>
      <c r="BB158" s="7" t="s">
        <v>1340</v>
      </c>
      <c r="BC158" s="21"/>
      <c r="BD158" s="21"/>
      <c r="BE158" s="14" t="e">
        <f t="shared" si="149"/>
        <v>#DIV/0!</v>
      </c>
      <c r="BF158" s="21"/>
      <c r="BG158" s="21"/>
      <c r="BH158" s="14" t="e">
        <f t="shared" si="150"/>
        <v>#DIV/0!</v>
      </c>
      <c r="BI158" s="21"/>
      <c r="BJ158" s="21"/>
      <c r="BK158" s="14" t="e">
        <f t="shared" si="151"/>
        <v>#DIV/0!</v>
      </c>
      <c r="BL158" s="27">
        <f t="shared" si="173"/>
        <v>0</v>
      </c>
      <c r="BM158" s="26">
        <f t="shared" si="173"/>
        <v>0</v>
      </c>
      <c r="BN158" s="14" t="e">
        <f t="shared" si="152"/>
        <v>#DIV/0!</v>
      </c>
      <c r="BO158" s="28" t="str">
        <f>IFERROR((IF(BN158&gt;=BP158,"SOBRESALIENTE",IF(BN158&lt;BP158-(BP158*0.05),"NO CUMPLIDA","ACEPTABLE"))),"N/A")</f>
        <v>N/A</v>
      </c>
      <c r="BP158" s="24">
        <f t="shared" si="123"/>
        <v>0.7</v>
      </c>
      <c r="BQ158" s="21"/>
      <c r="BR158" s="21"/>
      <c r="BS158" s="21"/>
      <c r="BT158" s="14" t="e">
        <f t="shared" si="153"/>
        <v>#DIV/0!</v>
      </c>
      <c r="BU158" s="21"/>
      <c r="BV158" s="21"/>
      <c r="BW158" s="14" t="e">
        <f t="shared" si="154"/>
        <v>#DIV/0!</v>
      </c>
      <c r="BX158" s="21"/>
      <c r="BY158" s="21"/>
      <c r="BZ158" s="14" t="e">
        <f t="shared" si="155"/>
        <v>#DIV/0!</v>
      </c>
      <c r="CA158" s="27">
        <f t="shared" si="156"/>
        <v>0</v>
      </c>
      <c r="CB158" s="26">
        <f t="shared" si="156"/>
        <v>0</v>
      </c>
      <c r="CC158" s="14" t="e">
        <f t="shared" si="157"/>
        <v>#DIV/0!</v>
      </c>
      <c r="CD158" s="28" t="str">
        <f t="shared" si="183"/>
        <v>N/A</v>
      </c>
      <c r="CE158" s="24">
        <f t="shared" si="124"/>
        <v>0.7</v>
      </c>
      <c r="CF158" s="21"/>
      <c r="CG158" s="26">
        <f t="shared" si="158"/>
        <v>2802</v>
      </c>
      <c r="CH158" s="26">
        <f t="shared" si="158"/>
        <v>2802</v>
      </c>
      <c r="CI158" s="14">
        <f t="shared" si="159"/>
        <v>1</v>
      </c>
      <c r="CJ158" s="28" t="str">
        <f>IFERROR((IF(CI158&gt;=CK158,"SOBRESALIENTE",IF(CI158&lt;CK158-(CK158*0.05),"NO CUMPLIDA","ACEPTABLE"))),"N/A")</f>
        <v>SOBRESALIENTE</v>
      </c>
      <c r="CK158" s="24">
        <f t="shared" si="128"/>
        <v>0.7</v>
      </c>
      <c r="CL158" s="26"/>
      <c r="CM158" s="26">
        <f t="shared" si="184"/>
        <v>2802</v>
      </c>
      <c r="CN158" s="38">
        <f t="shared" si="165"/>
        <v>467</v>
      </c>
      <c r="CO158" s="14">
        <f t="shared" si="160"/>
        <v>6</v>
      </c>
      <c r="CP158" s="28" t="str">
        <f>IFERROR((IF(CO158&gt;=CQ158,"SOBRESALIENTE",IF(CO158&lt;CQ158-(CQ158*0.05),"NO CUMPLIDA","ACEPTABLE"))),"N/A")</f>
        <v>SOBRESALIENTE</v>
      </c>
      <c r="CQ158" s="11">
        <v>0.7</v>
      </c>
      <c r="CR158" s="26"/>
      <c r="CS158" s="26">
        <f t="shared" si="167"/>
        <v>0</v>
      </c>
      <c r="CT158" s="29">
        <f t="shared" si="166"/>
        <v>467</v>
      </c>
      <c r="CU158" s="30">
        <f t="shared" si="161"/>
        <v>0</v>
      </c>
      <c r="CV158" s="28" t="str">
        <f t="shared" si="185"/>
        <v>NO CUMPLIDA</v>
      </c>
      <c r="CW158" s="11">
        <v>0.7</v>
      </c>
      <c r="CX158" s="26"/>
      <c r="CY158" s="26">
        <f t="shared" si="169"/>
        <v>2802</v>
      </c>
      <c r="CZ158" s="46">
        <f t="shared" si="168"/>
        <v>2802</v>
      </c>
      <c r="DA158" s="30">
        <f t="shared" si="162"/>
        <v>1</v>
      </c>
      <c r="DB158" s="28" t="str">
        <f>IFERROR((IF(DA158&gt;=DC158,"SOBRESALIENTE",IF(DA158&lt;DC158-(DC158*0.05),"NO CUMPLIDA","ACEPTABLE"))),"N/A")</f>
        <v>SOBRESALIENTE</v>
      </c>
      <c r="DC158" s="24">
        <f t="shared" si="129"/>
        <v>0.7</v>
      </c>
      <c r="DD158" s="26"/>
    </row>
    <row r="159" spans="1:108" ht="112.5">
      <c r="A159" s="6" t="s">
        <v>1341</v>
      </c>
      <c r="B159" s="7" t="s">
        <v>102</v>
      </c>
      <c r="C159" s="8" t="s">
        <v>1215</v>
      </c>
      <c r="D159" s="9" t="s">
        <v>1216</v>
      </c>
      <c r="E159" s="9">
        <v>98363170</v>
      </c>
      <c r="F159" s="8" t="s">
        <v>1321</v>
      </c>
      <c r="G159" s="9" t="s">
        <v>1216</v>
      </c>
      <c r="H159" s="9">
        <v>98363170</v>
      </c>
      <c r="I159" s="7" t="s">
        <v>107</v>
      </c>
      <c r="J159" s="9" t="s">
        <v>193</v>
      </c>
      <c r="K159" s="7" t="s">
        <v>193</v>
      </c>
      <c r="L159" s="7" t="s">
        <v>110</v>
      </c>
      <c r="M159" s="7" t="s">
        <v>111</v>
      </c>
      <c r="N159" s="7" t="s">
        <v>112</v>
      </c>
      <c r="O159" s="7" t="s">
        <v>2</v>
      </c>
      <c r="P159" s="7" t="s">
        <v>1342</v>
      </c>
      <c r="Q159" s="7" t="s">
        <v>1335</v>
      </c>
      <c r="R159" s="8" t="s">
        <v>1343</v>
      </c>
      <c r="S159" s="7" t="s">
        <v>1344</v>
      </c>
      <c r="T159" s="7" t="s">
        <v>1345</v>
      </c>
      <c r="U159" s="11">
        <v>0.3</v>
      </c>
      <c r="V159" s="7" t="s">
        <v>160</v>
      </c>
      <c r="W159" s="59">
        <v>608</v>
      </c>
      <c r="X159" s="59">
        <v>608</v>
      </c>
      <c r="Y159" s="14">
        <f t="shared" si="142"/>
        <v>1</v>
      </c>
      <c r="Z159" s="59">
        <v>180</v>
      </c>
      <c r="AA159" s="59">
        <v>180</v>
      </c>
      <c r="AB159" s="14">
        <f t="shared" si="143"/>
        <v>1</v>
      </c>
      <c r="AC159" s="59">
        <v>608</v>
      </c>
      <c r="AD159" s="59">
        <v>608</v>
      </c>
      <c r="AE159" s="14">
        <f t="shared" si="144"/>
        <v>1</v>
      </c>
      <c r="AF159" s="49">
        <f t="shared" si="186"/>
        <v>1396</v>
      </c>
      <c r="AG159" s="7">
        <f t="shared" si="186"/>
        <v>1396</v>
      </c>
      <c r="AH159" s="14">
        <f t="shared" si="163"/>
        <v>1</v>
      </c>
      <c r="AI159" s="17" t="str">
        <f t="shared" si="181"/>
        <v>SOBRESALIENTE</v>
      </c>
      <c r="AJ159" s="11">
        <f t="shared" si="122"/>
        <v>0.3</v>
      </c>
      <c r="AK159" s="11" t="s">
        <v>119</v>
      </c>
      <c r="AL159" s="7" t="s">
        <v>1346</v>
      </c>
      <c r="AM159" s="59">
        <v>608</v>
      </c>
      <c r="AN159" s="59">
        <v>608</v>
      </c>
      <c r="AO159" s="14">
        <f t="shared" si="145"/>
        <v>1</v>
      </c>
      <c r="AP159" s="59">
        <v>190</v>
      </c>
      <c r="AQ159" s="59">
        <v>190</v>
      </c>
      <c r="AR159" s="14">
        <f t="shared" si="146"/>
        <v>1</v>
      </c>
      <c r="AS159" s="59">
        <v>608</v>
      </c>
      <c r="AT159" s="59">
        <v>608</v>
      </c>
      <c r="AU159" s="14">
        <f t="shared" si="147"/>
        <v>1</v>
      </c>
      <c r="AV159" s="49">
        <f t="shared" si="172"/>
        <v>1406</v>
      </c>
      <c r="AW159" s="7">
        <f t="shared" si="172"/>
        <v>1406</v>
      </c>
      <c r="AX159" s="14">
        <f t="shared" si="148"/>
        <v>1</v>
      </c>
      <c r="AY159" s="17" t="str">
        <f t="shared" si="182"/>
        <v>SOBRESALIENTE</v>
      </c>
      <c r="AZ159" s="11">
        <f t="shared" si="164"/>
        <v>0.3</v>
      </c>
      <c r="BA159" s="11" t="s">
        <v>119</v>
      </c>
      <c r="BB159" s="7" t="s">
        <v>1347</v>
      </c>
      <c r="BC159" s="21"/>
      <c r="BD159" s="21"/>
      <c r="BE159" s="14" t="e">
        <f t="shared" si="149"/>
        <v>#DIV/0!</v>
      </c>
      <c r="BF159" s="21"/>
      <c r="BG159" s="21"/>
      <c r="BH159" s="14" t="e">
        <f t="shared" si="150"/>
        <v>#DIV/0!</v>
      </c>
      <c r="BI159" s="21"/>
      <c r="BJ159" s="21"/>
      <c r="BK159" s="14" t="e">
        <f t="shared" si="151"/>
        <v>#DIV/0!</v>
      </c>
      <c r="BL159" s="27">
        <f t="shared" si="173"/>
        <v>0</v>
      </c>
      <c r="BM159" s="26">
        <f t="shared" si="173"/>
        <v>0</v>
      </c>
      <c r="BN159" s="14" t="e">
        <f t="shared" si="152"/>
        <v>#DIV/0!</v>
      </c>
      <c r="BO159" s="28" t="str">
        <f>IFERROR((IF(BN159&gt;=BP159,"SOBRESALIENTE",IF(BN159&lt;BP159-(BP159*0.05),"NO CUMPLIDA","ACEPTABLE"))),"N/A")</f>
        <v>N/A</v>
      </c>
      <c r="BP159" s="24">
        <f t="shared" si="123"/>
        <v>0.3</v>
      </c>
      <c r="BQ159" s="21"/>
      <c r="BR159" s="21"/>
      <c r="BS159" s="21"/>
      <c r="BT159" s="14" t="e">
        <f t="shared" si="153"/>
        <v>#DIV/0!</v>
      </c>
      <c r="BU159" s="21"/>
      <c r="BV159" s="21"/>
      <c r="BW159" s="14" t="e">
        <f t="shared" si="154"/>
        <v>#DIV/0!</v>
      </c>
      <c r="BX159" s="21"/>
      <c r="BY159" s="21"/>
      <c r="BZ159" s="14" t="e">
        <f t="shared" si="155"/>
        <v>#DIV/0!</v>
      </c>
      <c r="CA159" s="27">
        <f t="shared" si="156"/>
        <v>0</v>
      </c>
      <c r="CB159" s="26">
        <f t="shared" si="156"/>
        <v>0</v>
      </c>
      <c r="CC159" s="14" t="e">
        <f t="shared" si="157"/>
        <v>#DIV/0!</v>
      </c>
      <c r="CD159" s="28" t="str">
        <f t="shared" si="183"/>
        <v>N/A</v>
      </c>
      <c r="CE159" s="24">
        <f t="shared" si="124"/>
        <v>0.3</v>
      </c>
      <c r="CF159" s="21"/>
      <c r="CG159" s="26">
        <f t="shared" si="158"/>
        <v>2802</v>
      </c>
      <c r="CH159" s="26">
        <f t="shared" si="158"/>
        <v>2802</v>
      </c>
      <c r="CI159" s="14">
        <f t="shared" si="159"/>
        <v>1</v>
      </c>
      <c r="CJ159" s="28" t="str">
        <f>IFERROR((IF(CI159&gt;=CK159,"SOBRESALIENTE",IF(CI159&lt;CK159-(CK159*0.05),"NO CUMPLIDA","ACEPTABLE"))),"N/A")</f>
        <v>SOBRESALIENTE</v>
      </c>
      <c r="CK159" s="24">
        <f t="shared" si="128"/>
        <v>0.3</v>
      </c>
      <c r="CL159" s="26"/>
      <c r="CM159" s="26">
        <f t="shared" si="184"/>
        <v>2802</v>
      </c>
      <c r="CN159" s="38">
        <f t="shared" si="165"/>
        <v>467</v>
      </c>
      <c r="CO159" s="14">
        <f t="shared" si="160"/>
        <v>6</v>
      </c>
      <c r="CP159" s="28" t="str">
        <f>IFERROR((IF(CO159&gt;=CQ159,"SOBRESALIENTE",IF(CO159&lt;CQ159-(CQ159*0.05),"NO CUMPLIDA","ACEPTABLE"))),"N/A")</f>
        <v>SOBRESALIENTE</v>
      </c>
      <c r="CQ159" s="11">
        <v>0.3</v>
      </c>
      <c r="CR159" s="26"/>
      <c r="CS159" s="26">
        <f t="shared" si="167"/>
        <v>0</v>
      </c>
      <c r="CT159" s="29">
        <f t="shared" si="166"/>
        <v>467</v>
      </c>
      <c r="CU159" s="30">
        <f t="shared" si="161"/>
        <v>0</v>
      </c>
      <c r="CV159" s="28" t="str">
        <f t="shared" si="185"/>
        <v>NO CUMPLIDA</v>
      </c>
      <c r="CW159" s="11">
        <v>0.3</v>
      </c>
      <c r="CX159" s="26"/>
      <c r="CY159" s="26">
        <f t="shared" si="169"/>
        <v>2802</v>
      </c>
      <c r="CZ159" s="46">
        <f t="shared" si="168"/>
        <v>2802</v>
      </c>
      <c r="DA159" s="30">
        <f t="shared" si="162"/>
        <v>1</v>
      </c>
      <c r="DB159" s="28" t="str">
        <f>IFERROR((IF(DA159&gt;=DC159,"SOBRESALIENTE",IF(DA159&lt;DC159-(DC159*0.05),"NO CUMPLIDA","ACEPTABLE"))),"N/A")</f>
        <v>SOBRESALIENTE</v>
      </c>
      <c r="DC159" s="24">
        <f t="shared" si="129"/>
        <v>0.3</v>
      </c>
      <c r="DD159" s="26"/>
    </row>
    <row r="160" spans="1:108" ht="67.5">
      <c r="A160" s="8" t="s">
        <v>1348</v>
      </c>
      <c r="B160" s="7" t="s">
        <v>102</v>
      </c>
      <c r="C160" s="8" t="s">
        <v>1215</v>
      </c>
      <c r="D160" s="9" t="s">
        <v>1216</v>
      </c>
      <c r="E160" s="9">
        <v>98363170</v>
      </c>
      <c r="F160" s="8" t="s">
        <v>1321</v>
      </c>
      <c r="G160" s="9" t="s">
        <v>1216</v>
      </c>
      <c r="H160" s="9">
        <v>98363170</v>
      </c>
      <c r="I160" s="7" t="s">
        <v>107</v>
      </c>
      <c r="J160" s="9" t="s">
        <v>193</v>
      </c>
      <c r="K160" s="7" t="s">
        <v>193</v>
      </c>
      <c r="L160" s="7" t="s">
        <v>110</v>
      </c>
      <c r="M160" s="7" t="s">
        <v>111</v>
      </c>
      <c r="N160" s="7" t="s">
        <v>112</v>
      </c>
      <c r="O160" s="7" t="s">
        <v>2</v>
      </c>
      <c r="P160" s="7" t="s">
        <v>1349</v>
      </c>
      <c r="Q160" s="7" t="s">
        <v>1335</v>
      </c>
      <c r="R160" s="8" t="s">
        <v>1350</v>
      </c>
      <c r="S160" s="7" t="s">
        <v>1351</v>
      </c>
      <c r="T160" s="7" t="s">
        <v>1352</v>
      </c>
      <c r="U160" s="11">
        <v>0.05</v>
      </c>
      <c r="V160" s="7" t="s">
        <v>160</v>
      </c>
      <c r="W160" s="59">
        <v>112</v>
      </c>
      <c r="X160" s="59">
        <v>2420</v>
      </c>
      <c r="Y160" s="14">
        <f t="shared" si="142"/>
        <v>4.6280991735537187E-2</v>
      </c>
      <c r="Z160" s="59">
        <v>101</v>
      </c>
      <c r="AA160" s="59">
        <v>2180</v>
      </c>
      <c r="AB160" s="14">
        <f t="shared" si="143"/>
        <v>4.6330275229357801E-2</v>
      </c>
      <c r="AC160" s="59">
        <v>79</v>
      </c>
      <c r="AD160" s="59">
        <v>2410</v>
      </c>
      <c r="AE160" s="14">
        <f t="shared" si="144"/>
        <v>3.2780082987551869E-2</v>
      </c>
      <c r="AF160" s="49">
        <f t="shared" si="186"/>
        <v>292</v>
      </c>
      <c r="AG160" s="7">
        <f t="shared" si="186"/>
        <v>7010</v>
      </c>
      <c r="AH160" s="14">
        <f t="shared" si="163"/>
        <v>4.1654778887303852E-2</v>
      </c>
      <c r="AI160" s="17" t="str">
        <f>IFERROR((IF(AH160&lt;=AJ160,"SOBRESALIENTE",IF(AH160&gt;AJ160+(AJ160*0.05),"NO CUMPLIDA","ACEPTABLE"))),"N/A")</f>
        <v>SOBRESALIENTE</v>
      </c>
      <c r="AJ160" s="11">
        <f t="shared" si="122"/>
        <v>0.05</v>
      </c>
      <c r="AK160" s="11" t="s">
        <v>119</v>
      </c>
      <c r="AL160" s="7" t="s">
        <v>1353</v>
      </c>
      <c r="AM160" s="59">
        <v>79</v>
      </c>
      <c r="AN160" s="59">
        <v>2973</v>
      </c>
      <c r="AO160" s="14">
        <f t="shared" si="145"/>
        <v>2.6572485704675412E-2</v>
      </c>
      <c r="AP160" s="59">
        <v>78</v>
      </c>
      <c r="AQ160" s="59">
        <v>2410</v>
      </c>
      <c r="AR160" s="14">
        <f t="shared" si="146"/>
        <v>3.2365145228215771E-2</v>
      </c>
      <c r="AS160" s="59">
        <v>77</v>
      </c>
      <c r="AT160" s="59">
        <v>2897</v>
      </c>
      <c r="AU160" s="14">
        <f t="shared" si="147"/>
        <v>2.6579219882637211E-2</v>
      </c>
      <c r="AV160" s="49">
        <f t="shared" si="172"/>
        <v>234</v>
      </c>
      <c r="AW160" s="7">
        <f t="shared" si="172"/>
        <v>8280</v>
      </c>
      <c r="AX160" s="14">
        <f t="shared" si="148"/>
        <v>2.8260869565217391E-2</v>
      </c>
      <c r="AY160" s="17" t="str">
        <f>IFERROR((IF(AX160&lt;=AZ160,"SOBRESALIENTE",IF(AX160&gt;AZ160+(AZ160*0.05),"NO CUMPLIDA","ACEPTABLE"))),"N/A")</f>
        <v>SOBRESALIENTE</v>
      </c>
      <c r="AZ160" s="11">
        <f t="shared" si="164"/>
        <v>0.05</v>
      </c>
      <c r="BA160" s="11" t="s">
        <v>119</v>
      </c>
      <c r="BB160" s="7" t="s">
        <v>1354</v>
      </c>
      <c r="BC160" s="21"/>
      <c r="BD160" s="21"/>
      <c r="BE160" s="14" t="e">
        <f t="shared" si="149"/>
        <v>#DIV/0!</v>
      </c>
      <c r="BF160" s="21"/>
      <c r="BG160" s="21"/>
      <c r="BH160" s="14" t="e">
        <f t="shared" si="150"/>
        <v>#DIV/0!</v>
      </c>
      <c r="BI160" s="21"/>
      <c r="BJ160" s="21"/>
      <c r="BK160" s="14" t="e">
        <f t="shared" si="151"/>
        <v>#DIV/0!</v>
      </c>
      <c r="BL160" s="27">
        <f t="shared" si="173"/>
        <v>0</v>
      </c>
      <c r="BM160" s="26">
        <f t="shared" si="173"/>
        <v>0</v>
      </c>
      <c r="BN160" s="14" t="e">
        <f t="shared" si="152"/>
        <v>#DIV/0!</v>
      </c>
      <c r="BO160" s="28" t="str">
        <f>IFERROR((IF(BN160&lt;=BP160,"SOBRESALIENTE",IF(BN160&gt;BP160+(BP160*0.05),"NO CUMPLIDA","ACEPTABLE"))),"N/A")</f>
        <v>N/A</v>
      </c>
      <c r="BP160" s="24">
        <f t="shared" si="123"/>
        <v>0.05</v>
      </c>
      <c r="BQ160" s="21"/>
      <c r="BR160" s="21"/>
      <c r="BS160" s="21"/>
      <c r="BT160" s="14" t="e">
        <f t="shared" si="153"/>
        <v>#DIV/0!</v>
      </c>
      <c r="BU160" s="21"/>
      <c r="BV160" s="21"/>
      <c r="BW160" s="14" t="e">
        <f t="shared" si="154"/>
        <v>#DIV/0!</v>
      </c>
      <c r="BX160" s="21"/>
      <c r="BY160" s="21"/>
      <c r="BZ160" s="14" t="e">
        <f t="shared" si="155"/>
        <v>#DIV/0!</v>
      </c>
      <c r="CA160" s="27">
        <f t="shared" si="156"/>
        <v>0</v>
      </c>
      <c r="CB160" s="26">
        <f t="shared" si="156"/>
        <v>0</v>
      </c>
      <c r="CC160" s="14" t="e">
        <f t="shared" si="157"/>
        <v>#DIV/0!</v>
      </c>
      <c r="CD160" s="28" t="str">
        <f>IFERROR((IF(CC160&lt;=CE160,"SOBRESALIENTE",IF(CC160&gt;CE160+(CE160*0.05),"NO CUMPLIDA","ACEPTABLE"))),"N/A")</f>
        <v>N/A</v>
      </c>
      <c r="CE160" s="24">
        <f t="shared" si="124"/>
        <v>0.05</v>
      </c>
      <c r="CF160" s="21"/>
      <c r="CG160" s="26">
        <f t="shared" si="158"/>
        <v>526</v>
      </c>
      <c r="CH160" s="26">
        <f t="shared" si="158"/>
        <v>15290</v>
      </c>
      <c r="CI160" s="14">
        <f t="shared" si="159"/>
        <v>3.4401569653368214E-2</v>
      </c>
      <c r="CJ160" s="28" t="str">
        <f>IFERROR((IF(CI160&lt;=CK160,"SOBRESALIENTE",IF(CI160&gt;CK160+(CK160*0.05),"NO CUMPLIDA","ACEPTABLE"))),"N/A")</f>
        <v>SOBRESALIENTE</v>
      </c>
      <c r="CK160" s="24">
        <f t="shared" si="128"/>
        <v>0.05</v>
      </c>
      <c r="CL160" s="26"/>
      <c r="CM160" s="26">
        <f t="shared" si="184"/>
        <v>526</v>
      </c>
      <c r="CN160" s="38">
        <f t="shared" si="165"/>
        <v>2548.3333333333335</v>
      </c>
      <c r="CO160" s="14">
        <f t="shared" si="160"/>
        <v>0.20640941792020928</v>
      </c>
      <c r="CP160" s="28" t="str">
        <f>IFERROR((IF(CO160&lt;=CQ160,"SOBRESALIENTE",IF(CO160&gt;CQ160+(CQ160*0.05),"NO CUMPLIDA","ACEPTABLE"))),"N/A")</f>
        <v>NO CUMPLIDA</v>
      </c>
      <c r="CQ160" s="11">
        <v>0.05</v>
      </c>
      <c r="CR160" s="26"/>
      <c r="CS160" s="26">
        <f t="shared" si="167"/>
        <v>0</v>
      </c>
      <c r="CT160" s="29">
        <f t="shared" si="166"/>
        <v>2548.3333333333335</v>
      </c>
      <c r="CU160" s="30">
        <f t="shared" si="161"/>
        <v>0</v>
      </c>
      <c r="CV160" s="28" t="str">
        <f>IFERROR((IF(CU160&lt;=CW160,"SOBRESALIENTE",IF(CU160&gt;CW160+(CW160*0.05),"NO CUMPLIDA","ACEPTABLE"))),"N/A")</f>
        <v>SOBRESALIENTE</v>
      </c>
      <c r="CW160" s="11">
        <v>0.05</v>
      </c>
      <c r="CX160" s="26"/>
      <c r="CY160" s="26">
        <f t="shared" si="169"/>
        <v>526</v>
      </c>
      <c r="CZ160" s="46">
        <f t="shared" si="168"/>
        <v>15290</v>
      </c>
      <c r="DA160" s="30">
        <f t="shared" si="162"/>
        <v>3.4401569653368214E-2</v>
      </c>
      <c r="DB160" s="28" t="str">
        <f>IFERROR((IF(DA160&lt;=DC160,"SOBRESALIENTE",IF(DA160&gt;DC160+(DC160*0.05),"NO CUMPLIDA","ACEPTABLE"))),"N/A")</f>
        <v>SOBRESALIENTE</v>
      </c>
      <c r="DC160" s="24">
        <f t="shared" si="129"/>
        <v>0.05</v>
      </c>
      <c r="DD160" s="26"/>
    </row>
    <row r="161" spans="1:108" ht="101.25">
      <c r="A161" s="6" t="s">
        <v>1355</v>
      </c>
      <c r="B161" s="7" t="s">
        <v>102</v>
      </c>
      <c r="C161" s="8" t="s">
        <v>1215</v>
      </c>
      <c r="D161" s="9" t="s">
        <v>1216</v>
      </c>
      <c r="E161" s="9">
        <v>98363170</v>
      </c>
      <c r="F161" s="8" t="s">
        <v>1321</v>
      </c>
      <c r="G161" s="9" t="s">
        <v>1216</v>
      </c>
      <c r="H161" s="9">
        <v>98363170</v>
      </c>
      <c r="I161" s="7" t="s">
        <v>107</v>
      </c>
      <c r="J161" s="9" t="s">
        <v>193</v>
      </c>
      <c r="K161" s="7" t="s">
        <v>193</v>
      </c>
      <c r="L161" s="7" t="s">
        <v>110</v>
      </c>
      <c r="M161" s="7" t="s">
        <v>111</v>
      </c>
      <c r="N161" s="7" t="s">
        <v>112</v>
      </c>
      <c r="O161" s="7" t="s">
        <v>2</v>
      </c>
      <c r="P161" s="7" t="s">
        <v>1356</v>
      </c>
      <c r="Q161" s="7" t="s">
        <v>1335</v>
      </c>
      <c r="R161" s="8" t="s">
        <v>1357</v>
      </c>
      <c r="S161" s="7" t="s">
        <v>1358</v>
      </c>
      <c r="T161" s="7" t="s">
        <v>1359</v>
      </c>
      <c r="U161" s="7">
        <v>100</v>
      </c>
      <c r="V161" s="7" t="s">
        <v>506</v>
      </c>
      <c r="W161" s="59">
        <v>30</v>
      </c>
      <c r="X161" s="59">
        <v>30</v>
      </c>
      <c r="Y161" s="68">
        <f t="shared" si="142"/>
        <v>1</v>
      </c>
      <c r="Z161" s="59">
        <v>30</v>
      </c>
      <c r="AA161" s="59">
        <v>30</v>
      </c>
      <c r="AB161" s="68">
        <f t="shared" si="143"/>
        <v>1</v>
      </c>
      <c r="AC161" s="59">
        <v>30</v>
      </c>
      <c r="AD161" s="59">
        <v>30</v>
      </c>
      <c r="AE161" s="68">
        <f t="shared" si="144"/>
        <v>1</v>
      </c>
      <c r="AF161" s="49">
        <f t="shared" si="186"/>
        <v>90</v>
      </c>
      <c r="AG161" s="7">
        <f t="shared" si="186"/>
        <v>90</v>
      </c>
      <c r="AH161" s="68">
        <f t="shared" si="163"/>
        <v>1</v>
      </c>
      <c r="AI161" s="17" t="str">
        <f>IFERROR((IF(AH161&lt;=AJ161,"SOBRESALIENTE",IF(AH161&gt;AJ161+(AJ161*0.05),"NO CUMPLIDA","ACEPTABLE"))),"N/A")</f>
        <v>SOBRESALIENTE</v>
      </c>
      <c r="AJ161" s="7">
        <f t="shared" si="122"/>
        <v>100</v>
      </c>
      <c r="AK161" s="7" t="s">
        <v>119</v>
      </c>
      <c r="AL161" s="7" t="s">
        <v>1360</v>
      </c>
      <c r="AM161" s="59">
        <v>38</v>
      </c>
      <c r="AN161" s="59">
        <v>38</v>
      </c>
      <c r="AO161" s="68">
        <f t="shared" si="145"/>
        <v>1</v>
      </c>
      <c r="AP161" s="59">
        <v>33</v>
      </c>
      <c r="AQ161" s="59">
        <v>33</v>
      </c>
      <c r="AR161" s="68">
        <f t="shared" si="146"/>
        <v>1</v>
      </c>
      <c r="AS161" s="59">
        <v>34</v>
      </c>
      <c r="AT161" s="59">
        <v>35</v>
      </c>
      <c r="AU161" s="68">
        <f t="shared" si="147"/>
        <v>0.97142857142857142</v>
      </c>
      <c r="AV161" s="49">
        <f t="shared" si="172"/>
        <v>105</v>
      </c>
      <c r="AW161" s="7">
        <f t="shared" si="172"/>
        <v>106</v>
      </c>
      <c r="AX161" s="68">
        <f t="shared" si="148"/>
        <v>0.99056603773584906</v>
      </c>
      <c r="AY161" s="17" t="str">
        <f>IFERROR((IF(AX161&lt;=AZ161,"SOBRESALIENTE",IF(AX161&gt;AZ161+(AZ161*0.05),"NO CUMPLIDA","ACEPTABLE"))),"N/A")</f>
        <v>SOBRESALIENTE</v>
      </c>
      <c r="AZ161" s="11">
        <f t="shared" si="164"/>
        <v>100</v>
      </c>
      <c r="BA161" s="7" t="s">
        <v>119</v>
      </c>
      <c r="BB161" s="7" t="s">
        <v>1361</v>
      </c>
      <c r="BC161" s="21"/>
      <c r="BD161" s="21"/>
      <c r="BE161" s="68" t="e">
        <f t="shared" si="149"/>
        <v>#DIV/0!</v>
      </c>
      <c r="BF161" s="21"/>
      <c r="BG161" s="21"/>
      <c r="BH161" s="68" t="e">
        <f t="shared" si="150"/>
        <v>#DIV/0!</v>
      </c>
      <c r="BI161" s="21"/>
      <c r="BJ161" s="21"/>
      <c r="BK161" s="68" t="e">
        <f t="shared" si="151"/>
        <v>#DIV/0!</v>
      </c>
      <c r="BL161" s="27">
        <f t="shared" si="173"/>
        <v>0</v>
      </c>
      <c r="BM161" s="26">
        <f t="shared" si="173"/>
        <v>0</v>
      </c>
      <c r="BN161" s="68" t="e">
        <f t="shared" si="152"/>
        <v>#DIV/0!</v>
      </c>
      <c r="BO161" s="28" t="str">
        <f>IFERROR((IF(BN161&lt;=BP161,"SOBRESALIENTE",IF(BN161&gt;BP161+(BP161*0.05),"NO CUMPLIDA","ACEPTABLE"))),"N/A")</f>
        <v>N/A</v>
      </c>
      <c r="BP161" s="26">
        <f t="shared" si="123"/>
        <v>100</v>
      </c>
      <c r="BQ161" s="21"/>
      <c r="BR161" s="21"/>
      <c r="BS161" s="21"/>
      <c r="BT161" s="68" t="e">
        <f t="shared" si="153"/>
        <v>#DIV/0!</v>
      </c>
      <c r="BU161" s="21"/>
      <c r="BV161" s="21"/>
      <c r="BW161" s="68" t="e">
        <f t="shared" si="154"/>
        <v>#DIV/0!</v>
      </c>
      <c r="BX161" s="21"/>
      <c r="BY161" s="21"/>
      <c r="BZ161" s="68" t="e">
        <f t="shared" si="155"/>
        <v>#DIV/0!</v>
      </c>
      <c r="CA161" s="27">
        <f t="shared" si="156"/>
        <v>0</v>
      </c>
      <c r="CB161" s="26">
        <f t="shared" si="156"/>
        <v>0</v>
      </c>
      <c r="CC161" s="68" t="e">
        <f t="shared" si="157"/>
        <v>#DIV/0!</v>
      </c>
      <c r="CD161" s="28" t="str">
        <f>IFERROR((IF(CC161&lt;=CE161,"SOBRESALIENTE",IF(CC161&gt;CE161+(CE161*0.05),"NO CUMPLIDA","ACEPTABLE"))),"N/A")</f>
        <v>N/A</v>
      </c>
      <c r="CE161" s="26">
        <f t="shared" si="124"/>
        <v>100</v>
      </c>
      <c r="CF161" s="21"/>
      <c r="CG161" s="26">
        <f t="shared" si="158"/>
        <v>195</v>
      </c>
      <c r="CH161" s="26">
        <f t="shared" si="158"/>
        <v>196</v>
      </c>
      <c r="CI161" s="68">
        <f t="shared" si="159"/>
        <v>0.99489795918367352</v>
      </c>
      <c r="CJ161" s="28" t="str">
        <f>IFERROR((IF(CI161&lt;=CK161,"SOBRESALIENTE",IF(CI161&gt;CK161+(CK161*0.05),"NO CUMPLIDA","ACEPTABLE"))),"N/A")</f>
        <v>SOBRESALIENTE</v>
      </c>
      <c r="CK161" s="26">
        <f t="shared" si="128"/>
        <v>100</v>
      </c>
      <c r="CL161" s="26"/>
      <c r="CM161" s="26">
        <f t="shared" si="184"/>
        <v>195</v>
      </c>
      <c r="CN161" s="38">
        <f t="shared" si="165"/>
        <v>32.666666666666664</v>
      </c>
      <c r="CO161" s="68">
        <f t="shared" si="160"/>
        <v>5.9693877551020416</v>
      </c>
      <c r="CP161" s="28" t="str">
        <f>IFERROR((IF(CO161&lt;=CQ161,"SOBRESALIENTE",IF(CO161&gt;CQ161+(CQ161*0.05),"NO CUMPLIDA","ACEPTABLE"))),"N/A")</f>
        <v>SOBRESALIENTE</v>
      </c>
      <c r="CQ161" s="7">
        <v>100</v>
      </c>
      <c r="CR161" s="26"/>
      <c r="CS161" s="26">
        <f t="shared" si="167"/>
        <v>0</v>
      </c>
      <c r="CT161" s="29">
        <f t="shared" si="166"/>
        <v>32.666666666666664</v>
      </c>
      <c r="CU161" s="69">
        <f t="shared" si="161"/>
        <v>0</v>
      </c>
      <c r="CV161" s="28" t="str">
        <f>IFERROR((IF(CU161&lt;=CW161,"SOBRESALIENTE",IF(CU161&gt;CW161+(CW161*0.05),"NO CUMPLIDA","ACEPTABLE"))),"N/A")</f>
        <v>SOBRESALIENTE</v>
      </c>
      <c r="CW161" s="7">
        <v>100</v>
      </c>
      <c r="CX161" s="26"/>
      <c r="CY161" s="26">
        <f t="shared" si="169"/>
        <v>195</v>
      </c>
      <c r="CZ161" s="46">
        <f t="shared" si="168"/>
        <v>196</v>
      </c>
      <c r="DA161" s="69">
        <f t="shared" si="162"/>
        <v>0.99489795918367352</v>
      </c>
      <c r="DB161" s="28" t="str">
        <f>IFERROR((IF(DA161&lt;=DC161,"SOBRESALIENTE",IF(DA161&gt;DC161+(DC161*0.05),"NO CUMPLIDA","ACEPTABLE"))),"N/A")</f>
        <v>SOBRESALIENTE</v>
      </c>
      <c r="DC161" s="26">
        <f t="shared" si="129"/>
        <v>100</v>
      </c>
      <c r="DD161" s="26"/>
    </row>
    <row r="162" spans="1:108" ht="146.25">
      <c r="A162" s="8" t="s">
        <v>1362</v>
      </c>
      <c r="B162" s="7" t="s">
        <v>102</v>
      </c>
      <c r="C162" s="8" t="s">
        <v>1215</v>
      </c>
      <c r="D162" s="9" t="s">
        <v>1216</v>
      </c>
      <c r="E162" s="9">
        <v>98363170</v>
      </c>
      <c r="F162" s="8" t="s">
        <v>1321</v>
      </c>
      <c r="G162" s="9" t="s">
        <v>1216</v>
      </c>
      <c r="H162" s="9">
        <v>98363170</v>
      </c>
      <c r="I162" s="7" t="s">
        <v>107</v>
      </c>
      <c r="J162" s="9" t="s">
        <v>193</v>
      </c>
      <c r="K162" s="7" t="s">
        <v>193</v>
      </c>
      <c r="L162" s="7" t="s">
        <v>110</v>
      </c>
      <c r="M162" s="7" t="s">
        <v>111</v>
      </c>
      <c r="N162" s="7" t="s">
        <v>112</v>
      </c>
      <c r="O162" s="7" t="s">
        <v>2</v>
      </c>
      <c r="P162" s="7" t="s">
        <v>1349</v>
      </c>
      <c r="Q162" s="7" t="s">
        <v>1335</v>
      </c>
      <c r="R162" s="8" t="s">
        <v>1363</v>
      </c>
      <c r="S162" s="7" t="s">
        <v>1364</v>
      </c>
      <c r="T162" s="7" t="s">
        <v>1365</v>
      </c>
      <c r="U162" s="11">
        <v>0.3</v>
      </c>
      <c r="V162" s="7" t="s">
        <v>160</v>
      </c>
      <c r="W162" s="59">
        <v>2420</v>
      </c>
      <c r="X162" s="59">
        <v>2308</v>
      </c>
      <c r="Y162" s="14">
        <f t="shared" si="142"/>
        <v>1.048526863084922</v>
      </c>
      <c r="Z162" s="59">
        <v>2180</v>
      </c>
      <c r="AA162" s="59">
        <v>2079</v>
      </c>
      <c r="AB162" s="14">
        <f t="shared" si="143"/>
        <v>1.0485810485810485</v>
      </c>
      <c r="AC162" s="59">
        <v>2410</v>
      </c>
      <c r="AD162" s="59">
        <v>2331</v>
      </c>
      <c r="AE162" s="14">
        <f t="shared" si="144"/>
        <v>1.0338910338910339</v>
      </c>
      <c r="AF162" s="49">
        <f t="shared" si="186"/>
        <v>7010</v>
      </c>
      <c r="AG162" s="7">
        <f t="shared" si="186"/>
        <v>6718</v>
      </c>
      <c r="AH162" s="14">
        <f t="shared" si="163"/>
        <v>1.0434653170586483</v>
      </c>
      <c r="AI162" s="17" t="str">
        <f>IFERROR((IF(AH162&gt;=AJ162,"SOBRESALIENTE",IF(AH162&lt;AJ162-(AJ162*0.05),"NO CUMPLIDA","ACEPTABLE"))),"N/A")</f>
        <v>SOBRESALIENTE</v>
      </c>
      <c r="AJ162" s="11">
        <f t="shared" si="122"/>
        <v>0.3</v>
      </c>
      <c r="AK162" s="11" t="s">
        <v>119</v>
      </c>
      <c r="AL162" s="7" t="s">
        <v>1366</v>
      </c>
      <c r="AM162" s="59">
        <v>2973</v>
      </c>
      <c r="AN162" s="59">
        <v>2894</v>
      </c>
      <c r="AO162" s="14">
        <f t="shared" si="145"/>
        <v>1.0272978576364893</v>
      </c>
      <c r="AP162" s="59">
        <v>2410</v>
      </c>
      <c r="AQ162" s="59">
        <v>2332</v>
      </c>
      <c r="AR162" s="14">
        <f t="shared" si="146"/>
        <v>1.0334476843910807</v>
      </c>
      <c r="AS162" s="59">
        <v>2897</v>
      </c>
      <c r="AT162" s="59">
        <v>2820</v>
      </c>
      <c r="AU162" s="14">
        <f t="shared" si="147"/>
        <v>1.0273049645390071</v>
      </c>
      <c r="AV162" s="49">
        <f t="shared" si="172"/>
        <v>8280</v>
      </c>
      <c r="AW162" s="7">
        <f t="shared" si="172"/>
        <v>8046</v>
      </c>
      <c r="AX162" s="14">
        <f t="shared" si="148"/>
        <v>1.029082774049217</v>
      </c>
      <c r="AY162" s="17" t="str">
        <f>IFERROR((IF(AX162&gt;=AZ162,"SOBRESALIENTE",IF(AX162&lt;AZ162-(AZ162*0.05),"NO CUMPLIDA","ACEPTABLE"))),"N/A")</f>
        <v>SOBRESALIENTE</v>
      </c>
      <c r="AZ162" s="11">
        <f t="shared" si="164"/>
        <v>0.3</v>
      </c>
      <c r="BA162" s="11" t="s">
        <v>119</v>
      </c>
      <c r="BB162" s="7" t="s">
        <v>1367</v>
      </c>
      <c r="BC162" s="21"/>
      <c r="BD162" s="21"/>
      <c r="BE162" s="14" t="e">
        <f t="shared" si="149"/>
        <v>#DIV/0!</v>
      </c>
      <c r="BF162" s="21"/>
      <c r="BG162" s="21"/>
      <c r="BH162" s="14" t="e">
        <f t="shared" si="150"/>
        <v>#DIV/0!</v>
      </c>
      <c r="BI162" s="21"/>
      <c r="BJ162" s="21"/>
      <c r="BK162" s="14" t="e">
        <f t="shared" si="151"/>
        <v>#DIV/0!</v>
      </c>
      <c r="BL162" s="27">
        <f t="shared" si="173"/>
        <v>0</v>
      </c>
      <c r="BM162" s="26">
        <f t="shared" si="173"/>
        <v>0</v>
      </c>
      <c r="BN162" s="14" t="e">
        <f t="shared" si="152"/>
        <v>#DIV/0!</v>
      </c>
      <c r="BO162" s="28" t="str">
        <f>IFERROR((IF(BN162&gt;=BP162,"SOBRESALIENTE",IF(BN162&lt;BP162-(BP162*0.05),"NO CUMPLIDA","ACEPTABLE"))),"N/A")</f>
        <v>N/A</v>
      </c>
      <c r="BP162" s="24">
        <f t="shared" si="123"/>
        <v>0.3</v>
      </c>
      <c r="BQ162" s="21"/>
      <c r="BR162" s="21"/>
      <c r="BS162" s="21"/>
      <c r="BT162" s="14" t="e">
        <f t="shared" si="153"/>
        <v>#DIV/0!</v>
      </c>
      <c r="BU162" s="21"/>
      <c r="BV162" s="21"/>
      <c r="BW162" s="14" t="e">
        <f t="shared" si="154"/>
        <v>#DIV/0!</v>
      </c>
      <c r="BX162" s="21"/>
      <c r="BY162" s="21"/>
      <c r="BZ162" s="14" t="e">
        <f t="shared" si="155"/>
        <v>#DIV/0!</v>
      </c>
      <c r="CA162" s="27">
        <f t="shared" si="156"/>
        <v>0</v>
      </c>
      <c r="CB162" s="26">
        <f t="shared" si="156"/>
        <v>0</v>
      </c>
      <c r="CC162" s="14" t="e">
        <f t="shared" si="157"/>
        <v>#DIV/0!</v>
      </c>
      <c r="CD162" s="28" t="str">
        <f>IFERROR((IF(CC162&gt;=CE162,"SOBRESALIENTE",IF(CC162&lt;CE162-(CE162*0.05),"NO CUMPLIDA","ACEPTABLE"))),"N/A")</f>
        <v>N/A</v>
      </c>
      <c r="CE162" s="24">
        <f t="shared" si="124"/>
        <v>0.3</v>
      </c>
      <c r="CF162" s="21"/>
      <c r="CG162" s="26">
        <f t="shared" ref="CG162:CH192" si="187">SUBTOTAL(9,W162,Z162,AC162,AM162,AP162,AS162)</f>
        <v>15290</v>
      </c>
      <c r="CH162" s="26">
        <f t="shared" si="187"/>
        <v>14764</v>
      </c>
      <c r="CI162" s="14">
        <f t="shared" si="159"/>
        <v>1.0356272013004606</v>
      </c>
      <c r="CJ162" s="28" t="str">
        <f>IFERROR((IF(CI162&gt;=CK162,"SOBRESALIENTE",IF(CI162&lt;CK162-(CK162*0.05),"NO CUMPLIDA","ACEPTABLE"))),"N/A")</f>
        <v>SOBRESALIENTE</v>
      </c>
      <c r="CK162" s="24">
        <f t="shared" si="128"/>
        <v>0.3</v>
      </c>
      <c r="CL162" s="26"/>
      <c r="CM162" s="26">
        <f t="shared" si="184"/>
        <v>15290</v>
      </c>
      <c r="CN162" s="38">
        <f t="shared" si="165"/>
        <v>2460.6666666666665</v>
      </c>
      <c r="CO162" s="14">
        <f t="shared" si="160"/>
        <v>6.2137632078027636</v>
      </c>
      <c r="CP162" s="28" t="str">
        <f>IFERROR((IF(CO162&gt;=CQ162,"SOBRESALIENTE",IF(CO162&lt;CQ162-(CQ162*0.05),"NO CUMPLIDA","ACEPTABLE"))),"N/A")</f>
        <v>SOBRESALIENTE</v>
      </c>
      <c r="CQ162" s="11">
        <v>0.3</v>
      </c>
      <c r="CR162" s="26"/>
      <c r="CS162" s="26">
        <f t="shared" si="167"/>
        <v>0</v>
      </c>
      <c r="CT162" s="29">
        <f t="shared" si="166"/>
        <v>2460.6666666666665</v>
      </c>
      <c r="CU162" s="30">
        <f t="shared" si="161"/>
        <v>0</v>
      </c>
      <c r="CV162" s="28" t="str">
        <f>IFERROR((IF(CU162&gt;=CW162,"SOBRESALIENTE",IF(CU162&lt;CW162-(CW162*0.05),"NO CUMPLIDA","ACEPTABLE"))),"N/A")</f>
        <v>NO CUMPLIDA</v>
      </c>
      <c r="CW162" s="11">
        <v>0.3</v>
      </c>
      <c r="CX162" s="26"/>
      <c r="CY162" s="26">
        <f t="shared" si="169"/>
        <v>15290</v>
      </c>
      <c r="CZ162" s="46">
        <f t="shared" si="168"/>
        <v>14764</v>
      </c>
      <c r="DA162" s="30">
        <f t="shared" si="162"/>
        <v>1.0356272013004606</v>
      </c>
      <c r="DB162" s="28" t="str">
        <f>IFERROR((IF(DA162&gt;=DC162,"SOBRESALIENTE",IF(DA162&lt;DC162-(DC162*0.05),"NO CUMPLIDA","ACEPTABLE"))),"N/A")</f>
        <v>SOBRESALIENTE</v>
      </c>
      <c r="DC162" s="24">
        <f t="shared" si="129"/>
        <v>0.3</v>
      </c>
      <c r="DD162" s="26"/>
    </row>
    <row r="163" spans="1:108" ht="68.25" customHeight="1">
      <c r="A163" s="6" t="s">
        <v>1368</v>
      </c>
      <c r="B163" s="7" t="s">
        <v>102</v>
      </c>
      <c r="C163" s="8" t="s">
        <v>1215</v>
      </c>
      <c r="D163" s="9" t="s">
        <v>1216</v>
      </c>
      <c r="E163" s="9">
        <v>98363170</v>
      </c>
      <c r="F163" s="8" t="s">
        <v>1321</v>
      </c>
      <c r="G163" s="9" t="s">
        <v>1216</v>
      </c>
      <c r="H163" s="9">
        <v>98363170</v>
      </c>
      <c r="I163" s="7" t="s">
        <v>107</v>
      </c>
      <c r="J163" s="9" t="s">
        <v>193</v>
      </c>
      <c r="K163" s="7" t="s">
        <v>193</v>
      </c>
      <c r="L163" s="7" t="s">
        <v>110</v>
      </c>
      <c r="M163" s="7" t="s">
        <v>111</v>
      </c>
      <c r="N163" s="7" t="s">
        <v>112</v>
      </c>
      <c r="O163" s="7" t="s">
        <v>2</v>
      </c>
      <c r="P163" s="7" t="s">
        <v>1369</v>
      </c>
      <c r="Q163" s="7" t="s">
        <v>1370</v>
      </c>
      <c r="R163" s="8" t="s">
        <v>1371</v>
      </c>
      <c r="S163" s="7" t="s">
        <v>1372</v>
      </c>
      <c r="T163" s="7" t="s">
        <v>1373</v>
      </c>
      <c r="U163" s="11">
        <v>1</v>
      </c>
      <c r="V163" s="7" t="s">
        <v>160</v>
      </c>
      <c r="W163" s="59">
        <v>565</v>
      </c>
      <c r="X163" s="59">
        <v>565</v>
      </c>
      <c r="Y163" s="14">
        <f t="shared" si="142"/>
        <v>1</v>
      </c>
      <c r="Z163" s="59">
        <v>47</v>
      </c>
      <c r="AA163" s="59">
        <v>47</v>
      </c>
      <c r="AB163" s="14">
        <f t="shared" si="143"/>
        <v>1</v>
      </c>
      <c r="AC163" s="59">
        <v>21</v>
      </c>
      <c r="AD163" s="59">
        <v>21</v>
      </c>
      <c r="AE163" s="14">
        <f t="shared" si="144"/>
        <v>1</v>
      </c>
      <c r="AF163" s="49">
        <f t="shared" si="186"/>
        <v>633</v>
      </c>
      <c r="AG163" s="7">
        <f t="shared" si="186"/>
        <v>633</v>
      </c>
      <c r="AH163" s="14">
        <f t="shared" si="163"/>
        <v>1</v>
      </c>
      <c r="AI163" s="17" t="str">
        <f>IFERROR((IF(AH163&gt;=AJ163,"SOBRESALIENTE",IF(AH163&lt;AJ163-(AJ163*0.05),"NO CUMPLIDA","ACEPTABLE"))),"N/A")</f>
        <v>SOBRESALIENTE</v>
      </c>
      <c r="AJ163" s="11">
        <f t="shared" si="122"/>
        <v>1</v>
      </c>
      <c r="AK163" s="11" t="s">
        <v>119</v>
      </c>
      <c r="AL163" s="7" t="s">
        <v>1374</v>
      </c>
      <c r="AM163" s="59">
        <v>43</v>
      </c>
      <c r="AN163" s="59">
        <v>43</v>
      </c>
      <c r="AO163" s="14">
        <f t="shared" si="145"/>
        <v>1</v>
      </c>
      <c r="AP163" s="59">
        <v>46</v>
      </c>
      <c r="AQ163" s="59">
        <v>46</v>
      </c>
      <c r="AR163" s="14">
        <f t="shared" si="146"/>
        <v>1</v>
      </c>
      <c r="AS163" s="59">
        <v>47</v>
      </c>
      <c r="AT163" s="59">
        <v>47</v>
      </c>
      <c r="AU163" s="14">
        <f t="shared" si="147"/>
        <v>1</v>
      </c>
      <c r="AV163" s="49">
        <f t="shared" si="172"/>
        <v>136</v>
      </c>
      <c r="AW163" s="7">
        <f t="shared" si="172"/>
        <v>136</v>
      </c>
      <c r="AX163" s="14">
        <f t="shared" si="148"/>
        <v>1</v>
      </c>
      <c r="AY163" s="17" t="str">
        <f>IFERROR((IF(AX163&gt;=AZ163,"SOBRESALIENTE",IF(AX163&lt;AZ163-(AZ163*0.05),"NO CUMPLIDA","ACEPTABLE"))),"N/A")</f>
        <v>SOBRESALIENTE</v>
      </c>
      <c r="AZ163" s="11">
        <f t="shared" si="164"/>
        <v>1</v>
      </c>
      <c r="BA163" s="11" t="s">
        <v>119</v>
      </c>
      <c r="BB163" s="7" t="s">
        <v>1375</v>
      </c>
      <c r="BC163" s="21"/>
      <c r="BD163" s="21"/>
      <c r="BE163" s="14" t="e">
        <f t="shared" si="149"/>
        <v>#DIV/0!</v>
      </c>
      <c r="BF163" s="21"/>
      <c r="BG163" s="21"/>
      <c r="BH163" s="14" t="e">
        <f t="shared" si="150"/>
        <v>#DIV/0!</v>
      </c>
      <c r="BI163" s="21"/>
      <c r="BJ163" s="21"/>
      <c r="BK163" s="14" t="e">
        <f t="shared" si="151"/>
        <v>#DIV/0!</v>
      </c>
      <c r="BL163" s="27">
        <f t="shared" si="173"/>
        <v>0</v>
      </c>
      <c r="BM163" s="26">
        <f t="shared" si="173"/>
        <v>0</v>
      </c>
      <c r="BN163" s="14" t="e">
        <f t="shared" si="152"/>
        <v>#DIV/0!</v>
      </c>
      <c r="BO163" s="28" t="str">
        <f>IFERROR((IF(BN163&gt;=BP163,"SOBRESALIENTE",IF(BN163&lt;BP163-(BP163*0.05),"NO CUMPLIDA","ACEPTABLE"))),"N/A")</f>
        <v>N/A</v>
      </c>
      <c r="BP163" s="24">
        <f t="shared" si="123"/>
        <v>1</v>
      </c>
      <c r="BQ163" s="21"/>
      <c r="BR163" s="21"/>
      <c r="BS163" s="21"/>
      <c r="BT163" s="14" t="e">
        <f t="shared" si="153"/>
        <v>#DIV/0!</v>
      </c>
      <c r="BU163" s="21"/>
      <c r="BV163" s="21"/>
      <c r="BW163" s="14" t="e">
        <f t="shared" si="154"/>
        <v>#DIV/0!</v>
      </c>
      <c r="BX163" s="21"/>
      <c r="BY163" s="21"/>
      <c r="BZ163" s="14" t="e">
        <f t="shared" si="155"/>
        <v>#DIV/0!</v>
      </c>
      <c r="CA163" s="27">
        <f t="shared" si="156"/>
        <v>0</v>
      </c>
      <c r="CB163" s="26">
        <f t="shared" si="156"/>
        <v>0</v>
      </c>
      <c r="CC163" s="14" t="e">
        <f t="shared" si="157"/>
        <v>#DIV/0!</v>
      </c>
      <c r="CD163" s="28" t="str">
        <f>IFERROR((IF(CC163&gt;=CE163,"SOBRESALIENTE",IF(CC163&lt;CE163-(CE163*0.05),"NO CUMPLIDA","ACEPTABLE"))),"N/A")</f>
        <v>N/A</v>
      </c>
      <c r="CE163" s="24">
        <f t="shared" si="124"/>
        <v>1</v>
      </c>
      <c r="CF163" s="21"/>
      <c r="CG163" s="26">
        <f t="shared" si="187"/>
        <v>769</v>
      </c>
      <c r="CH163" s="26">
        <f t="shared" si="187"/>
        <v>769</v>
      </c>
      <c r="CI163" s="14">
        <f t="shared" si="159"/>
        <v>1</v>
      </c>
      <c r="CJ163" s="28" t="str">
        <f>IFERROR((IF(CI163&gt;=CK163,"SOBRESALIENTE",IF(CI163&lt;CK163-(CK163*0.05),"NO CUMPLIDA","ACEPTABLE"))),"N/A")</f>
        <v>SOBRESALIENTE</v>
      </c>
      <c r="CK163" s="24">
        <f t="shared" si="128"/>
        <v>1</v>
      </c>
      <c r="CL163" s="26"/>
      <c r="CM163" s="26">
        <f t="shared" si="184"/>
        <v>769</v>
      </c>
      <c r="CN163" s="38">
        <f t="shared" si="165"/>
        <v>128.16666666666666</v>
      </c>
      <c r="CO163" s="14">
        <f t="shared" si="160"/>
        <v>6</v>
      </c>
      <c r="CP163" s="28" t="str">
        <f>IFERROR((IF(CO163&gt;=CQ163,"SOBRESALIENTE",IF(CO163&lt;CQ163-(CQ163*0.05),"NO CUMPLIDA","ACEPTABLE"))),"N/A")</f>
        <v>SOBRESALIENTE</v>
      </c>
      <c r="CQ163" s="11">
        <v>1</v>
      </c>
      <c r="CR163" s="26"/>
      <c r="CS163" s="26">
        <f t="shared" si="167"/>
        <v>0</v>
      </c>
      <c r="CT163" s="29">
        <f t="shared" si="166"/>
        <v>128.16666666666666</v>
      </c>
      <c r="CU163" s="30">
        <f t="shared" si="161"/>
        <v>0</v>
      </c>
      <c r="CV163" s="28" t="str">
        <f>IFERROR((IF(CU163&gt;=CW163,"SOBRESALIENTE",IF(CU163&lt;CW163-(CW163*0.05),"NO CUMPLIDA","ACEPTABLE"))),"N/A")</f>
        <v>NO CUMPLIDA</v>
      </c>
      <c r="CW163" s="11">
        <v>1</v>
      </c>
      <c r="CX163" s="26"/>
      <c r="CY163" s="26">
        <f t="shared" si="169"/>
        <v>769</v>
      </c>
      <c r="CZ163" s="46">
        <f t="shared" si="168"/>
        <v>769</v>
      </c>
      <c r="DA163" s="30">
        <f t="shared" si="162"/>
        <v>1</v>
      </c>
      <c r="DB163" s="28" t="str">
        <f>IFERROR((IF(DA163&gt;=DC163,"SOBRESALIENTE",IF(DA163&lt;DC163-(DC163*0.05),"NO CUMPLIDA","ACEPTABLE"))),"N/A")</f>
        <v>SOBRESALIENTE</v>
      </c>
      <c r="DC163" s="24">
        <f t="shared" si="129"/>
        <v>1</v>
      </c>
      <c r="DD163" s="26"/>
    </row>
    <row r="164" spans="1:108" ht="78.75">
      <c r="A164" s="8" t="s">
        <v>1376</v>
      </c>
      <c r="B164" s="7" t="s">
        <v>102</v>
      </c>
      <c r="C164" s="8" t="s">
        <v>1215</v>
      </c>
      <c r="D164" s="9" t="s">
        <v>1216</v>
      </c>
      <c r="E164" s="9">
        <v>98363170</v>
      </c>
      <c r="F164" s="8" t="s">
        <v>1321</v>
      </c>
      <c r="G164" s="9" t="s">
        <v>1216</v>
      </c>
      <c r="H164" s="9">
        <v>98363170</v>
      </c>
      <c r="I164" s="7" t="s">
        <v>107</v>
      </c>
      <c r="J164" s="9" t="s">
        <v>193</v>
      </c>
      <c r="K164" s="7" t="s">
        <v>193</v>
      </c>
      <c r="L164" s="7" t="s">
        <v>110</v>
      </c>
      <c r="M164" s="7" t="s">
        <v>111</v>
      </c>
      <c r="N164" s="7" t="s">
        <v>112</v>
      </c>
      <c r="O164" s="7" t="s">
        <v>2</v>
      </c>
      <c r="P164" s="7" t="s">
        <v>1377</v>
      </c>
      <c r="Q164" s="7" t="s">
        <v>114</v>
      </c>
      <c r="R164" s="8" t="s">
        <v>1378</v>
      </c>
      <c r="S164" s="7" t="s">
        <v>1379</v>
      </c>
      <c r="T164" s="7" t="s">
        <v>1380</v>
      </c>
      <c r="U164" s="11">
        <v>1</v>
      </c>
      <c r="V164" s="7" t="s">
        <v>160</v>
      </c>
      <c r="W164" s="59">
        <v>2431</v>
      </c>
      <c r="X164" s="59">
        <v>2431</v>
      </c>
      <c r="Y164" s="14">
        <f t="shared" si="142"/>
        <v>1</v>
      </c>
      <c r="Z164" s="59">
        <v>2002</v>
      </c>
      <c r="AA164" s="59">
        <v>2002</v>
      </c>
      <c r="AB164" s="14">
        <f t="shared" si="143"/>
        <v>1</v>
      </c>
      <c r="AC164" s="59">
        <v>2291</v>
      </c>
      <c r="AD164" s="59">
        <v>2291</v>
      </c>
      <c r="AE164" s="14">
        <f t="shared" si="144"/>
        <v>1</v>
      </c>
      <c r="AF164" s="49">
        <f t="shared" si="186"/>
        <v>6724</v>
      </c>
      <c r="AG164" s="7">
        <f t="shared" si="186"/>
        <v>6724</v>
      </c>
      <c r="AH164" s="14">
        <f t="shared" si="163"/>
        <v>1</v>
      </c>
      <c r="AI164" s="17" t="str">
        <f>IFERROR((IF(AH164&gt;=AJ164,"SOBRESALIENTE",IF(AH164&lt;AJ164-(AJ164*0.05),"NO CUMPLIDA","ACEPTABLE"))),"N/A")</f>
        <v>SOBRESALIENTE</v>
      </c>
      <c r="AJ164" s="11">
        <f t="shared" si="122"/>
        <v>1</v>
      </c>
      <c r="AK164" s="11" t="s">
        <v>119</v>
      </c>
      <c r="AL164" s="7" t="s">
        <v>1381</v>
      </c>
      <c r="AM164" s="59">
        <v>1514</v>
      </c>
      <c r="AN164" s="59">
        <v>1514</v>
      </c>
      <c r="AO164" s="14">
        <f t="shared" si="145"/>
        <v>1</v>
      </c>
      <c r="AP164" s="59">
        <v>2366</v>
      </c>
      <c r="AQ164" s="59">
        <v>2366</v>
      </c>
      <c r="AR164" s="14">
        <f t="shared" si="146"/>
        <v>1</v>
      </c>
      <c r="AS164" s="59">
        <v>2191</v>
      </c>
      <c r="AT164" s="59">
        <v>2191</v>
      </c>
      <c r="AU164" s="14">
        <f t="shared" si="147"/>
        <v>1</v>
      </c>
      <c r="AV164" s="49">
        <f t="shared" si="172"/>
        <v>6071</v>
      </c>
      <c r="AW164" s="7">
        <f t="shared" si="172"/>
        <v>6071</v>
      </c>
      <c r="AX164" s="14">
        <f t="shared" si="148"/>
        <v>1</v>
      </c>
      <c r="AY164" s="17" t="str">
        <f>IFERROR((IF(AX164&gt;=AZ164,"SOBRESALIENTE",IF(AX164&lt;AZ164-(AZ164*0.05),"NO CUMPLIDA","ACEPTABLE"))),"N/A")</f>
        <v>SOBRESALIENTE</v>
      </c>
      <c r="AZ164" s="11">
        <f t="shared" si="164"/>
        <v>1</v>
      </c>
      <c r="BA164" s="11" t="s">
        <v>119</v>
      </c>
      <c r="BB164" s="7" t="s">
        <v>1382</v>
      </c>
      <c r="BC164" s="21"/>
      <c r="BD164" s="21"/>
      <c r="BE164" s="14" t="e">
        <f t="shared" si="149"/>
        <v>#DIV/0!</v>
      </c>
      <c r="BF164" s="21"/>
      <c r="BG164" s="21"/>
      <c r="BH164" s="14" t="e">
        <f t="shared" si="150"/>
        <v>#DIV/0!</v>
      </c>
      <c r="BI164" s="21"/>
      <c r="BJ164" s="21"/>
      <c r="BK164" s="14" t="e">
        <f t="shared" si="151"/>
        <v>#DIV/0!</v>
      </c>
      <c r="BL164" s="27">
        <f t="shared" si="173"/>
        <v>0</v>
      </c>
      <c r="BM164" s="26">
        <f t="shared" si="173"/>
        <v>0</v>
      </c>
      <c r="BN164" s="14" t="e">
        <f t="shared" si="152"/>
        <v>#DIV/0!</v>
      </c>
      <c r="BO164" s="28" t="str">
        <f>IFERROR((IF(BN164&gt;=BP164,"SOBRESALIENTE",IF(BN164&lt;BP164-(BP164*0.05),"NO CUMPLIDA","ACEPTABLE"))),"N/A")</f>
        <v>N/A</v>
      </c>
      <c r="BP164" s="24">
        <f t="shared" si="123"/>
        <v>1</v>
      </c>
      <c r="BQ164" s="21"/>
      <c r="BR164" s="21"/>
      <c r="BS164" s="21"/>
      <c r="BT164" s="14" t="e">
        <f t="shared" si="153"/>
        <v>#DIV/0!</v>
      </c>
      <c r="BU164" s="21"/>
      <c r="BV164" s="21"/>
      <c r="BW164" s="14" t="e">
        <f t="shared" si="154"/>
        <v>#DIV/0!</v>
      </c>
      <c r="BX164" s="21"/>
      <c r="BY164" s="21"/>
      <c r="BZ164" s="14" t="e">
        <f t="shared" si="155"/>
        <v>#DIV/0!</v>
      </c>
      <c r="CA164" s="27">
        <f t="shared" si="156"/>
        <v>0</v>
      </c>
      <c r="CB164" s="26">
        <f t="shared" si="156"/>
        <v>0</v>
      </c>
      <c r="CC164" s="14" t="e">
        <f t="shared" si="157"/>
        <v>#DIV/0!</v>
      </c>
      <c r="CD164" s="28" t="str">
        <f>IFERROR((IF(CC164&gt;=CE164,"SOBRESALIENTE",IF(CC164&lt;CE164-(CE164*0.05),"NO CUMPLIDA","ACEPTABLE"))),"N/A")</f>
        <v>N/A</v>
      </c>
      <c r="CE164" s="24">
        <f t="shared" si="124"/>
        <v>1</v>
      </c>
      <c r="CF164" s="21"/>
      <c r="CG164" s="26">
        <f t="shared" si="187"/>
        <v>12795</v>
      </c>
      <c r="CH164" s="26">
        <f t="shared" si="187"/>
        <v>12795</v>
      </c>
      <c r="CI164" s="14">
        <f t="shared" si="159"/>
        <v>1</v>
      </c>
      <c r="CJ164" s="28" t="str">
        <f>IFERROR((IF(CI164&gt;=CK164,"SOBRESALIENTE",IF(CI164&lt;CK164-(CK164*0.05),"NO CUMPLIDA","ACEPTABLE"))),"N/A")</f>
        <v>SOBRESALIENTE</v>
      </c>
      <c r="CK164" s="24">
        <f t="shared" si="128"/>
        <v>1</v>
      </c>
      <c r="CL164" s="26"/>
      <c r="CM164" s="26">
        <f t="shared" si="184"/>
        <v>12795</v>
      </c>
      <c r="CN164" s="38">
        <f t="shared" si="165"/>
        <v>2132.5</v>
      </c>
      <c r="CO164" s="14">
        <f t="shared" si="160"/>
        <v>6</v>
      </c>
      <c r="CP164" s="28" t="str">
        <f>IFERROR((IF(CO164&gt;=CQ164,"SOBRESALIENTE",IF(CO164&lt;CQ164-(CQ164*0.05),"NO CUMPLIDA","ACEPTABLE"))),"N/A")</f>
        <v>SOBRESALIENTE</v>
      </c>
      <c r="CQ164" s="11">
        <v>1</v>
      </c>
      <c r="CR164" s="26"/>
      <c r="CS164" s="26">
        <f t="shared" si="167"/>
        <v>0</v>
      </c>
      <c r="CT164" s="29">
        <f t="shared" si="166"/>
        <v>2132.5</v>
      </c>
      <c r="CU164" s="30">
        <f t="shared" si="161"/>
        <v>0</v>
      </c>
      <c r="CV164" s="28" t="str">
        <f>IFERROR((IF(CU164&gt;=CW164,"SOBRESALIENTE",IF(CU164&lt;CW164-(CW164*0.05),"NO CUMPLIDA","ACEPTABLE"))),"N/A")</f>
        <v>NO CUMPLIDA</v>
      </c>
      <c r="CW164" s="11">
        <v>1</v>
      </c>
      <c r="CX164" s="26"/>
      <c r="CY164" s="26">
        <f t="shared" si="169"/>
        <v>12795</v>
      </c>
      <c r="CZ164" s="46">
        <f t="shared" si="168"/>
        <v>12795</v>
      </c>
      <c r="DA164" s="30">
        <f t="shared" si="162"/>
        <v>1</v>
      </c>
      <c r="DB164" s="28" t="str">
        <f>IFERROR((IF(DA164&gt;=DC164,"SOBRESALIENTE",IF(DA164&lt;DC164-(DC164*0.05),"NO CUMPLIDA","ACEPTABLE"))),"N/A")</f>
        <v>SOBRESALIENTE</v>
      </c>
      <c r="DC164" s="24">
        <f t="shared" si="129"/>
        <v>1</v>
      </c>
      <c r="DD164" s="26"/>
    </row>
    <row r="165" spans="1:108" ht="112.5">
      <c r="A165" s="6" t="s">
        <v>1383</v>
      </c>
      <c r="B165" s="7" t="s">
        <v>102</v>
      </c>
      <c r="C165" s="8" t="s">
        <v>1215</v>
      </c>
      <c r="D165" s="9" t="s">
        <v>1216</v>
      </c>
      <c r="E165" s="9">
        <v>98363170</v>
      </c>
      <c r="F165" s="8" t="s">
        <v>1321</v>
      </c>
      <c r="G165" s="9" t="s">
        <v>1216</v>
      </c>
      <c r="H165" s="9">
        <v>98363170</v>
      </c>
      <c r="I165" s="7" t="s">
        <v>107</v>
      </c>
      <c r="J165" s="9" t="s">
        <v>193</v>
      </c>
      <c r="K165" s="7" t="s">
        <v>193</v>
      </c>
      <c r="L165" s="7" t="s">
        <v>110</v>
      </c>
      <c r="M165" s="7" t="s">
        <v>111</v>
      </c>
      <c r="N165" s="7" t="s">
        <v>112</v>
      </c>
      <c r="O165" s="7" t="s">
        <v>2</v>
      </c>
      <c r="P165" s="7" t="s">
        <v>1384</v>
      </c>
      <c r="Q165" s="7" t="s">
        <v>1385</v>
      </c>
      <c r="R165" s="8" t="s">
        <v>1386</v>
      </c>
      <c r="S165" s="7" t="s">
        <v>1387</v>
      </c>
      <c r="T165" s="7" t="s">
        <v>1388</v>
      </c>
      <c r="U165" s="11">
        <v>1</v>
      </c>
      <c r="V165" s="7" t="s">
        <v>160</v>
      </c>
      <c r="W165" s="59">
        <v>2431</v>
      </c>
      <c r="X165" s="59">
        <v>2431</v>
      </c>
      <c r="Y165" s="14">
        <f t="shared" si="142"/>
        <v>1</v>
      </c>
      <c r="Z165" s="59">
        <v>2002</v>
      </c>
      <c r="AA165" s="59">
        <v>2002</v>
      </c>
      <c r="AB165" s="14">
        <f t="shared" si="143"/>
        <v>1</v>
      </c>
      <c r="AC165" s="59">
        <v>2291</v>
      </c>
      <c r="AD165" s="59">
        <v>2291</v>
      </c>
      <c r="AE165" s="14">
        <f t="shared" si="144"/>
        <v>1</v>
      </c>
      <c r="AF165" s="49">
        <f t="shared" si="186"/>
        <v>6724</v>
      </c>
      <c r="AG165" s="7">
        <f t="shared" si="186"/>
        <v>6724</v>
      </c>
      <c r="AH165" s="14">
        <f t="shared" si="163"/>
        <v>1</v>
      </c>
      <c r="AI165" s="17" t="str">
        <f>IFERROR((IF(AH165&gt;=AJ165,"SOBRESALIENTE",IF(AH165&lt;AJ165-(AJ165*0.05),"NO CUMPLIDA","ACEPTABLE"))),"N/A")</f>
        <v>SOBRESALIENTE</v>
      </c>
      <c r="AJ165" s="11">
        <f t="shared" si="122"/>
        <v>1</v>
      </c>
      <c r="AK165" s="11" t="s">
        <v>119</v>
      </c>
      <c r="AL165" s="7" t="s">
        <v>1389</v>
      </c>
      <c r="AM165" s="59">
        <v>1514</v>
      </c>
      <c r="AN165" s="59">
        <v>1514</v>
      </c>
      <c r="AO165" s="14">
        <f t="shared" si="145"/>
        <v>1</v>
      </c>
      <c r="AP165" s="59">
        <v>2366</v>
      </c>
      <c r="AQ165" s="59">
        <v>2366</v>
      </c>
      <c r="AR165" s="14">
        <f t="shared" si="146"/>
        <v>1</v>
      </c>
      <c r="AS165" s="59">
        <v>2191</v>
      </c>
      <c r="AT165" s="59">
        <v>2191</v>
      </c>
      <c r="AU165" s="14">
        <f t="shared" si="147"/>
        <v>1</v>
      </c>
      <c r="AV165" s="49">
        <f t="shared" si="172"/>
        <v>6071</v>
      </c>
      <c r="AW165" s="7">
        <f t="shared" si="172"/>
        <v>6071</v>
      </c>
      <c r="AX165" s="14">
        <f t="shared" si="148"/>
        <v>1</v>
      </c>
      <c r="AY165" s="17" t="str">
        <f>IFERROR((IF(AX165&gt;=AZ165,"SOBRESALIENTE",IF(AX165&lt;AZ165-(AZ165*0.05),"NO CUMPLIDA","ACEPTABLE"))),"N/A")</f>
        <v>SOBRESALIENTE</v>
      </c>
      <c r="AZ165" s="11">
        <f t="shared" si="164"/>
        <v>1</v>
      </c>
      <c r="BA165" s="11" t="s">
        <v>119</v>
      </c>
      <c r="BB165" s="7" t="s">
        <v>1390</v>
      </c>
      <c r="BC165" s="21"/>
      <c r="BD165" s="21"/>
      <c r="BE165" s="14" t="e">
        <f t="shared" si="149"/>
        <v>#DIV/0!</v>
      </c>
      <c r="BF165" s="21"/>
      <c r="BG165" s="21"/>
      <c r="BH165" s="14" t="e">
        <f t="shared" si="150"/>
        <v>#DIV/0!</v>
      </c>
      <c r="BI165" s="21"/>
      <c r="BJ165" s="21"/>
      <c r="BK165" s="14" t="e">
        <f t="shared" si="151"/>
        <v>#DIV/0!</v>
      </c>
      <c r="BL165" s="27">
        <f t="shared" si="173"/>
        <v>0</v>
      </c>
      <c r="BM165" s="26">
        <f t="shared" si="173"/>
        <v>0</v>
      </c>
      <c r="BN165" s="14" t="e">
        <f t="shared" si="152"/>
        <v>#DIV/0!</v>
      </c>
      <c r="BO165" s="28" t="str">
        <f>IFERROR((IF(BN165&gt;=BP165,"SOBRESALIENTE",IF(BN165&lt;BP165-(BP165*0.05),"NO CUMPLIDA","ACEPTABLE"))),"N/A")</f>
        <v>N/A</v>
      </c>
      <c r="BP165" s="24">
        <f t="shared" si="123"/>
        <v>1</v>
      </c>
      <c r="BQ165" s="21"/>
      <c r="BR165" s="21"/>
      <c r="BS165" s="21"/>
      <c r="BT165" s="14" t="e">
        <f t="shared" si="153"/>
        <v>#DIV/0!</v>
      </c>
      <c r="BU165" s="21"/>
      <c r="BV165" s="21"/>
      <c r="BW165" s="14" t="e">
        <f t="shared" si="154"/>
        <v>#DIV/0!</v>
      </c>
      <c r="BX165" s="21"/>
      <c r="BY165" s="21"/>
      <c r="BZ165" s="14" t="e">
        <f t="shared" si="155"/>
        <v>#DIV/0!</v>
      </c>
      <c r="CA165" s="27">
        <f t="shared" si="156"/>
        <v>0</v>
      </c>
      <c r="CB165" s="26">
        <f t="shared" si="156"/>
        <v>0</v>
      </c>
      <c r="CC165" s="14" t="e">
        <f t="shared" si="157"/>
        <v>#DIV/0!</v>
      </c>
      <c r="CD165" s="28" t="str">
        <f>IFERROR((IF(CC165&gt;=CE165,"SOBRESALIENTE",IF(CC165&lt;CE165-(CE165*0.05),"NO CUMPLIDA","ACEPTABLE"))),"N/A")</f>
        <v>N/A</v>
      </c>
      <c r="CE165" s="24">
        <f t="shared" si="124"/>
        <v>1</v>
      </c>
      <c r="CF165" s="21"/>
      <c r="CG165" s="26">
        <f t="shared" si="187"/>
        <v>12795</v>
      </c>
      <c r="CH165" s="26">
        <f t="shared" si="187"/>
        <v>12795</v>
      </c>
      <c r="CI165" s="14">
        <f t="shared" si="159"/>
        <v>1</v>
      </c>
      <c r="CJ165" s="28" t="str">
        <f>IFERROR((IF(CI165&gt;=CK165,"SOBRESALIENTE",IF(CI165&lt;CK165-(CK165*0.05),"NO CUMPLIDA","ACEPTABLE"))),"N/A")</f>
        <v>SOBRESALIENTE</v>
      </c>
      <c r="CK165" s="24">
        <f t="shared" si="128"/>
        <v>1</v>
      </c>
      <c r="CL165" s="26"/>
      <c r="CM165" s="26">
        <f t="shared" si="184"/>
        <v>12795</v>
      </c>
      <c r="CN165" s="38">
        <f t="shared" si="165"/>
        <v>2132.5</v>
      </c>
      <c r="CO165" s="14">
        <f t="shared" si="160"/>
        <v>6</v>
      </c>
      <c r="CP165" s="28" t="str">
        <f>IFERROR((IF(CO165&gt;=CQ165,"SOBRESALIENTE",IF(CO165&lt;CQ165-(CQ165*0.05),"NO CUMPLIDA","ACEPTABLE"))),"N/A")</f>
        <v>SOBRESALIENTE</v>
      </c>
      <c r="CQ165" s="11">
        <v>1</v>
      </c>
      <c r="CR165" s="26"/>
      <c r="CS165" s="26">
        <f t="shared" si="167"/>
        <v>0</v>
      </c>
      <c r="CT165" s="29">
        <f t="shared" si="166"/>
        <v>2132.5</v>
      </c>
      <c r="CU165" s="30">
        <f t="shared" si="161"/>
        <v>0</v>
      </c>
      <c r="CV165" s="28" t="str">
        <f>IFERROR((IF(CU165&gt;=CW165,"SOBRESALIENTE",IF(CU165&lt;CW165-(CW165*0.05),"NO CUMPLIDA","ACEPTABLE"))),"N/A")</f>
        <v>NO CUMPLIDA</v>
      </c>
      <c r="CW165" s="11">
        <v>1</v>
      </c>
      <c r="CX165" s="26"/>
      <c r="CY165" s="26">
        <f t="shared" si="169"/>
        <v>12795</v>
      </c>
      <c r="CZ165" s="46">
        <f t="shared" si="168"/>
        <v>12795</v>
      </c>
      <c r="DA165" s="30">
        <f t="shared" si="162"/>
        <v>1</v>
      </c>
      <c r="DB165" s="28" t="str">
        <f>IFERROR((IF(DA165&gt;=DC165,"SOBRESALIENTE",IF(DA165&lt;DC165-(DC165*0.05),"NO CUMPLIDA","ACEPTABLE"))),"N/A")</f>
        <v>SOBRESALIENTE</v>
      </c>
      <c r="DC165" s="24">
        <f t="shared" si="129"/>
        <v>1</v>
      </c>
      <c r="DD165" s="26"/>
    </row>
    <row r="166" spans="1:108" ht="112.5">
      <c r="A166" s="8" t="s">
        <v>1391</v>
      </c>
      <c r="B166" s="7" t="s">
        <v>531</v>
      </c>
      <c r="C166" s="8" t="s">
        <v>1392</v>
      </c>
      <c r="D166" s="9" t="s">
        <v>1393</v>
      </c>
      <c r="E166" s="9">
        <v>59812996</v>
      </c>
      <c r="F166" s="8" t="s">
        <v>1392</v>
      </c>
      <c r="G166" s="9" t="s">
        <v>1393</v>
      </c>
      <c r="H166" s="9">
        <v>59812996</v>
      </c>
      <c r="I166" s="7" t="s">
        <v>107</v>
      </c>
      <c r="J166" s="7" t="s">
        <v>1394</v>
      </c>
      <c r="K166" s="7" t="s">
        <v>1395</v>
      </c>
      <c r="L166" s="7" t="s">
        <v>110</v>
      </c>
      <c r="M166" s="7" t="s">
        <v>111</v>
      </c>
      <c r="N166" s="7" t="s">
        <v>112</v>
      </c>
      <c r="O166" s="7" t="s">
        <v>2</v>
      </c>
      <c r="P166" s="7" t="s">
        <v>1396</v>
      </c>
      <c r="Q166" s="7" t="s">
        <v>1397</v>
      </c>
      <c r="R166" s="8" t="s">
        <v>1398</v>
      </c>
      <c r="S166" s="7" t="s">
        <v>1399</v>
      </c>
      <c r="T166" s="7" t="s">
        <v>1400</v>
      </c>
      <c r="U166" s="7">
        <v>1.5</v>
      </c>
      <c r="V166" s="7" t="s">
        <v>455</v>
      </c>
      <c r="W166" s="168">
        <v>8</v>
      </c>
      <c r="X166" s="168">
        <v>9</v>
      </c>
      <c r="Y166" s="68">
        <f t="shared" si="142"/>
        <v>0.88888888888888884</v>
      </c>
      <c r="Z166" s="168">
        <v>4</v>
      </c>
      <c r="AA166" s="168">
        <v>9</v>
      </c>
      <c r="AB166" s="68">
        <f t="shared" si="143"/>
        <v>0.44444444444444442</v>
      </c>
      <c r="AC166" s="168">
        <v>2</v>
      </c>
      <c r="AD166" s="168">
        <v>9</v>
      </c>
      <c r="AE166" s="68">
        <f t="shared" si="144"/>
        <v>0.22222222222222221</v>
      </c>
      <c r="AF166" s="49">
        <f t="shared" si="186"/>
        <v>14</v>
      </c>
      <c r="AG166" s="7">
        <f t="shared" si="186"/>
        <v>27</v>
      </c>
      <c r="AH166" s="68">
        <f t="shared" si="163"/>
        <v>0.51851851851851849</v>
      </c>
      <c r="AI166" s="17" t="str">
        <f>IFERROR((IF(AH166&lt;=AJ166,"SOBRESALIENTE",IF(AH166&gt;AJ166+(AJ166*0.05),"NO CUMPLIDA","ACEPTABLE"))),"N/A")</f>
        <v>SOBRESALIENTE</v>
      </c>
      <c r="AJ166" s="7">
        <f t="shared" si="122"/>
        <v>1.5</v>
      </c>
      <c r="AK166" s="7" t="s">
        <v>119</v>
      </c>
      <c r="AL166" s="7" t="s">
        <v>1401</v>
      </c>
      <c r="AM166" s="169">
        <v>1</v>
      </c>
      <c r="AN166" s="169">
        <v>9</v>
      </c>
      <c r="AO166" s="68">
        <f t="shared" si="145"/>
        <v>0.1111111111111111</v>
      </c>
      <c r="AP166" s="169">
        <v>6</v>
      </c>
      <c r="AQ166" s="169">
        <v>9</v>
      </c>
      <c r="AR166" s="68">
        <f t="shared" si="146"/>
        <v>0.66666666666666663</v>
      </c>
      <c r="AS166" s="169">
        <v>11</v>
      </c>
      <c r="AT166" s="169">
        <v>9</v>
      </c>
      <c r="AU166" s="68">
        <f t="shared" si="147"/>
        <v>1.2222222222222223</v>
      </c>
      <c r="AV166" s="49">
        <f t="shared" si="172"/>
        <v>18</v>
      </c>
      <c r="AW166" s="7">
        <f t="shared" si="172"/>
        <v>27</v>
      </c>
      <c r="AX166" s="68">
        <f t="shared" si="148"/>
        <v>0.66666666666666663</v>
      </c>
      <c r="AY166" s="17" t="str">
        <f>IFERROR((IF(AX166&lt;=AZ166,"SOBRESALIENTE",IF(AX166&gt;AZ166+(AZ166*0.05),"NO CUMPLIDA","ACEPTABLE"))),"N/A")</f>
        <v>SOBRESALIENTE</v>
      </c>
      <c r="AZ166" s="11">
        <f t="shared" si="164"/>
        <v>1.5</v>
      </c>
      <c r="BA166" s="7" t="s">
        <v>119</v>
      </c>
      <c r="BB166" s="7" t="s">
        <v>1402</v>
      </c>
      <c r="BC166" s="21"/>
      <c r="BD166" s="21"/>
      <c r="BE166" s="68" t="e">
        <f t="shared" si="149"/>
        <v>#DIV/0!</v>
      </c>
      <c r="BF166" s="21"/>
      <c r="BG166" s="21"/>
      <c r="BH166" s="68" t="e">
        <f t="shared" si="150"/>
        <v>#DIV/0!</v>
      </c>
      <c r="BI166" s="21"/>
      <c r="BJ166" s="21"/>
      <c r="BK166" s="68" t="e">
        <f t="shared" si="151"/>
        <v>#DIV/0!</v>
      </c>
      <c r="BL166" s="27">
        <f t="shared" si="173"/>
        <v>0</v>
      </c>
      <c r="BM166" s="26">
        <f t="shared" si="173"/>
        <v>0</v>
      </c>
      <c r="BN166" s="68" t="e">
        <f t="shared" si="152"/>
        <v>#DIV/0!</v>
      </c>
      <c r="BO166" s="28" t="str">
        <f>IFERROR((IF(BN166&lt;=BP166,"SOBRESALIENTE",IF(BN166&gt;BP166-(BP166*0.05),"NO CUMPLIDA","ACEPTABLE"))),"N/A")</f>
        <v>N/A</v>
      </c>
      <c r="BP166" s="26">
        <f t="shared" si="123"/>
        <v>1.5</v>
      </c>
      <c r="BQ166" s="21"/>
      <c r="BR166" s="21"/>
      <c r="BS166" s="21"/>
      <c r="BT166" s="68" t="e">
        <f t="shared" si="153"/>
        <v>#DIV/0!</v>
      </c>
      <c r="BU166" s="21"/>
      <c r="BV166" s="21"/>
      <c r="BW166" s="68" t="e">
        <f t="shared" si="154"/>
        <v>#DIV/0!</v>
      </c>
      <c r="BX166" s="21"/>
      <c r="BY166" s="21"/>
      <c r="BZ166" s="68" t="e">
        <f t="shared" si="155"/>
        <v>#DIV/0!</v>
      </c>
      <c r="CA166" s="27">
        <f t="shared" si="156"/>
        <v>0</v>
      </c>
      <c r="CB166" s="26">
        <f t="shared" si="156"/>
        <v>0</v>
      </c>
      <c r="CC166" s="68" t="e">
        <f t="shared" si="157"/>
        <v>#DIV/0!</v>
      </c>
      <c r="CD166" s="28" t="str">
        <f t="shared" ref="CD166:CD171" si="188">IFERROR((IF(CC166&lt;=CE166,"SOBRESALIENTE",IF(CC166&gt;CE166+(CE166*0.05),"NO CUMPLIDA","ACEPTABLE"))),"N/A")</f>
        <v>N/A</v>
      </c>
      <c r="CE166" s="26">
        <f t="shared" si="124"/>
        <v>1.5</v>
      </c>
      <c r="CF166" s="21"/>
      <c r="CG166" s="26">
        <f t="shared" si="187"/>
        <v>32</v>
      </c>
      <c r="CH166" s="26">
        <f t="shared" si="187"/>
        <v>54</v>
      </c>
      <c r="CI166" s="68">
        <f t="shared" si="159"/>
        <v>0.59259259259259256</v>
      </c>
      <c r="CJ166" s="28" t="str">
        <f t="shared" ref="CJ166:CJ174" si="189">IFERROR((IF(CI166&lt;=CK166,"SOBRESALIENTE",IF(CI166&gt;CK166+(CK166*0.05),"NO CUMPLIDA","ACEPTABLE"))),"N/A")</f>
        <v>SOBRESALIENTE</v>
      </c>
      <c r="CK166" s="7">
        <v>1.5</v>
      </c>
      <c r="CL166" s="26"/>
      <c r="CM166" s="26">
        <f t="shared" si="184"/>
        <v>32</v>
      </c>
      <c r="CN166" s="38">
        <f t="shared" si="165"/>
        <v>9</v>
      </c>
      <c r="CO166" s="68">
        <f t="shared" si="160"/>
        <v>3.5555555555555554</v>
      </c>
      <c r="CP166" s="28" t="str">
        <f t="shared" ref="CP166:CP175" si="190">IFERROR((IF(CO166&lt;=CQ166,"SOBRESALIENTE",IF(CO166&gt;CQ166+(CQ166*0.05),"NO CUMPLIDA","ACEPTABLE"))),"N/A")</f>
        <v>NO CUMPLIDA</v>
      </c>
      <c r="CQ166" s="7">
        <v>1.5</v>
      </c>
      <c r="CR166" s="26"/>
      <c r="CS166" s="26">
        <f t="shared" si="167"/>
        <v>0</v>
      </c>
      <c r="CT166" s="29">
        <f t="shared" si="166"/>
        <v>9</v>
      </c>
      <c r="CU166" s="69">
        <f t="shared" si="161"/>
        <v>0</v>
      </c>
      <c r="CV166" s="28" t="str">
        <f t="shared" ref="CV166:CV172" si="191">IFERROR((IF(CU166&lt;=CW166,"SOBRESALIENTE",IF(CU166&gt;CW166+(CW166*0.05),"NO CUMPLIDA","ACEPTABLE"))),"N/A")</f>
        <v>SOBRESALIENTE</v>
      </c>
      <c r="CW166" s="7">
        <v>1.5</v>
      </c>
      <c r="CX166" s="26"/>
      <c r="CY166" s="26">
        <f t="shared" si="169"/>
        <v>32</v>
      </c>
      <c r="CZ166" s="46">
        <f t="shared" si="168"/>
        <v>54</v>
      </c>
      <c r="DA166" s="69">
        <f t="shared" si="162"/>
        <v>0.59259259259259256</v>
      </c>
      <c r="DB166" s="28" t="str">
        <f t="shared" ref="DB166:DB175" si="192">IFERROR((IF(DA166&lt;=DC166,"SOBRESALIENTE",IF(DA166&gt;DC166+(DC166*0.05),"NO CUMPLIDA","ACEPTABLE"))),"N/A")</f>
        <v>SOBRESALIENTE</v>
      </c>
      <c r="DC166" s="7">
        <v>1.5</v>
      </c>
      <c r="DD166" s="26"/>
    </row>
    <row r="167" spans="1:108" ht="112.5">
      <c r="A167" s="6" t="s">
        <v>1403</v>
      </c>
      <c r="B167" s="7" t="s">
        <v>531</v>
      </c>
      <c r="C167" s="8" t="s">
        <v>1392</v>
      </c>
      <c r="D167" s="9" t="s">
        <v>1393</v>
      </c>
      <c r="E167" s="9">
        <v>59812996</v>
      </c>
      <c r="F167" s="8" t="s">
        <v>1392</v>
      </c>
      <c r="G167" s="9" t="s">
        <v>1393</v>
      </c>
      <c r="H167" s="9">
        <v>59812996</v>
      </c>
      <c r="I167" s="7" t="s">
        <v>760</v>
      </c>
      <c r="J167" s="7" t="s">
        <v>1404</v>
      </c>
      <c r="K167" s="7" t="s">
        <v>1405</v>
      </c>
      <c r="L167" s="7" t="s">
        <v>537</v>
      </c>
      <c r="M167" s="7" t="s">
        <v>111</v>
      </c>
      <c r="N167" s="7" t="s">
        <v>112</v>
      </c>
      <c r="O167" s="7" t="s">
        <v>243</v>
      </c>
      <c r="P167" s="7" t="s">
        <v>1406</v>
      </c>
      <c r="Q167" s="7" t="s">
        <v>156</v>
      </c>
      <c r="R167" s="8" t="s">
        <v>1407</v>
      </c>
      <c r="S167" s="7" t="s">
        <v>1408</v>
      </c>
      <c r="T167" s="7" t="s">
        <v>1409</v>
      </c>
      <c r="U167" s="7">
        <v>30</v>
      </c>
      <c r="V167" s="7" t="s">
        <v>736</v>
      </c>
      <c r="W167" s="168">
        <v>8352</v>
      </c>
      <c r="X167" s="168">
        <v>155</v>
      </c>
      <c r="Y167" s="68">
        <f t="shared" si="142"/>
        <v>53.883870967741935</v>
      </c>
      <c r="Z167" s="168">
        <v>9048</v>
      </c>
      <c r="AA167" s="168">
        <v>150</v>
      </c>
      <c r="AB167" s="68">
        <f t="shared" si="143"/>
        <v>60.32</v>
      </c>
      <c r="AC167" s="168">
        <v>6984</v>
      </c>
      <c r="AD167" s="168">
        <v>155</v>
      </c>
      <c r="AE167" s="68">
        <f t="shared" si="144"/>
        <v>45.058064516129029</v>
      </c>
      <c r="AF167" s="49">
        <f t="shared" si="186"/>
        <v>24384</v>
      </c>
      <c r="AG167" s="7">
        <f t="shared" si="186"/>
        <v>460</v>
      </c>
      <c r="AH167" s="68">
        <f t="shared" si="163"/>
        <v>53.008695652173913</v>
      </c>
      <c r="AI167" s="17" t="str">
        <f>IFERROR((IF(AH167&lt;=AJ167,"SOBRESALIENTE",IF(AH167&gt;AJ167+(AJ167*0.05),"NO CUMPLIDA","ACEPTABLE"))),"N/A")</f>
        <v>NO CUMPLIDA</v>
      </c>
      <c r="AJ167" s="7">
        <f t="shared" si="122"/>
        <v>30</v>
      </c>
      <c r="AK167" s="7" t="s">
        <v>119</v>
      </c>
      <c r="AL167" s="7" t="s">
        <v>1410</v>
      </c>
      <c r="AM167" s="169">
        <v>8088</v>
      </c>
      <c r="AN167" s="169">
        <v>150</v>
      </c>
      <c r="AO167" s="68">
        <f t="shared" si="145"/>
        <v>53.92</v>
      </c>
      <c r="AP167" s="169">
        <v>6528</v>
      </c>
      <c r="AQ167" s="169">
        <v>155</v>
      </c>
      <c r="AR167" s="68">
        <f t="shared" si="146"/>
        <v>42.116129032258065</v>
      </c>
      <c r="AS167" s="169">
        <v>9360</v>
      </c>
      <c r="AT167" s="169">
        <v>150</v>
      </c>
      <c r="AU167" s="68">
        <f t="shared" si="147"/>
        <v>62.4</v>
      </c>
      <c r="AV167" s="49">
        <f t="shared" si="172"/>
        <v>23976</v>
      </c>
      <c r="AW167" s="7">
        <f t="shared" si="172"/>
        <v>455</v>
      </c>
      <c r="AX167" s="68">
        <f t="shared" si="148"/>
        <v>52.694505494505492</v>
      </c>
      <c r="AY167" s="17" t="str">
        <f>IFERROR((IF(AX167&gt;=AZ167,"SOBRESALIENTE",IF(AX167&lt;AZ167+(AZ167*0.05),"NO CUMPLIDA","ACEPTABLE"))),"N/A")</f>
        <v>SOBRESALIENTE</v>
      </c>
      <c r="AZ167" s="11">
        <f t="shared" si="164"/>
        <v>30</v>
      </c>
      <c r="BA167" s="7" t="s">
        <v>119</v>
      </c>
      <c r="BB167" s="7" t="s">
        <v>1411</v>
      </c>
      <c r="BC167" s="21"/>
      <c r="BD167" s="21"/>
      <c r="BE167" s="68" t="e">
        <f t="shared" si="149"/>
        <v>#DIV/0!</v>
      </c>
      <c r="BF167" s="21"/>
      <c r="BG167" s="21"/>
      <c r="BH167" s="68" t="e">
        <f t="shared" si="150"/>
        <v>#DIV/0!</v>
      </c>
      <c r="BI167" s="21"/>
      <c r="BJ167" s="21"/>
      <c r="BK167" s="68" t="e">
        <f t="shared" si="151"/>
        <v>#DIV/0!</v>
      </c>
      <c r="BL167" s="27">
        <f t="shared" si="173"/>
        <v>0</v>
      </c>
      <c r="BM167" s="26">
        <f t="shared" si="173"/>
        <v>0</v>
      </c>
      <c r="BN167" s="68" t="e">
        <f t="shared" si="152"/>
        <v>#DIV/0!</v>
      </c>
      <c r="BO167" s="28" t="str">
        <f>IFERROR((IF(BN167&lt;=BP167,"SOBRESALIENTE",IF(BN167&gt;BP167+(BP167*0.05),"NO CUMPLIDA","ACEPTABLE"))),"N/A")</f>
        <v>N/A</v>
      </c>
      <c r="BP167" s="26">
        <f t="shared" si="123"/>
        <v>30</v>
      </c>
      <c r="BQ167" s="21"/>
      <c r="BR167" s="21"/>
      <c r="BS167" s="21"/>
      <c r="BT167" s="68" t="e">
        <f t="shared" si="153"/>
        <v>#DIV/0!</v>
      </c>
      <c r="BU167" s="21"/>
      <c r="BV167" s="21"/>
      <c r="BW167" s="68" t="e">
        <f t="shared" si="154"/>
        <v>#DIV/0!</v>
      </c>
      <c r="BX167" s="21"/>
      <c r="BY167" s="21"/>
      <c r="BZ167" s="68" t="e">
        <f t="shared" si="155"/>
        <v>#DIV/0!</v>
      </c>
      <c r="CA167" s="27">
        <f t="shared" si="156"/>
        <v>0</v>
      </c>
      <c r="CB167" s="26">
        <f t="shared" si="156"/>
        <v>0</v>
      </c>
      <c r="CC167" s="68" t="e">
        <f t="shared" si="157"/>
        <v>#DIV/0!</v>
      </c>
      <c r="CD167" s="28" t="str">
        <f t="shared" si="188"/>
        <v>N/A</v>
      </c>
      <c r="CE167" s="26">
        <f t="shared" si="124"/>
        <v>30</v>
      </c>
      <c r="CF167" s="21"/>
      <c r="CG167" s="26">
        <f t="shared" si="187"/>
        <v>48360</v>
      </c>
      <c r="CH167" s="26">
        <f t="shared" si="187"/>
        <v>915</v>
      </c>
      <c r="CI167" s="68">
        <f t="shared" si="159"/>
        <v>52.852459016393439</v>
      </c>
      <c r="CJ167" s="28" t="str">
        <f t="shared" si="189"/>
        <v>NO CUMPLIDA</v>
      </c>
      <c r="CK167" s="7">
        <v>30</v>
      </c>
      <c r="CL167" s="26"/>
      <c r="CM167" s="26">
        <f t="shared" si="184"/>
        <v>48360</v>
      </c>
      <c r="CN167" s="38">
        <f t="shared" si="165"/>
        <v>152.5</v>
      </c>
      <c r="CO167" s="68">
        <f t="shared" si="160"/>
        <v>317.11475409836066</v>
      </c>
      <c r="CP167" s="28" t="str">
        <f t="shared" si="190"/>
        <v>NO CUMPLIDA</v>
      </c>
      <c r="CQ167" s="7">
        <v>30</v>
      </c>
      <c r="CR167" s="26"/>
      <c r="CS167" s="26">
        <f t="shared" si="167"/>
        <v>0</v>
      </c>
      <c r="CT167" s="29">
        <f t="shared" si="166"/>
        <v>152.5</v>
      </c>
      <c r="CU167" s="69">
        <f t="shared" si="161"/>
        <v>0</v>
      </c>
      <c r="CV167" s="28" t="str">
        <f t="shared" si="191"/>
        <v>SOBRESALIENTE</v>
      </c>
      <c r="CW167" s="7">
        <v>30</v>
      </c>
      <c r="CX167" s="26"/>
      <c r="CY167" s="26">
        <f t="shared" si="169"/>
        <v>48360</v>
      </c>
      <c r="CZ167" s="46">
        <f t="shared" si="168"/>
        <v>915</v>
      </c>
      <c r="DA167" s="69">
        <f t="shared" si="162"/>
        <v>52.852459016393439</v>
      </c>
      <c r="DB167" s="28" t="str">
        <f t="shared" si="192"/>
        <v>NO CUMPLIDA</v>
      </c>
      <c r="DC167" s="7">
        <v>30</v>
      </c>
      <c r="DD167" s="26"/>
    </row>
    <row r="168" spans="1:108" ht="123.75">
      <c r="A168" s="8" t="s">
        <v>1412</v>
      </c>
      <c r="B168" s="7" t="s">
        <v>531</v>
      </c>
      <c r="C168" s="8" t="s">
        <v>1392</v>
      </c>
      <c r="D168" s="9" t="s">
        <v>1393</v>
      </c>
      <c r="E168" s="9">
        <v>59812996</v>
      </c>
      <c r="F168" s="8" t="s">
        <v>1392</v>
      </c>
      <c r="G168" s="9" t="s">
        <v>1393</v>
      </c>
      <c r="H168" s="9">
        <v>59812996</v>
      </c>
      <c r="I168" s="7" t="s">
        <v>760</v>
      </c>
      <c r="J168" s="7" t="s">
        <v>1413</v>
      </c>
      <c r="K168" s="7" t="s">
        <v>1405</v>
      </c>
      <c r="L168" s="7" t="s">
        <v>537</v>
      </c>
      <c r="M168" s="7" t="s">
        <v>111</v>
      </c>
      <c r="N168" s="7" t="s">
        <v>112</v>
      </c>
      <c r="O168" s="7" t="s">
        <v>2</v>
      </c>
      <c r="P168" s="7" t="s">
        <v>1406</v>
      </c>
      <c r="Q168" s="7" t="s">
        <v>156</v>
      </c>
      <c r="R168" s="8" t="s">
        <v>1414</v>
      </c>
      <c r="S168" s="7" t="s">
        <v>1415</v>
      </c>
      <c r="T168" s="7" t="s">
        <v>1416</v>
      </c>
      <c r="U168" s="7">
        <v>70</v>
      </c>
      <c r="V168" s="7" t="s">
        <v>506</v>
      </c>
      <c r="W168" s="168">
        <v>1661</v>
      </c>
      <c r="X168" s="168">
        <v>27</v>
      </c>
      <c r="Y168" s="68">
        <f t="shared" si="142"/>
        <v>61.518518518518519</v>
      </c>
      <c r="Z168" s="168">
        <v>701</v>
      </c>
      <c r="AA168" s="168">
        <v>12</v>
      </c>
      <c r="AB168" s="68">
        <f t="shared" si="143"/>
        <v>58.416666666666664</v>
      </c>
      <c r="AC168" s="168">
        <v>1140</v>
      </c>
      <c r="AD168" s="168">
        <v>17</v>
      </c>
      <c r="AE168" s="68">
        <f t="shared" si="144"/>
        <v>67.058823529411768</v>
      </c>
      <c r="AF168" s="49">
        <f t="shared" si="186"/>
        <v>3502</v>
      </c>
      <c r="AG168" s="7">
        <f t="shared" si="186"/>
        <v>56</v>
      </c>
      <c r="AH168" s="68">
        <f t="shared" si="163"/>
        <v>62.535714285714285</v>
      </c>
      <c r="AI168" s="17" t="str">
        <f>IFERROR((IF(AH168&lt;=AJ168,"SOBRESALIENTE",IF(AH168&gt;AJ168+(AJ168*0.05),"NO CUMPLIDA","ACEPTABLE"))),"N/A")</f>
        <v>SOBRESALIENTE</v>
      </c>
      <c r="AJ168" s="7">
        <f t="shared" si="122"/>
        <v>70</v>
      </c>
      <c r="AK168" s="7" t="s">
        <v>119</v>
      </c>
      <c r="AL168" s="7" t="s">
        <v>1417</v>
      </c>
      <c r="AM168" s="169">
        <v>1242</v>
      </c>
      <c r="AN168" s="169">
        <v>1242</v>
      </c>
      <c r="AO168" s="169">
        <v>16</v>
      </c>
      <c r="AP168" s="169">
        <v>1940</v>
      </c>
      <c r="AQ168" s="169">
        <v>24</v>
      </c>
      <c r="AR168" s="68">
        <f t="shared" si="146"/>
        <v>80.833333333333329</v>
      </c>
      <c r="AS168" s="169">
        <v>1080</v>
      </c>
      <c r="AT168" s="169">
        <v>18</v>
      </c>
      <c r="AU168" s="68">
        <f t="shared" si="147"/>
        <v>60</v>
      </c>
      <c r="AV168" s="49">
        <f t="shared" si="172"/>
        <v>4262</v>
      </c>
      <c r="AW168" s="7">
        <f t="shared" si="172"/>
        <v>1284</v>
      </c>
      <c r="AX168" s="68">
        <f t="shared" si="148"/>
        <v>3.3193146417445485</v>
      </c>
      <c r="AY168" s="17" t="str">
        <f>IFERROR((IF(AX168&lt;=AZ168,"SOBRESALIENTE",IF(AX168&gt;AZ168+(AZ168*0.05),"NO CUMPLIDA","ACEPTABLE"))),"N/A")</f>
        <v>SOBRESALIENTE</v>
      </c>
      <c r="AZ168" s="11">
        <f t="shared" si="164"/>
        <v>70</v>
      </c>
      <c r="BA168" s="7" t="s">
        <v>119</v>
      </c>
      <c r="BB168" s="7" t="s">
        <v>1418</v>
      </c>
      <c r="BC168" s="21"/>
      <c r="BD168" s="21"/>
      <c r="BE168" s="68" t="e">
        <f t="shared" si="149"/>
        <v>#DIV/0!</v>
      </c>
      <c r="BF168" s="21"/>
      <c r="BG168" s="21"/>
      <c r="BH168" s="68" t="e">
        <f t="shared" si="150"/>
        <v>#DIV/0!</v>
      </c>
      <c r="BI168" s="21"/>
      <c r="BJ168" s="21"/>
      <c r="BK168" s="68" t="e">
        <f t="shared" si="151"/>
        <v>#DIV/0!</v>
      </c>
      <c r="BL168" s="27">
        <f t="shared" si="173"/>
        <v>0</v>
      </c>
      <c r="BM168" s="26">
        <f t="shared" si="173"/>
        <v>0</v>
      </c>
      <c r="BN168" s="68" t="e">
        <f t="shared" si="152"/>
        <v>#DIV/0!</v>
      </c>
      <c r="BO168" s="28" t="str">
        <f>IFERROR((IF(BN168&lt;=BP168,"SOBRESALIENTE",IF(BN168&gt;BP168+(BP168*0.05),"NO CUMPLIDA","ACEPTABLE"))),"N/A")</f>
        <v>N/A</v>
      </c>
      <c r="BP168" s="26">
        <f t="shared" si="123"/>
        <v>70</v>
      </c>
      <c r="BQ168" s="21"/>
      <c r="BR168" s="21"/>
      <c r="BS168" s="21"/>
      <c r="BT168" s="68" t="e">
        <f t="shared" si="153"/>
        <v>#DIV/0!</v>
      </c>
      <c r="BU168" s="21"/>
      <c r="BV168" s="21"/>
      <c r="BW168" s="68" t="e">
        <f t="shared" si="154"/>
        <v>#DIV/0!</v>
      </c>
      <c r="BX168" s="21"/>
      <c r="BY168" s="21"/>
      <c r="BZ168" s="68" t="e">
        <f t="shared" si="155"/>
        <v>#DIV/0!</v>
      </c>
      <c r="CA168" s="27">
        <f t="shared" si="156"/>
        <v>0</v>
      </c>
      <c r="CB168" s="26">
        <f t="shared" si="156"/>
        <v>0</v>
      </c>
      <c r="CC168" s="68" t="e">
        <f t="shared" si="157"/>
        <v>#DIV/0!</v>
      </c>
      <c r="CD168" s="28" t="str">
        <f t="shared" si="188"/>
        <v>N/A</v>
      </c>
      <c r="CE168" s="26">
        <f t="shared" si="124"/>
        <v>70</v>
      </c>
      <c r="CF168" s="21"/>
      <c r="CG168" s="26">
        <f t="shared" si="187"/>
        <v>7764</v>
      </c>
      <c r="CH168" s="26">
        <f t="shared" si="187"/>
        <v>1340</v>
      </c>
      <c r="CI168" s="68">
        <f t="shared" si="159"/>
        <v>5.7940298507462691</v>
      </c>
      <c r="CJ168" s="28" t="str">
        <f t="shared" si="189"/>
        <v>SOBRESALIENTE</v>
      </c>
      <c r="CK168" s="7">
        <v>70</v>
      </c>
      <c r="CL168" s="26"/>
      <c r="CM168" s="26">
        <f t="shared" si="184"/>
        <v>7764</v>
      </c>
      <c r="CN168" s="38">
        <f t="shared" si="165"/>
        <v>223.33333333333334</v>
      </c>
      <c r="CO168" s="68">
        <f t="shared" si="160"/>
        <v>34.764179104477613</v>
      </c>
      <c r="CP168" s="28" t="str">
        <f t="shared" si="190"/>
        <v>SOBRESALIENTE</v>
      </c>
      <c r="CQ168" s="7">
        <v>70</v>
      </c>
      <c r="CR168" s="26"/>
      <c r="CS168" s="26">
        <f t="shared" si="167"/>
        <v>0</v>
      </c>
      <c r="CT168" s="29">
        <f t="shared" si="166"/>
        <v>223.33333333333334</v>
      </c>
      <c r="CU168" s="69">
        <f t="shared" si="161"/>
        <v>0</v>
      </c>
      <c r="CV168" s="28" t="str">
        <f t="shared" si="191"/>
        <v>SOBRESALIENTE</v>
      </c>
      <c r="CW168" s="7">
        <v>70</v>
      </c>
      <c r="CX168" s="26"/>
      <c r="CY168" s="26">
        <f t="shared" si="169"/>
        <v>7764</v>
      </c>
      <c r="CZ168" s="46">
        <f t="shared" si="168"/>
        <v>1340</v>
      </c>
      <c r="DA168" s="69">
        <f t="shared" si="162"/>
        <v>5.7940298507462691</v>
      </c>
      <c r="DB168" s="28" t="str">
        <f t="shared" si="192"/>
        <v>SOBRESALIENTE</v>
      </c>
      <c r="DC168" s="7">
        <v>70</v>
      </c>
      <c r="DD168" s="26"/>
    </row>
    <row r="169" spans="1:108" ht="112.5">
      <c r="A169" s="6" t="s">
        <v>1419</v>
      </c>
      <c r="B169" s="7" t="s">
        <v>531</v>
      </c>
      <c r="C169" s="8" t="s">
        <v>1392</v>
      </c>
      <c r="D169" s="9" t="s">
        <v>1393</v>
      </c>
      <c r="E169" s="9">
        <v>59812996</v>
      </c>
      <c r="F169" s="8" t="s">
        <v>1392</v>
      </c>
      <c r="G169" s="9" t="s">
        <v>1393</v>
      </c>
      <c r="H169" s="9">
        <v>59812996</v>
      </c>
      <c r="I169" s="7" t="s">
        <v>760</v>
      </c>
      <c r="J169" s="7" t="s">
        <v>1413</v>
      </c>
      <c r="K169" s="7" t="s">
        <v>1405</v>
      </c>
      <c r="L169" s="7" t="s">
        <v>537</v>
      </c>
      <c r="M169" s="7" t="s">
        <v>111</v>
      </c>
      <c r="N169" s="7" t="s">
        <v>112</v>
      </c>
      <c r="O169" s="7" t="s">
        <v>2</v>
      </c>
      <c r="P169" s="7" t="s">
        <v>1406</v>
      </c>
      <c r="Q169" s="7" t="s">
        <v>156</v>
      </c>
      <c r="R169" s="8" t="s">
        <v>1420</v>
      </c>
      <c r="S169" s="7" t="s">
        <v>1421</v>
      </c>
      <c r="T169" s="7" t="s">
        <v>1416</v>
      </c>
      <c r="U169" s="7">
        <v>80</v>
      </c>
      <c r="V169" s="7" t="s">
        <v>506</v>
      </c>
      <c r="W169" s="168">
        <v>3935</v>
      </c>
      <c r="X169" s="168">
        <v>59</v>
      </c>
      <c r="Y169" s="68">
        <f t="shared" si="142"/>
        <v>66.694915254237287</v>
      </c>
      <c r="Z169" s="168">
        <v>4470</v>
      </c>
      <c r="AA169" s="168">
        <v>66</v>
      </c>
      <c r="AB169" s="68">
        <f t="shared" si="143"/>
        <v>67.727272727272734</v>
      </c>
      <c r="AC169" s="168">
        <v>4725</v>
      </c>
      <c r="AD169" s="168">
        <v>64</v>
      </c>
      <c r="AE169" s="68">
        <f t="shared" si="144"/>
        <v>73.828125</v>
      </c>
      <c r="AF169" s="49">
        <f t="shared" si="186"/>
        <v>13130</v>
      </c>
      <c r="AG169" s="7">
        <f t="shared" si="186"/>
        <v>189</v>
      </c>
      <c r="AH169" s="68">
        <f t="shared" si="163"/>
        <v>69.470899470899468</v>
      </c>
      <c r="AI169" s="17" t="str">
        <f>IFERROR((IF(AH169&lt;=AJ169,"SOBRESALIENTE",IF(AH169&gt;AJ169+(AJ169*0.05),"NO CUMPLIDA","ACEPTABLE"))),"N/A")</f>
        <v>SOBRESALIENTE</v>
      </c>
      <c r="AJ169" s="7">
        <f t="shared" si="122"/>
        <v>80</v>
      </c>
      <c r="AK169" s="7" t="s">
        <v>119</v>
      </c>
      <c r="AL169" s="7" t="s">
        <v>1422</v>
      </c>
      <c r="AM169" s="169">
        <v>1242</v>
      </c>
      <c r="AN169" s="169">
        <v>16</v>
      </c>
      <c r="AO169" s="68">
        <f t="shared" si="145"/>
        <v>77.625</v>
      </c>
      <c r="AP169" s="169">
        <v>1940</v>
      </c>
      <c r="AQ169" s="169">
        <v>24</v>
      </c>
      <c r="AR169" s="68">
        <f t="shared" si="146"/>
        <v>80.833333333333329</v>
      </c>
      <c r="AS169" s="169">
        <v>1080</v>
      </c>
      <c r="AT169" s="169">
        <v>18</v>
      </c>
      <c r="AU169" s="68">
        <f t="shared" si="147"/>
        <v>60</v>
      </c>
      <c r="AV169" s="49">
        <f t="shared" si="172"/>
        <v>4262</v>
      </c>
      <c r="AW169" s="7">
        <f t="shared" si="172"/>
        <v>58</v>
      </c>
      <c r="AX169" s="68">
        <f t="shared" si="148"/>
        <v>73.482758620689651</v>
      </c>
      <c r="AY169" s="17" t="str">
        <f>IFERROR((IF(AX169&lt;=AZ169,"SOBRESALIENTE",IF(AX169&gt;AZ169+(AZ169*0.05),"NO CUMPLIDA","ACEPTABLE"))),"N/A")</f>
        <v>SOBRESALIENTE</v>
      </c>
      <c r="AZ169" s="11">
        <f t="shared" si="164"/>
        <v>80</v>
      </c>
      <c r="BA169" s="7" t="s">
        <v>119</v>
      </c>
      <c r="BB169" s="7" t="s">
        <v>1423</v>
      </c>
      <c r="BC169" s="21"/>
      <c r="BD169" s="21"/>
      <c r="BE169" s="68" t="e">
        <f t="shared" si="149"/>
        <v>#DIV/0!</v>
      </c>
      <c r="BF169" s="21"/>
      <c r="BG169" s="21"/>
      <c r="BH169" s="68" t="e">
        <f t="shared" si="150"/>
        <v>#DIV/0!</v>
      </c>
      <c r="BI169" s="21"/>
      <c r="BJ169" s="21"/>
      <c r="BK169" s="68" t="e">
        <f t="shared" si="151"/>
        <v>#DIV/0!</v>
      </c>
      <c r="BL169" s="27">
        <f t="shared" si="173"/>
        <v>0</v>
      </c>
      <c r="BM169" s="26">
        <f t="shared" si="173"/>
        <v>0</v>
      </c>
      <c r="BN169" s="68" t="e">
        <f t="shared" si="152"/>
        <v>#DIV/0!</v>
      </c>
      <c r="BO169" s="28" t="str">
        <f>IFERROR((IF(BN169&lt;=BP169,"SOBRESALIENTE",IF(BN169&gt;BP169+(BP169*0.05),"NO CUMPLIDA","ACEPTABLE"))),"N/A")</f>
        <v>N/A</v>
      </c>
      <c r="BP169" s="26">
        <f t="shared" si="123"/>
        <v>80</v>
      </c>
      <c r="BQ169" s="21"/>
      <c r="BR169" s="21"/>
      <c r="BS169" s="21"/>
      <c r="BT169" s="68" t="e">
        <f t="shared" si="153"/>
        <v>#DIV/0!</v>
      </c>
      <c r="BU169" s="21"/>
      <c r="BV169" s="21"/>
      <c r="BW169" s="68" t="e">
        <f t="shared" si="154"/>
        <v>#DIV/0!</v>
      </c>
      <c r="BX169" s="21"/>
      <c r="BY169" s="21"/>
      <c r="BZ169" s="68" t="e">
        <f t="shared" si="155"/>
        <v>#DIV/0!</v>
      </c>
      <c r="CA169" s="27">
        <f t="shared" si="156"/>
        <v>0</v>
      </c>
      <c r="CB169" s="26">
        <f t="shared" si="156"/>
        <v>0</v>
      </c>
      <c r="CC169" s="68" t="e">
        <f t="shared" si="157"/>
        <v>#DIV/0!</v>
      </c>
      <c r="CD169" s="28" t="str">
        <f t="shared" si="188"/>
        <v>N/A</v>
      </c>
      <c r="CE169" s="26">
        <f t="shared" si="124"/>
        <v>80</v>
      </c>
      <c r="CF169" s="21"/>
      <c r="CG169" s="26">
        <f t="shared" si="187"/>
        <v>17392</v>
      </c>
      <c r="CH169" s="26">
        <f t="shared" si="187"/>
        <v>247</v>
      </c>
      <c r="CI169" s="68">
        <f t="shared" si="159"/>
        <v>70.412955465587046</v>
      </c>
      <c r="CJ169" s="28" t="str">
        <f t="shared" si="189"/>
        <v>SOBRESALIENTE</v>
      </c>
      <c r="CK169" s="7">
        <v>80</v>
      </c>
      <c r="CL169" s="26"/>
      <c r="CM169" s="26">
        <f t="shared" si="184"/>
        <v>17392</v>
      </c>
      <c r="CN169" s="38">
        <f t="shared" si="165"/>
        <v>41.166666666666664</v>
      </c>
      <c r="CO169" s="68">
        <f t="shared" si="160"/>
        <v>422.47773279352231</v>
      </c>
      <c r="CP169" s="28" t="str">
        <f t="shared" si="190"/>
        <v>NO CUMPLIDA</v>
      </c>
      <c r="CQ169" s="7">
        <v>80</v>
      </c>
      <c r="CR169" s="26"/>
      <c r="CS169" s="26">
        <f t="shared" si="167"/>
        <v>0</v>
      </c>
      <c r="CT169" s="29">
        <f t="shared" si="166"/>
        <v>41.166666666666664</v>
      </c>
      <c r="CU169" s="69">
        <f t="shared" si="161"/>
        <v>0</v>
      </c>
      <c r="CV169" s="28" t="str">
        <f t="shared" si="191"/>
        <v>SOBRESALIENTE</v>
      </c>
      <c r="CW169" s="7">
        <v>80</v>
      </c>
      <c r="CX169" s="26"/>
      <c r="CY169" s="26">
        <f t="shared" si="169"/>
        <v>17392</v>
      </c>
      <c r="CZ169" s="46">
        <f t="shared" si="168"/>
        <v>247</v>
      </c>
      <c r="DA169" s="69">
        <f t="shared" si="162"/>
        <v>70.412955465587046</v>
      </c>
      <c r="DB169" s="28" t="str">
        <f t="shared" si="192"/>
        <v>SOBRESALIENTE</v>
      </c>
      <c r="DC169" s="7">
        <v>80</v>
      </c>
      <c r="DD169" s="26"/>
    </row>
    <row r="170" spans="1:108" ht="315">
      <c r="A170" s="8" t="s">
        <v>1424</v>
      </c>
      <c r="B170" s="7" t="s">
        <v>531</v>
      </c>
      <c r="C170" s="8" t="s">
        <v>1392</v>
      </c>
      <c r="D170" s="9" t="s">
        <v>1393</v>
      </c>
      <c r="E170" s="9">
        <v>59812996</v>
      </c>
      <c r="F170" s="8" t="s">
        <v>1392</v>
      </c>
      <c r="G170" s="9" t="s">
        <v>1393</v>
      </c>
      <c r="H170" s="9">
        <v>59812996</v>
      </c>
      <c r="I170" s="7" t="s">
        <v>760</v>
      </c>
      <c r="J170" s="7" t="s">
        <v>1425</v>
      </c>
      <c r="K170" s="7" t="s">
        <v>1426</v>
      </c>
      <c r="L170" s="7" t="s">
        <v>537</v>
      </c>
      <c r="M170" s="7" t="s">
        <v>111</v>
      </c>
      <c r="N170" s="7" t="s">
        <v>112</v>
      </c>
      <c r="O170" s="7" t="s">
        <v>2</v>
      </c>
      <c r="P170" s="7" t="s">
        <v>1427</v>
      </c>
      <c r="Q170" s="7" t="s">
        <v>156</v>
      </c>
      <c r="R170" s="117" t="s">
        <v>1428</v>
      </c>
      <c r="S170" s="7" t="s">
        <v>1429</v>
      </c>
      <c r="T170" s="7" t="s">
        <v>1430</v>
      </c>
      <c r="U170" s="7">
        <v>5</v>
      </c>
      <c r="V170" s="7" t="s">
        <v>736</v>
      </c>
      <c r="W170" s="170">
        <v>106560</v>
      </c>
      <c r="X170" s="170">
        <v>282</v>
      </c>
      <c r="Y170" s="68">
        <f t="shared" si="142"/>
        <v>377.87234042553189</v>
      </c>
      <c r="Z170" s="170">
        <v>168547</v>
      </c>
      <c r="AA170" s="170">
        <v>214</v>
      </c>
      <c r="AB170" s="68">
        <f t="shared" si="143"/>
        <v>787.60280373831779</v>
      </c>
      <c r="AC170" s="170">
        <v>161470</v>
      </c>
      <c r="AD170" s="170">
        <v>193</v>
      </c>
      <c r="AE170" s="68">
        <f t="shared" si="144"/>
        <v>836.63212435233163</v>
      </c>
      <c r="AF170" s="49">
        <f t="shared" si="186"/>
        <v>436577</v>
      </c>
      <c r="AG170" s="7">
        <f t="shared" si="186"/>
        <v>689</v>
      </c>
      <c r="AH170" s="68">
        <f t="shared" si="163"/>
        <v>633.63860667634253</v>
      </c>
      <c r="AI170" s="17" t="str">
        <f>IFERROR((IF(AH170&lt;=AJ170,"SOBRESALIENTE",IF(AH170&gt;AJ170+(AJ170*0.05),"NO CUMPLIDA","ACEPTABLE"))),"N/A")</f>
        <v>NO CUMPLIDA</v>
      </c>
      <c r="AJ170" s="7">
        <f t="shared" ref="AJ170:AJ206" si="193">U170</f>
        <v>5</v>
      </c>
      <c r="AK170" s="7" t="s">
        <v>119</v>
      </c>
      <c r="AL170" s="7" t="s">
        <v>1431</v>
      </c>
      <c r="AM170" s="169">
        <v>79202</v>
      </c>
      <c r="AN170" s="169">
        <v>231</v>
      </c>
      <c r="AO170" s="68">
        <f t="shared" si="145"/>
        <v>342.86580086580085</v>
      </c>
      <c r="AP170" s="169">
        <v>173943</v>
      </c>
      <c r="AQ170" s="169">
        <v>210</v>
      </c>
      <c r="AR170" s="68">
        <f t="shared" si="146"/>
        <v>828.3</v>
      </c>
      <c r="AS170" s="169">
        <v>219522</v>
      </c>
      <c r="AT170" s="169">
        <v>263</v>
      </c>
      <c r="AU170" s="68">
        <f t="shared" si="147"/>
        <v>834.68441064638785</v>
      </c>
      <c r="AV170" s="49">
        <f t="shared" si="172"/>
        <v>472667</v>
      </c>
      <c r="AW170" s="7">
        <f t="shared" si="172"/>
        <v>704</v>
      </c>
      <c r="AX170" s="68">
        <f t="shared" si="148"/>
        <v>671.40198863636363</v>
      </c>
      <c r="AY170" s="17" t="str">
        <f>IFERROR((IF(AX170&gt;=AZ170,"SOBRESALIENTE",IF(AX170&lt;AZ170+(AZ170*0.05),"NO CUMPLIDA","ACEPTABLE"))),"N/A")</f>
        <v>SOBRESALIENTE</v>
      </c>
      <c r="AZ170" s="11">
        <f t="shared" si="164"/>
        <v>5</v>
      </c>
      <c r="BA170" s="7" t="s">
        <v>119</v>
      </c>
      <c r="BB170" s="7" t="s">
        <v>1432</v>
      </c>
      <c r="BC170" s="21"/>
      <c r="BD170" s="21"/>
      <c r="BE170" s="68" t="e">
        <f t="shared" si="149"/>
        <v>#DIV/0!</v>
      </c>
      <c r="BF170" s="21"/>
      <c r="BG170" s="21"/>
      <c r="BH170" s="68" t="e">
        <f t="shared" si="150"/>
        <v>#DIV/0!</v>
      </c>
      <c r="BI170" s="21"/>
      <c r="BJ170" s="21"/>
      <c r="BK170" s="68" t="e">
        <f t="shared" si="151"/>
        <v>#DIV/0!</v>
      </c>
      <c r="BL170" s="27">
        <f t="shared" si="173"/>
        <v>0</v>
      </c>
      <c r="BM170" s="26">
        <f t="shared" si="173"/>
        <v>0</v>
      </c>
      <c r="BN170" s="68" t="e">
        <f t="shared" si="152"/>
        <v>#DIV/0!</v>
      </c>
      <c r="BO170" s="28" t="str">
        <f>IFERROR((IF(BN170&lt;=BP170,"SOBRESALIENTE",IF(BN170&gt;BP170+(BP170*0.05),"NO CUMPLIDA","ACEPTABLE"))),"N/A")</f>
        <v>N/A</v>
      </c>
      <c r="BP170" s="26">
        <f t="shared" ref="BP170:BP233" si="194">AZ170</f>
        <v>5</v>
      </c>
      <c r="BQ170" s="21"/>
      <c r="BR170" s="21"/>
      <c r="BS170" s="21"/>
      <c r="BT170" s="68" t="e">
        <f t="shared" si="153"/>
        <v>#DIV/0!</v>
      </c>
      <c r="BU170" s="21"/>
      <c r="BV170" s="21"/>
      <c r="BW170" s="68" t="e">
        <f t="shared" si="154"/>
        <v>#DIV/0!</v>
      </c>
      <c r="BX170" s="21"/>
      <c r="BY170" s="21"/>
      <c r="BZ170" s="68" t="e">
        <f t="shared" si="155"/>
        <v>#DIV/0!</v>
      </c>
      <c r="CA170" s="27">
        <f t="shared" si="156"/>
        <v>0</v>
      </c>
      <c r="CB170" s="26">
        <f t="shared" si="156"/>
        <v>0</v>
      </c>
      <c r="CC170" s="68" t="e">
        <f t="shared" si="157"/>
        <v>#DIV/0!</v>
      </c>
      <c r="CD170" s="28" t="str">
        <f t="shared" si="188"/>
        <v>N/A</v>
      </c>
      <c r="CE170" s="26">
        <f t="shared" ref="CE170:CE233" si="195">BP170</f>
        <v>5</v>
      </c>
      <c r="CF170" s="21"/>
      <c r="CG170" s="26">
        <f t="shared" si="187"/>
        <v>909244</v>
      </c>
      <c r="CH170" s="26">
        <f t="shared" si="187"/>
        <v>1393</v>
      </c>
      <c r="CI170" s="68">
        <f t="shared" si="159"/>
        <v>652.72361809045231</v>
      </c>
      <c r="CJ170" s="28" t="str">
        <f t="shared" si="189"/>
        <v>NO CUMPLIDA</v>
      </c>
      <c r="CK170" s="7">
        <v>5</v>
      </c>
      <c r="CL170" s="26"/>
      <c r="CM170" s="26">
        <f t="shared" si="184"/>
        <v>909244</v>
      </c>
      <c r="CN170" s="38">
        <f t="shared" si="165"/>
        <v>232.16666666666666</v>
      </c>
      <c r="CO170" s="68">
        <f t="shared" si="160"/>
        <v>3916.3417085427136</v>
      </c>
      <c r="CP170" s="28" t="str">
        <f t="shared" si="190"/>
        <v>NO CUMPLIDA</v>
      </c>
      <c r="CQ170" s="7">
        <v>5</v>
      </c>
      <c r="CR170" s="26"/>
      <c r="CS170" s="26">
        <f t="shared" si="167"/>
        <v>0</v>
      </c>
      <c r="CT170" s="29">
        <f t="shared" si="166"/>
        <v>232.16666666666666</v>
      </c>
      <c r="CU170" s="69">
        <f t="shared" si="161"/>
        <v>0</v>
      </c>
      <c r="CV170" s="28" t="str">
        <f t="shared" si="191"/>
        <v>SOBRESALIENTE</v>
      </c>
      <c r="CW170" s="7">
        <v>5</v>
      </c>
      <c r="CX170" s="26"/>
      <c r="CY170" s="26">
        <f t="shared" si="169"/>
        <v>909244</v>
      </c>
      <c r="CZ170" s="46">
        <f t="shared" si="168"/>
        <v>1393</v>
      </c>
      <c r="DA170" s="69">
        <f t="shared" si="162"/>
        <v>652.72361809045231</v>
      </c>
      <c r="DB170" s="28" t="str">
        <f t="shared" si="192"/>
        <v>NO CUMPLIDA</v>
      </c>
      <c r="DC170" s="7">
        <v>5</v>
      </c>
      <c r="DD170" s="26"/>
    </row>
    <row r="171" spans="1:108" ht="67.5">
      <c r="A171" s="6" t="s">
        <v>1433</v>
      </c>
      <c r="B171" s="7" t="s">
        <v>531</v>
      </c>
      <c r="C171" s="8" t="s">
        <v>1392</v>
      </c>
      <c r="D171" s="9" t="s">
        <v>1393</v>
      </c>
      <c r="E171" s="9">
        <v>59812996</v>
      </c>
      <c r="F171" s="8" t="s">
        <v>1392</v>
      </c>
      <c r="G171" s="9" t="s">
        <v>1393</v>
      </c>
      <c r="H171" s="9">
        <v>59812996</v>
      </c>
      <c r="I171" s="7" t="s">
        <v>760</v>
      </c>
      <c r="J171" s="7" t="s">
        <v>1434</v>
      </c>
      <c r="K171" s="7" t="s">
        <v>1435</v>
      </c>
      <c r="L171" s="7" t="s">
        <v>537</v>
      </c>
      <c r="M171" s="7" t="s">
        <v>111</v>
      </c>
      <c r="N171" s="7" t="s">
        <v>112</v>
      </c>
      <c r="O171" s="7" t="s">
        <v>2</v>
      </c>
      <c r="P171" s="7" t="s">
        <v>1427</v>
      </c>
      <c r="Q171" s="7" t="s">
        <v>156</v>
      </c>
      <c r="R171" s="117" t="s">
        <v>1436</v>
      </c>
      <c r="S171" s="7" t="s">
        <v>1437</v>
      </c>
      <c r="T171" s="7" t="s">
        <v>1430</v>
      </c>
      <c r="U171" s="7">
        <v>24</v>
      </c>
      <c r="V171" s="7" t="s">
        <v>736</v>
      </c>
      <c r="W171" s="170">
        <v>26548</v>
      </c>
      <c r="X171" s="170">
        <v>21</v>
      </c>
      <c r="Y171" s="68">
        <f t="shared" si="142"/>
        <v>1264.1904761904761</v>
      </c>
      <c r="Z171" s="171">
        <v>19823</v>
      </c>
      <c r="AA171" s="170">
        <v>18</v>
      </c>
      <c r="AB171" s="68">
        <f t="shared" si="143"/>
        <v>1101.2777777777778</v>
      </c>
      <c r="AC171" s="171">
        <v>8322</v>
      </c>
      <c r="AD171" s="170">
        <v>25</v>
      </c>
      <c r="AE171" s="68">
        <f t="shared" si="144"/>
        <v>332.88</v>
      </c>
      <c r="AF171" s="49">
        <f t="shared" si="186"/>
        <v>54693</v>
      </c>
      <c r="AG171" s="7">
        <f t="shared" si="186"/>
        <v>64</v>
      </c>
      <c r="AH171" s="68">
        <f t="shared" si="163"/>
        <v>854.578125</v>
      </c>
      <c r="AI171" s="17" t="str">
        <f>IFERROR((IF(AH171&gt;=AJ171,"SOBRESALIENTE",IF(AH171&gt;AJ171-(AJ171*0.05),"NO CUMPLIDA","ACEPTABLE"))),"N/A")</f>
        <v>SOBRESALIENTE</v>
      </c>
      <c r="AJ171" s="7">
        <f t="shared" si="193"/>
        <v>24</v>
      </c>
      <c r="AK171" s="7" t="s">
        <v>119</v>
      </c>
      <c r="AL171" s="7" t="s">
        <v>1438</v>
      </c>
      <c r="AM171" s="169">
        <v>13358</v>
      </c>
      <c r="AN171" s="169">
        <v>45</v>
      </c>
      <c r="AO171" s="68">
        <f t="shared" si="145"/>
        <v>296.84444444444443</v>
      </c>
      <c r="AP171" s="172">
        <v>20848</v>
      </c>
      <c r="AQ171" s="169">
        <v>46</v>
      </c>
      <c r="AR171" s="68">
        <f t="shared" si="146"/>
        <v>453.21739130434781</v>
      </c>
      <c r="AS171" s="172">
        <v>21385</v>
      </c>
      <c r="AT171" s="169">
        <v>57</v>
      </c>
      <c r="AU171" s="68">
        <f t="shared" si="147"/>
        <v>375.17543859649123</v>
      </c>
      <c r="AV171" s="49">
        <f t="shared" si="172"/>
        <v>55591</v>
      </c>
      <c r="AW171" s="7">
        <f t="shared" si="172"/>
        <v>148</v>
      </c>
      <c r="AX171" s="68">
        <f t="shared" si="148"/>
        <v>375.61486486486484</v>
      </c>
      <c r="AY171" s="17" t="str">
        <f>IFERROR((IF(AX171&gt;=AZ171,"SOBRESALIENTE",IF(AX171&gt;AZ171-(AZ171*0.05),"NO CUMPLIDA","ACEPTABLE"))),"N/A")</f>
        <v>SOBRESALIENTE</v>
      </c>
      <c r="AZ171" s="11">
        <f t="shared" si="164"/>
        <v>24</v>
      </c>
      <c r="BA171" s="7" t="s">
        <v>119</v>
      </c>
      <c r="BB171" s="7" t="s">
        <v>1439</v>
      </c>
      <c r="BC171" s="21"/>
      <c r="BD171" s="21"/>
      <c r="BE171" s="68" t="e">
        <f t="shared" si="149"/>
        <v>#DIV/0!</v>
      </c>
      <c r="BF171" s="21"/>
      <c r="BG171" s="21"/>
      <c r="BH171" s="68" t="e">
        <f t="shared" si="150"/>
        <v>#DIV/0!</v>
      </c>
      <c r="BI171" s="21"/>
      <c r="BJ171" s="21"/>
      <c r="BK171" s="68" t="e">
        <f t="shared" si="151"/>
        <v>#DIV/0!</v>
      </c>
      <c r="BL171" s="27">
        <f t="shared" si="173"/>
        <v>0</v>
      </c>
      <c r="BM171" s="26">
        <f t="shared" si="173"/>
        <v>0</v>
      </c>
      <c r="BN171" s="68" t="e">
        <f t="shared" si="152"/>
        <v>#DIV/0!</v>
      </c>
      <c r="BO171" s="28" t="str">
        <f>IFERROR((IF(BN171&lt;=BP171,"SOBRESALIENTE",IF(BN171&gt;BP171+(BP171*0.05),"NO CUMPLIDA","ACEPTABLE"))),"N/A")</f>
        <v>N/A</v>
      </c>
      <c r="BP171" s="26">
        <f t="shared" si="194"/>
        <v>24</v>
      </c>
      <c r="BQ171" s="21"/>
      <c r="BR171" s="21"/>
      <c r="BS171" s="21"/>
      <c r="BT171" s="68" t="e">
        <f t="shared" si="153"/>
        <v>#DIV/0!</v>
      </c>
      <c r="BU171" s="21"/>
      <c r="BV171" s="21"/>
      <c r="BW171" s="68" t="e">
        <f t="shared" si="154"/>
        <v>#DIV/0!</v>
      </c>
      <c r="BX171" s="21"/>
      <c r="BY171" s="21"/>
      <c r="BZ171" s="68" t="e">
        <f t="shared" si="155"/>
        <v>#DIV/0!</v>
      </c>
      <c r="CA171" s="27">
        <f t="shared" si="156"/>
        <v>0</v>
      </c>
      <c r="CB171" s="26">
        <f t="shared" si="156"/>
        <v>0</v>
      </c>
      <c r="CC171" s="68" t="e">
        <f t="shared" si="157"/>
        <v>#DIV/0!</v>
      </c>
      <c r="CD171" s="28" t="str">
        <f t="shared" si="188"/>
        <v>N/A</v>
      </c>
      <c r="CE171" s="26">
        <f t="shared" si="195"/>
        <v>24</v>
      </c>
      <c r="CF171" s="21"/>
      <c r="CG171" s="26">
        <f t="shared" si="187"/>
        <v>110284</v>
      </c>
      <c r="CH171" s="26">
        <f t="shared" si="187"/>
        <v>212</v>
      </c>
      <c r="CI171" s="68">
        <f t="shared" si="159"/>
        <v>520.20754716981128</v>
      </c>
      <c r="CJ171" s="28" t="str">
        <f t="shared" si="189"/>
        <v>NO CUMPLIDA</v>
      </c>
      <c r="CK171" s="7">
        <v>24</v>
      </c>
      <c r="CL171" s="26"/>
      <c r="CM171" s="26">
        <f t="shared" si="184"/>
        <v>110284</v>
      </c>
      <c r="CN171" s="38">
        <f t="shared" si="165"/>
        <v>35.333333333333336</v>
      </c>
      <c r="CO171" s="68">
        <f t="shared" si="160"/>
        <v>3121.2452830188677</v>
      </c>
      <c r="CP171" s="28" t="str">
        <f t="shared" si="190"/>
        <v>NO CUMPLIDA</v>
      </c>
      <c r="CQ171" s="7">
        <v>24</v>
      </c>
      <c r="CR171" s="26"/>
      <c r="CS171" s="26">
        <f t="shared" si="167"/>
        <v>0</v>
      </c>
      <c r="CT171" s="29">
        <f t="shared" si="166"/>
        <v>35.333333333333336</v>
      </c>
      <c r="CU171" s="69">
        <f t="shared" si="161"/>
        <v>0</v>
      </c>
      <c r="CV171" s="28" t="str">
        <f t="shared" si="191"/>
        <v>SOBRESALIENTE</v>
      </c>
      <c r="CW171" s="7">
        <v>24</v>
      </c>
      <c r="CX171" s="26"/>
      <c r="CY171" s="26">
        <f t="shared" si="169"/>
        <v>110284</v>
      </c>
      <c r="CZ171" s="46">
        <f t="shared" si="168"/>
        <v>212</v>
      </c>
      <c r="DA171" s="69">
        <f t="shared" si="162"/>
        <v>520.20754716981128</v>
      </c>
      <c r="DB171" s="28" t="str">
        <f t="shared" si="192"/>
        <v>NO CUMPLIDA</v>
      </c>
      <c r="DC171" s="7">
        <v>24</v>
      </c>
      <c r="DD171" s="26"/>
    </row>
    <row r="172" spans="1:108" ht="67.5">
      <c r="A172" s="8" t="s">
        <v>1440</v>
      </c>
      <c r="B172" s="7" t="s">
        <v>531</v>
      </c>
      <c r="C172" s="8" t="s">
        <v>1392</v>
      </c>
      <c r="D172" s="9" t="s">
        <v>1393</v>
      </c>
      <c r="E172" s="9">
        <v>59812996</v>
      </c>
      <c r="F172" s="8" t="s">
        <v>1392</v>
      </c>
      <c r="G172" s="9" t="s">
        <v>1393</v>
      </c>
      <c r="H172" s="9">
        <v>59812996</v>
      </c>
      <c r="I172" s="7" t="s">
        <v>107</v>
      </c>
      <c r="J172" s="7" t="s">
        <v>1441</v>
      </c>
      <c r="K172" s="7" t="s">
        <v>1442</v>
      </c>
      <c r="L172" s="7" t="s">
        <v>537</v>
      </c>
      <c r="M172" s="7" t="s">
        <v>111</v>
      </c>
      <c r="N172" s="7" t="s">
        <v>112</v>
      </c>
      <c r="O172" s="7" t="s">
        <v>243</v>
      </c>
      <c r="P172" s="7" t="s">
        <v>1443</v>
      </c>
      <c r="Q172" s="7" t="s">
        <v>156</v>
      </c>
      <c r="R172" s="8" t="s">
        <v>1444</v>
      </c>
      <c r="S172" s="7" t="s">
        <v>1445</v>
      </c>
      <c r="T172" s="7" t="s">
        <v>1446</v>
      </c>
      <c r="U172" s="11">
        <v>0.8</v>
      </c>
      <c r="V172" s="7" t="s">
        <v>160</v>
      </c>
      <c r="W172" s="21"/>
      <c r="X172" s="21"/>
      <c r="Y172" s="14" t="e">
        <f t="shared" si="142"/>
        <v>#DIV/0!</v>
      </c>
      <c r="Z172" s="21"/>
      <c r="AA172" s="21"/>
      <c r="AB172" s="14" t="e">
        <f t="shared" si="143"/>
        <v>#DIV/0!</v>
      </c>
      <c r="AC172" s="21"/>
      <c r="AD172" s="21"/>
      <c r="AE172" s="14" t="e">
        <f t="shared" si="144"/>
        <v>#DIV/0!</v>
      </c>
      <c r="AF172" s="49"/>
      <c r="AG172" s="7">
        <f t="shared" si="186"/>
        <v>0</v>
      </c>
      <c r="AH172" s="14" t="e">
        <f t="shared" si="163"/>
        <v>#DIV/0!</v>
      </c>
      <c r="AI172" s="17" t="str">
        <f>IFERROR((IF(AH172&gt;=AJ172,"SOBRESALIENTE",IF(AH172&lt;AJ172-(AJ172*0.05),"NO CUMPLIDA","ACEPTABLE"))),"N/A")</f>
        <v>N/A</v>
      </c>
      <c r="AJ172" s="11">
        <f t="shared" si="193"/>
        <v>0.8</v>
      </c>
      <c r="AK172" s="11" t="s">
        <v>594</v>
      </c>
      <c r="AL172" s="21"/>
      <c r="AM172" s="21"/>
      <c r="AN172" s="21"/>
      <c r="AO172" s="14" t="e">
        <f t="shared" si="145"/>
        <v>#DIV/0!</v>
      </c>
      <c r="AP172" s="21"/>
      <c r="AQ172" s="21"/>
      <c r="AR172" s="14" t="e">
        <f t="shared" si="146"/>
        <v>#DIV/0!</v>
      </c>
      <c r="AS172" s="21"/>
      <c r="AT172" s="21"/>
      <c r="AU172" s="14" t="e">
        <f t="shared" si="147"/>
        <v>#DIV/0!</v>
      </c>
      <c r="AV172" s="49">
        <f t="shared" si="172"/>
        <v>0</v>
      </c>
      <c r="AW172" s="7">
        <f t="shared" si="172"/>
        <v>0</v>
      </c>
      <c r="AX172" s="14" t="e">
        <f t="shared" si="148"/>
        <v>#DIV/0!</v>
      </c>
      <c r="AY172" s="17" t="str">
        <f t="shared" ref="AY172:AY173" si="196">IFERROR((IF(AX172&lt;=AZ172,"SOBRESALIENTE",IF(AX172&gt;AZ172+(AZ172*0.05),"NO CUMPLIDA","ACEPTABLE"))),"N/A")</f>
        <v>N/A</v>
      </c>
      <c r="AZ172" s="11">
        <f t="shared" si="164"/>
        <v>0.8</v>
      </c>
      <c r="BA172" s="7" t="s">
        <v>594</v>
      </c>
      <c r="BB172" s="21"/>
      <c r="BC172" s="21"/>
      <c r="BD172" s="21"/>
      <c r="BE172" s="14" t="e">
        <f t="shared" si="149"/>
        <v>#DIV/0!</v>
      </c>
      <c r="BF172" s="21"/>
      <c r="BG172" s="21"/>
      <c r="BH172" s="14" t="e">
        <f t="shared" si="150"/>
        <v>#DIV/0!</v>
      </c>
      <c r="BI172" s="21"/>
      <c r="BJ172" s="21"/>
      <c r="BK172" s="14" t="e">
        <f t="shared" si="151"/>
        <v>#DIV/0!</v>
      </c>
      <c r="BL172" s="27">
        <f t="shared" si="173"/>
        <v>0</v>
      </c>
      <c r="BM172" s="26">
        <f t="shared" si="173"/>
        <v>0</v>
      </c>
      <c r="BN172" s="14" t="e">
        <f t="shared" si="152"/>
        <v>#DIV/0!</v>
      </c>
      <c r="BO172" s="173" t="str">
        <f>IFERROR((IF(BN172&gt;=BP172,"SOBRESALIENTE",IF(BN172&lt;BP172-(BP172*0.05),"NO CUMPLIDA","ACEPTABLE"))),"N/A")</f>
        <v>N/A</v>
      </c>
      <c r="BP172" s="24">
        <f t="shared" si="194"/>
        <v>0.8</v>
      </c>
      <c r="BQ172" s="21"/>
      <c r="BR172" s="21"/>
      <c r="BS172" s="21"/>
      <c r="BT172" s="14" t="e">
        <f t="shared" si="153"/>
        <v>#DIV/0!</v>
      </c>
      <c r="BU172" s="21"/>
      <c r="BV172" s="21"/>
      <c r="BW172" s="14" t="e">
        <f t="shared" si="154"/>
        <v>#DIV/0!</v>
      </c>
      <c r="BX172" s="21"/>
      <c r="BY172" s="21"/>
      <c r="BZ172" s="14" t="e">
        <f t="shared" si="155"/>
        <v>#DIV/0!</v>
      </c>
      <c r="CA172" s="27">
        <f t="shared" si="156"/>
        <v>0</v>
      </c>
      <c r="CB172" s="26">
        <f t="shared" si="156"/>
        <v>0</v>
      </c>
      <c r="CC172" s="14" t="e">
        <f t="shared" si="157"/>
        <v>#DIV/0!</v>
      </c>
      <c r="CD172" s="28" t="str">
        <f>IFERROR((IF(CC172&gt;=CE172,"SOBRESALIENTE",IF(CC172&lt;CE172-(CE172*0.05),"NO CUMPLIDA","ACEPTABLE"))),"N/A")</f>
        <v>N/A</v>
      </c>
      <c r="CE172" s="24">
        <f t="shared" si="195"/>
        <v>0.8</v>
      </c>
      <c r="CF172" s="21"/>
      <c r="CG172" s="26">
        <f t="shared" si="187"/>
        <v>0</v>
      </c>
      <c r="CH172" s="26">
        <f t="shared" si="187"/>
        <v>0</v>
      </c>
      <c r="CI172" s="14" t="e">
        <f t="shared" si="159"/>
        <v>#DIV/0!</v>
      </c>
      <c r="CJ172" s="28" t="str">
        <f t="shared" si="189"/>
        <v>N/A</v>
      </c>
      <c r="CK172" s="11">
        <v>0.8</v>
      </c>
      <c r="CL172" s="26"/>
      <c r="CM172" s="26">
        <f t="shared" si="184"/>
        <v>0</v>
      </c>
      <c r="CN172" s="38" t="e">
        <f t="shared" si="165"/>
        <v>#DIV/0!</v>
      </c>
      <c r="CO172" s="14" t="e">
        <f t="shared" si="160"/>
        <v>#DIV/0!</v>
      </c>
      <c r="CP172" s="28" t="str">
        <f t="shared" si="190"/>
        <v>N/A</v>
      </c>
      <c r="CQ172" s="11">
        <v>0.8</v>
      </c>
      <c r="CR172" s="26"/>
      <c r="CS172" s="26">
        <f t="shared" si="167"/>
        <v>0</v>
      </c>
      <c r="CT172" s="29" t="e">
        <f t="shared" si="166"/>
        <v>#DIV/0!</v>
      </c>
      <c r="CU172" s="30" t="e">
        <f t="shared" si="161"/>
        <v>#DIV/0!</v>
      </c>
      <c r="CV172" s="28" t="str">
        <f t="shared" si="191"/>
        <v>N/A</v>
      </c>
      <c r="CW172" s="11">
        <v>0.8</v>
      </c>
      <c r="CX172" s="26"/>
      <c r="CY172" s="26">
        <f t="shared" si="169"/>
        <v>0</v>
      </c>
      <c r="CZ172" s="46">
        <f t="shared" si="168"/>
        <v>0</v>
      </c>
      <c r="DA172" s="30" t="e">
        <f t="shared" si="162"/>
        <v>#DIV/0!</v>
      </c>
      <c r="DB172" s="28" t="str">
        <f t="shared" si="192"/>
        <v>N/A</v>
      </c>
      <c r="DC172" s="11">
        <v>0.8</v>
      </c>
      <c r="DD172" s="26"/>
    </row>
    <row r="173" spans="1:108" ht="61.5" customHeight="1">
      <c r="A173" s="6" t="s">
        <v>1447</v>
      </c>
      <c r="B173" s="7" t="s">
        <v>531</v>
      </c>
      <c r="C173" s="8" t="s">
        <v>1392</v>
      </c>
      <c r="D173" s="9" t="s">
        <v>1393</v>
      </c>
      <c r="E173" s="9">
        <v>59812996</v>
      </c>
      <c r="F173" s="8" t="s">
        <v>1392</v>
      </c>
      <c r="G173" s="9" t="s">
        <v>1393</v>
      </c>
      <c r="H173" s="9">
        <v>59812996</v>
      </c>
      <c r="I173" s="7" t="s">
        <v>107</v>
      </c>
      <c r="J173" s="7" t="s">
        <v>1448</v>
      </c>
      <c r="K173" s="7" t="s">
        <v>1449</v>
      </c>
      <c r="L173" s="7" t="s">
        <v>537</v>
      </c>
      <c r="M173" s="7" t="s">
        <v>111</v>
      </c>
      <c r="N173" s="7" t="s">
        <v>112</v>
      </c>
      <c r="O173" s="7" t="s">
        <v>2</v>
      </c>
      <c r="P173" s="7" t="s">
        <v>1450</v>
      </c>
      <c r="Q173" s="7" t="s">
        <v>1012</v>
      </c>
      <c r="R173" s="8" t="s">
        <v>1451</v>
      </c>
      <c r="S173" s="7" t="s">
        <v>1452</v>
      </c>
      <c r="T173" s="7" t="s">
        <v>1453</v>
      </c>
      <c r="U173" s="11">
        <v>0.06</v>
      </c>
      <c r="V173" s="7" t="s">
        <v>160</v>
      </c>
      <c r="W173" s="21"/>
      <c r="X173" s="21"/>
      <c r="Y173" s="14" t="e">
        <f t="shared" si="142"/>
        <v>#DIV/0!</v>
      </c>
      <c r="Z173" s="21"/>
      <c r="AA173" s="21"/>
      <c r="AB173" s="14" t="e">
        <f t="shared" si="143"/>
        <v>#DIV/0!</v>
      </c>
      <c r="AC173" s="21"/>
      <c r="AD173" s="21"/>
      <c r="AE173" s="14" t="e">
        <f t="shared" si="144"/>
        <v>#DIV/0!</v>
      </c>
      <c r="AF173" s="49">
        <f t="shared" ref="AF173:AG204" si="197">SUM(W173,Z173,AC173)</f>
        <v>0</v>
      </c>
      <c r="AG173" s="7">
        <f t="shared" si="186"/>
        <v>0</v>
      </c>
      <c r="AH173" s="14" t="e">
        <f t="shared" si="163"/>
        <v>#DIV/0!</v>
      </c>
      <c r="AI173" s="17" t="str">
        <f>IFERROR((IF(AH173&lt;=AJ173,"SOBRESALIENTE",IF(AH173&gt;AJ173+(AJ173*0.05),"NO CUMPLIDA","ACEPTABLE"))),"N/A")</f>
        <v>N/A</v>
      </c>
      <c r="AJ173" s="11">
        <f t="shared" si="193"/>
        <v>0.06</v>
      </c>
      <c r="AK173" s="11" t="s">
        <v>119</v>
      </c>
      <c r="AL173" s="21"/>
      <c r="AM173" s="21"/>
      <c r="AN173" s="21"/>
      <c r="AO173" s="14" t="e">
        <f t="shared" si="145"/>
        <v>#DIV/0!</v>
      </c>
      <c r="AP173" s="21"/>
      <c r="AQ173" s="21"/>
      <c r="AR173" s="14" t="e">
        <f t="shared" si="146"/>
        <v>#DIV/0!</v>
      </c>
      <c r="AS173" s="21"/>
      <c r="AT173" s="21"/>
      <c r="AU173" s="14" t="e">
        <f t="shared" si="147"/>
        <v>#DIV/0!</v>
      </c>
      <c r="AV173" s="49">
        <f t="shared" si="172"/>
        <v>0</v>
      </c>
      <c r="AW173" s="7">
        <f t="shared" si="172"/>
        <v>0</v>
      </c>
      <c r="AX173" s="14" t="e">
        <f t="shared" si="148"/>
        <v>#DIV/0!</v>
      </c>
      <c r="AY173" s="17" t="str">
        <f t="shared" si="196"/>
        <v>N/A</v>
      </c>
      <c r="AZ173" s="11">
        <f t="shared" si="164"/>
        <v>0.06</v>
      </c>
      <c r="BA173" s="7" t="s">
        <v>594</v>
      </c>
      <c r="BB173" s="21"/>
      <c r="BC173" s="21"/>
      <c r="BD173" s="21"/>
      <c r="BE173" s="14" t="e">
        <f t="shared" si="149"/>
        <v>#DIV/0!</v>
      </c>
      <c r="BF173" s="21"/>
      <c r="BG173" s="21"/>
      <c r="BH173" s="14" t="e">
        <f t="shared" si="150"/>
        <v>#DIV/0!</v>
      </c>
      <c r="BI173" s="21"/>
      <c r="BJ173" s="21"/>
      <c r="BK173" s="14" t="e">
        <f t="shared" si="151"/>
        <v>#DIV/0!</v>
      </c>
      <c r="BL173" s="27">
        <f t="shared" si="173"/>
        <v>0</v>
      </c>
      <c r="BM173" s="26">
        <f t="shared" si="173"/>
        <v>0</v>
      </c>
      <c r="BN173" s="14" t="e">
        <f t="shared" si="152"/>
        <v>#DIV/0!</v>
      </c>
      <c r="BO173" s="28" t="str">
        <f>IFERROR((IF(BN173&gt;=BP173,"SOBRESALIENTE",IF(BN173&lt;BP173-(BP173*0.05),"NO CUMPLIDA","ACEPTABLE"))),"N/A")</f>
        <v>N/A</v>
      </c>
      <c r="BP173" s="24">
        <f t="shared" si="194"/>
        <v>0.06</v>
      </c>
      <c r="BQ173" s="21"/>
      <c r="BR173" s="21"/>
      <c r="BS173" s="21"/>
      <c r="BT173" s="14" t="e">
        <f t="shared" si="153"/>
        <v>#DIV/0!</v>
      </c>
      <c r="BU173" s="21"/>
      <c r="BV173" s="21"/>
      <c r="BW173" s="14" t="e">
        <f t="shared" si="154"/>
        <v>#DIV/0!</v>
      </c>
      <c r="BX173" s="21"/>
      <c r="BY173" s="21"/>
      <c r="BZ173" s="14" t="e">
        <f t="shared" si="155"/>
        <v>#DIV/0!</v>
      </c>
      <c r="CA173" s="27">
        <f t="shared" si="156"/>
        <v>0</v>
      </c>
      <c r="CB173" s="26">
        <f t="shared" si="156"/>
        <v>0</v>
      </c>
      <c r="CC173" s="14" t="e">
        <f t="shared" si="157"/>
        <v>#DIV/0!</v>
      </c>
      <c r="CD173" s="28" t="str">
        <f>IFERROR((IF(CC173&lt;=CE173,"SOBRESALIENTE",IF(CC173&gt;CE173+(CE173*0.05),"NO CUMPLIDA","ACEPTABLE"))),"N/A")</f>
        <v>N/A</v>
      </c>
      <c r="CE173" s="24">
        <f t="shared" si="195"/>
        <v>0.06</v>
      </c>
      <c r="CF173" s="21"/>
      <c r="CG173" s="26">
        <f t="shared" si="187"/>
        <v>0</v>
      </c>
      <c r="CH173" s="26">
        <f t="shared" si="187"/>
        <v>0</v>
      </c>
      <c r="CI173" s="14" t="e">
        <f t="shared" si="159"/>
        <v>#DIV/0!</v>
      </c>
      <c r="CJ173" s="28" t="str">
        <f t="shared" si="189"/>
        <v>N/A</v>
      </c>
      <c r="CK173" s="11">
        <v>0.06</v>
      </c>
      <c r="CL173" s="26"/>
      <c r="CM173" s="26">
        <f t="shared" si="184"/>
        <v>0</v>
      </c>
      <c r="CN173" s="38" t="e">
        <f t="shared" si="165"/>
        <v>#DIV/0!</v>
      </c>
      <c r="CO173" s="14" t="e">
        <f t="shared" si="160"/>
        <v>#DIV/0!</v>
      </c>
      <c r="CP173" s="28" t="str">
        <f t="shared" si="190"/>
        <v>N/A</v>
      </c>
      <c r="CQ173" s="11">
        <v>0.06</v>
      </c>
      <c r="CR173" s="26"/>
      <c r="CS173" s="26">
        <f t="shared" si="167"/>
        <v>0</v>
      </c>
      <c r="CT173" s="29" t="e">
        <f t="shared" si="166"/>
        <v>#DIV/0!</v>
      </c>
      <c r="CU173" s="30" t="e">
        <f t="shared" si="161"/>
        <v>#DIV/0!</v>
      </c>
      <c r="CV173" s="28" t="str">
        <f>IFERROR((IF(CU173&lt;=CW173,"SOBRESALIENTE",IF(CU173&gt;CW173+(CW173*0.05),"NO CUMPLIDA","ACEPTABLE"))),"N/A")</f>
        <v>N/A</v>
      </c>
      <c r="CW173" s="11">
        <v>0.06</v>
      </c>
      <c r="CX173" s="26"/>
      <c r="CY173" s="26">
        <f t="shared" si="169"/>
        <v>0</v>
      </c>
      <c r="CZ173" s="46">
        <f t="shared" si="168"/>
        <v>0</v>
      </c>
      <c r="DA173" s="30" t="e">
        <f t="shared" si="162"/>
        <v>#DIV/0!</v>
      </c>
      <c r="DB173" s="28" t="str">
        <f t="shared" si="192"/>
        <v>N/A</v>
      </c>
      <c r="DC173" s="11">
        <v>0.06</v>
      </c>
      <c r="DD173" s="26"/>
    </row>
    <row r="174" spans="1:108" ht="112.5">
      <c r="A174" s="8" t="s">
        <v>1454</v>
      </c>
      <c r="B174" s="7" t="s">
        <v>531</v>
      </c>
      <c r="C174" s="8" t="s">
        <v>1392</v>
      </c>
      <c r="D174" s="9" t="s">
        <v>1393</v>
      </c>
      <c r="E174" s="9">
        <v>59812996</v>
      </c>
      <c r="F174" s="8" t="s">
        <v>1392</v>
      </c>
      <c r="G174" s="9" t="s">
        <v>1393</v>
      </c>
      <c r="H174" s="9">
        <v>59812996</v>
      </c>
      <c r="I174" s="7" t="s">
        <v>107</v>
      </c>
      <c r="J174" s="7" t="s">
        <v>1455</v>
      </c>
      <c r="K174" s="7" t="s">
        <v>1456</v>
      </c>
      <c r="L174" s="7" t="s">
        <v>537</v>
      </c>
      <c r="M174" s="7" t="s">
        <v>111</v>
      </c>
      <c r="N174" s="7" t="s">
        <v>112</v>
      </c>
      <c r="O174" s="7" t="s">
        <v>2</v>
      </c>
      <c r="P174" s="7" t="s">
        <v>1457</v>
      </c>
      <c r="Q174" s="7" t="s">
        <v>1012</v>
      </c>
      <c r="R174" s="8" t="s">
        <v>1458</v>
      </c>
      <c r="S174" s="7" t="s">
        <v>1459</v>
      </c>
      <c r="T174" s="7" t="s">
        <v>1460</v>
      </c>
      <c r="U174" s="64">
        <v>1.0999999999999999E-2</v>
      </c>
      <c r="V174" s="7" t="s">
        <v>160</v>
      </c>
      <c r="W174" s="170">
        <v>4</v>
      </c>
      <c r="X174" s="170">
        <v>561</v>
      </c>
      <c r="Y174" s="14">
        <f t="shared" si="142"/>
        <v>7.1301247771836003E-3</v>
      </c>
      <c r="Z174" s="170">
        <v>1</v>
      </c>
      <c r="AA174" s="170">
        <v>548</v>
      </c>
      <c r="AB174" s="14">
        <f t="shared" si="143"/>
        <v>1.8248175182481751E-3</v>
      </c>
      <c r="AC174" s="170">
        <v>8</v>
      </c>
      <c r="AD174" s="170">
        <v>721</v>
      </c>
      <c r="AE174" s="14">
        <f t="shared" si="144"/>
        <v>1.1095700416088766E-2</v>
      </c>
      <c r="AF174" s="49">
        <f t="shared" si="197"/>
        <v>13</v>
      </c>
      <c r="AG174" s="7">
        <f t="shared" si="197"/>
        <v>1830</v>
      </c>
      <c r="AH174" s="14">
        <f t="shared" si="163"/>
        <v>7.1038251366120223E-3</v>
      </c>
      <c r="AI174" s="17" t="str">
        <f>IFERROR((IF(AH174&lt;=AJ174,"SOBRESALIENTE",IF(AH174&gt;AJ174+(AJ174*0.05),"NO CUMPLIDA","ACEPTABLE"))),"N/A")</f>
        <v>SOBRESALIENTE</v>
      </c>
      <c r="AJ174" s="11">
        <f t="shared" si="193"/>
        <v>1.0999999999999999E-2</v>
      </c>
      <c r="AK174" s="11" t="s">
        <v>119</v>
      </c>
      <c r="AL174" s="7" t="s">
        <v>1461</v>
      </c>
      <c r="AM174" s="169">
        <v>3</v>
      </c>
      <c r="AN174" s="169">
        <v>434</v>
      </c>
      <c r="AO174" s="14">
        <f t="shared" si="145"/>
        <v>6.9124423963133645E-3</v>
      </c>
      <c r="AP174" s="169">
        <v>5</v>
      </c>
      <c r="AQ174" s="169">
        <v>468</v>
      </c>
      <c r="AR174" s="14">
        <f t="shared" si="146"/>
        <v>1.0683760683760684E-2</v>
      </c>
      <c r="AS174" s="169">
        <v>5</v>
      </c>
      <c r="AT174" s="169">
        <v>544</v>
      </c>
      <c r="AU174" s="14">
        <f t="shared" si="147"/>
        <v>9.1911764705882356E-3</v>
      </c>
      <c r="AV174" s="49">
        <f t="shared" si="172"/>
        <v>13</v>
      </c>
      <c r="AW174" s="7">
        <f t="shared" si="172"/>
        <v>1446</v>
      </c>
      <c r="AX174" s="14">
        <f t="shared" si="148"/>
        <v>8.9903181189488236E-3</v>
      </c>
      <c r="AY174" s="17" t="str">
        <f>IFERROR((IF(AX174&lt;=AZ174,"SOBRESALIENTE",IF(AX174&gt;AZ174+(AZ174*0.05),"NO CUMPLIDA","ACEPTABLE"))),"N/A")</f>
        <v>SOBRESALIENTE</v>
      </c>
      <c r="AZ174" s="11">
        <f t="shared" si="164"/>
        <v>1.0999999999999999E-2</v>
      </c>
      <c r="BA174" s="7" t="s">
        <v>119</v>
      </c>
      <c r="BB174" s="7" t="s">
        <v>1462</v>
      </c>
      <c r="BC174" s="21"/>
      <c r="BD174" s="21"/>
      <c r="BE174" s="14" t="e">
        <f t="shared" si="149"/>
        <v>#DIV/0!</v>
      </c>
      <c r="BF174" s="21"/>
      <c r="BG174" s="21"/>
      <c r="BH174" s="14" t="e">
        <f t="shared" si="150"/>
        <v>#DIV/0!</v>
      </c>
      <c r="BI174" s="21"/>
      <c r="BJ174" s="21"/>
      <c r="BK174" s="14" t="e">
        <f t="shared" si="151"/>
        <v>#DIV/0!</v>
      </c>
      <c r="BL174" s="27">
        <f t="shared" si="173"/>
        <v>0</v>
      </c>
      <c r="BM174" s="26">
        <f t="shared" si="173"/>
        <v>0</v>
      </c>
      <c r="BN174" s="14" t="e">
        <f t="shared" si="152"/>
        <v>#DIV/0!</v>
      </c>
      <c r="BO174" s="174" t="str">
        <f>IFERROR((IF(BN174&lt;=BP174,"SOBRESALIENTE",IF(BN174&gt;BP174+(BP174*0.05),"NO CUMPLIDA","ACEPTABLE"))),"N/A")</f>
        <v>N/A</v>
      </c>
      <c r="BP174" s="24">
        <f t="shared" si="194"/>
        <v>1.0999999999999999E-2</v>
      </c>
      <c r="BQ174" s="21"/>
      <c r="BR174" s="21"/>
      <c r="BS174" s="21"/>
      <c r="BT174" s="14" t="e">
        <f t="shared" si="153"/>
        <v>#DIV/0!</v>
      </c>
      <c r="BU174" s="21"/>
      <c r="BV174" s="21"/>
      <c r="BW174" s="14" t="e">
        <f t="shared" si="154"/>
        <v>#DIV/0!</v>
      </c>
      <c r="BX174" s="21"/>
      <c r="BY174" s="21"/>
      <c r="BZ174" s="14" t="e">
        <f t="shared" si="155"/>
        <v>#DIV/0!</v>
      </c>
      <c r="CA174" s="27">
        <f t="shared" si="156"/>
        <v>0</v>
      </c>
      <c r="CB174" s="26">
        <f t="shared" si="156"/>
        <v>0</v>
      </c>
      <c r="CC174" s="14" t="e">
        <f t="shared" si="157"/>
        <v>#DIV/0!</v>
      </c>
      <c r="CD174" s="28" t="str">
        <f>IFERROR((IF(CC174&lt;=CE174,"SOBRESALIENTE",IF(CC174&gt;CE174+(CE174*0.05),"NO CUMPLIDA","ACEPTABLE"))),"N/A")</f>
        <v>N/A</v>
      </c>
      <c r="CE174" s="24">
        <f t="shared" si="195"/>
        <v>1.0999999999999999E-2</v>
      </c>
      <c r="CF174" s="21"/>
      <c r="CG174" s="26">
        <f t="shared" si="187"/>
        <v>26</v>
      </c>
      <c r="CH174" s="26">
        <f t="shared" si="187"/>
        <v>3276</v>
      </c>
      <c r="CI174" s="14">
        <f t="shared" si="159"/>
        <v>7.9365079365079361E-3</v>
      </c>
      <c r="CJ174" s="28" t="str">
        <f t="shared" si="189"/>
        <v>SOBRESALIENTE</v>
      </c>
      <c r="CK174" s="64">
        <v>1.0999999999999999E-2</v>
      </c>
      <c r="CL174" s="26"/>
      <c r="CM174" s="26">
        <f t="shared" si="184"/>
        <v>26</v>
      </c>
      <c r="CN174" s="38">
        <f t="shared" si="165"/>
        <v>546</v>
      </c>
      <c r="CO174" s="14">
        <f t="shared" si="160"/>
        <v>4.7619047619047616E-2</v>
      </c>
      <c r="CP174" s="28" t="str">
        <f t="shared" si="190"/>
        <v>NO CUMPLIDA</v>
      </c>
      <c r="CQ174" s="64">
        <v>1.0999999999999999E-2</v>
      </c>
      <c r="CR174" s="26"/>
      <c r="CS174" s="26">
        <f t="shared" si="167"/>
        <v>0</v>
      </c>
      <c r="CT174" s="29">
        <f t="shared" si="166"/>
        <v>546</v>
      </c>
      <c r="CU174" s="30">
        <f t="shared" si="161"/>
        <v>0</v>
      </c>
      <c r="CV174" s="28" t="str">
        <f>IFERROR((IF(CU174&lt;=CW174,"SOBRESALIENTE",IF(CU174&gt;CW174+(CW174*0.05),"NO CUMPLIDA","ACEPTABLE"))),"N/A")</f>
        <v>SOBRESALIENTE</v>
      </c>
      <c r="CW174" s="64">
        <v>1.0999999999999999E-2</v>
      </c>
      <c r="CX174" s="26"/>
      <c r="CY174" s="26">
        <f t="shared" si="169"/>
        <v>26</v>
      </c>
      <c r="CZ174" s="46">
        <f t="shared" si="168"/>
        <v>3276</v>
      </c>
      <c r="DA174" s="30">
        <f t="shared" si="162"/>
        <v>7.9365079365079361E-3</v>
      </c>
      <c r="DB174" s="28" t="str">
        <f t="shared" si="192"/>
        <v>SOBRESALIENTE</v>
      </c>
      <c r="DC174" s="64">
        <v>1.0999999999999999E-2</v>
      </c>
      <c r="DD174" s="26"/>
    </row>
    <row r="175" spans="1:108" ht="225">
      <c r="A175" s="6" t="s">
        <v>1463</v>
      </c>
      <c r="B175" s="7" t="s">
        <v>531</v>
      </c>
      <c r="C175" s="8" t="s">
        <v>1392</v>
      </c>
      <c r="D175" s="9" t="s">
        <v>1393</v>
      </c>
      <c r="E175" s="9">
        <v>59812996</v>
      </c>
      <c r="F175" s="8" t="s">
        <v>1392</v>
      </c>
      <c r="G175" s="9" t="s">
        <v>1393</v>
      </c>
      <c r="H175" s="9">
        <v>59812996</v>
      </c>
      <c r="I175" s="7" t="s">
        <v>107</v>
      </c>
      <c r="J175" s="7" t="s">
        <v>193</v>
      </c>
      <c r="K175" s="7" t="s">
        <v>193</v>
      </c>
      <c r="L175" s="7" t="s">
        <v>537</v>
      </c>
      <c r="M175" s="7" t="s">
        <v>111</v>
      </c>
      <c r="N175" s="7" t="s">
        <v>112</v>
      </c>
      <c r="O175" s="7" t="s">
        <v>2</v>
      </c>
      <c r="P175" s="7" t="s">
        <v>193</v>
      </c>
      <c r="Q175" s="7" t="s">
        <v>193</v>
      </c>
      <c r="R175" s="8" t="s">
        <v>1464</v>
      </c>
      <c r="S175" s="7" t="s">
        <v>1465</v>
      </c>
      <c r="T175" s="7" t="s">
        <v>1466</v>
      </c>
      <c r="U175" s="11">
        <v>1</v>
      </c>
      <c r="V175" s="7" t="s">
        <v>160</v>
      </c>
      <c r="W175" s="175">
        <v>121</v>
      </c>
      <c r="X175" s="175">
        <v>127</v>
      </c>
      <c r="Y175" s="14">
        <f t="shared" si="142"/>
        <v>0.952755905511811</v>
      </c>
      <c r="Z175" s="175">
        <v>121</v>
      </c>
      <c r="AA175" s="175">
        <v>127</v>
      </c>
      <c r="AB175" s="14">
        <f t="shared" si="143"/>
        <v>0.952755905511811</v>
      </c>
      <c r="AC175" s="175">
        <v>121</v>
      </c>
      <c r="AD175" s="175">
        <v>127</v>
      </c>
      <c r="AE175" s="14">
        <f t="shared" si="144"/>
        <v>0.952755905511811</v>
      </c>
      <c r="AF175" s="49">
        <f t="shared" si="197"/>
        <v>363</v>
      </c>
      <c r="AG175" s="7">
        <f t="shared" si="197"/>
        <v>381</v>
      </c>
      <c r="AH175" s="14">
        <f t="shared" si="163"/>
        <v>0.952755905511811</v>
      </c>
      <c r="AI175" s="17" t="str">
        <f>IFERROR((IF(AH175&gt;=AJ175,"SOBRESALIENTE",IF(AH175&gt;AJ175-(AJ175*0.05),"NO CUMPLIDA","ACEPTABLE"))),"N/A")</f>
        <v>NO CUMPLIDA</v>
      </c>
      <c r="AJ175" s="11">
        <f t="shared" si="193"/>
        <v>1</v>
      </c>
      <c r="AK175" s="11" t="s">
        <v>119</v>
      </c>
      <c r="AL175" s="7" t="s">
        <v>1467</v>
      </c>
      <c r="AM175" s="176">
        <v>788</v>
      </c>
      <c r="AN175" s="177">
        <v>798</v>
      </c>
      <c r="AO175" s="14">
        <f t="shared" si="145"/>
        <v>0.98746867167919794</v>
      </c>
      <c r="AP175" s="176">
        <f>AQ175-4</f>
        <v>1132</v>
      </c>
      <c r="AQ175" s="177">
        <f>889+137+110</f>
        <v>1136</v>
      </c>
      <c r="AR175" s="14">
        <f t="shared" si="146"/>
        <v>0.99647887323943662</v>
      </c>
      <c r="AS175" s="178">
        <f>AT175-3</f>
        <v>1110</v>
      </c>
      <c r="AT175" s="177">
        <f>878+143+92</f>
        <v>1113</v>
      </c>
      <c r="AU175" s="14">
        <f t="shared" si="147"/>
        <v>0.99730458221024254</v>
      </c>
      <c r="AV175" s="49">
        <f t="shared" si="172"/>
        <v>3030</v>
      </c>
      <c r="AW175" s="7">
        <f t="shared" si="172"/>
        <v>3047</v>
      </c>
      <c r="AX175" s="14">
        <f t="shared" si="148"/>
        <v>0.99442074171316053</v>
      </c>
      <c r="AY175" s="17" t="str">
        <f>IFERROR((IF(AX175&lt;=AZ175,"SOBRESALIENTE",IF(AX175&lt;AZ175+(AZ175*0.05),"NO CUMPLIDA","ACEPTABLE"))),"N/A")</f>
        <v>SOBRESALIENTE</v>
      </c>
      <c r="AZ175" s="11">
        <f t="shared" si="164"/>
        <v>1</v>
      </c>
      <c r="BA175" s="11" t="s">
        <v>119</v>
      </c>
      <c r="BB175" s="7" t="s">
        <v>1467</v>
      </c>
      <c r="BC175" s="21"/>
      <c r="BD175" s="21"/>
      <c r="BE175" s="14" t="e">
        <f t="shared" si="149"/>
        <v>#DIV/0!</v>
      </c>
      <c r="BF175" s="21"/>
      <c r="BG175" s="21"/>
      <c r="BH175" s="14" t="e">
        <f t="shared" si="150"/>
        <v>#DIV/0!</v>
      </c>
      <c r="BI175" s="21"/>
      <c r="BJ175" s="21"/>
      <c r="BK175" s="14" t="e">
        <f t="shared" si="151"/>
        <v>#DIV/0!</v>
      </c>
      <c r="BL175" s="27">
        <f t="shared" si="173"/>
        <v>0</v>
      </c>
      <c r="BM175" s="26">
        <f t="shared" si="173"/>
        <v>0</v>
      </c>
      <c r="BN175" s="14" t="e">
        <f t="shared" si="152"/>
        <v>#DIV/0!</v>
      </c>
      <c r="BO175" s="28" t="str">
        <f t="shared" ref="BO175:BO181" si="198">IFERROR((IF(BN175&gt;=BP175,"SOBRESALIENTE",IF(BN175&lt;BP175-(BP175*0.05),"NO CUMPLIDA","ACEPTABLE"))),"N/A")</f>
        <v>N/A</v>
      </c>
      <c r="BP175" s="24">
        <f t="shared" si="194"/>
        <v>1</v>
      </c>
      <c r="BQ175" s="21"/>
      <c r="BR175" s="21"/>
      <c r="BS175" s="21"/>
      <c r="BT175" s="14" t="e">
        <f t="shared" si="153"/>
        <v>#DIV/0!</v>
      </c>
      <c r="BU175" s="21"/>
      <c r="BV175" s="21"/>
      <c r="BW175" s="14" t="e">
        <f t="shared" si="154"/>
        <v>#DIV/0!</v>
      </c>
      <c r="BX175" s="21"/>
      <c r="BY175" s="21"/>
      <c r="BZ175" s="14" t="e">
        <f t="shared" si="155"/>
        <v>#DIV/0!</v>
      </c>
      <c r="CA175" s="27">
        <f t="shared" si="156"/>
        <v>0</v>
      </c>
      <c r="CB175" s="26">
        <f t="shared" si="156"/>
        <v>0</v>
      </c>
      <c r="CC175" s="14" t="e">
        <f t="shared" si="157"/>
        <v>#DIV/0!</v>
      </c>
      <c r="CD175" s="28" t="str">
        <f>IFERROR((IF(CC175&gt;=CE175,"SOBRESALIENTE",IF(CC175&lt;CE175-(CE175*0.05),"NO CUMPLIDA","ACEPTABLE"))),"N/A")</f>
        <v>N/A</v>
      </c>
      <c r="CE175" s="24">
        <f t="shared" si="195"/>
        <v>1</v>
      </c>
      <c r="CF175" s="21"/>
      <c r="CG175" s="26">
        <f t="shared" si="187"/>
        <v>3393</v>
      </c>
      <c r="CH175" s="26">
        <f t="shared" si="187"/>
        <v>3428</v>
      </c>
      <c r="CI175" s="14">
        <f t="shared" si="159"/>
        <v>0.98978996499416572</v>
      </c>
      <c r="CJ175" s="28" t="str">
        <f t="shared" ref="CJ175:CJ195" si="199">IFERROR((IF(CI175&gt;=CK175,"SOBRESALIENTE",IF(CI175&lt;CK175-(CK175*0.05),"NO CUMPLIDA","ACEPTABLE"))),"N/A")</f>
        <v>ACEPTABLE</v>
      </c>
      <c r="CK175" s="11">
        <v>1</v>
      </c>
      <c r="CL175" s="26"/>
      <c r="CM175" s="26">
        <f t="shared" si="184"/>
        <v>3393</v>
      </c>
      <c r="CN175" s="38">
        <f t="shared" si="165"/>
        <v>571.33333333333337</v>
      </c>
      <c r="CO175" s="14">
        <f t="shared" si="160"/>
        <v>5.9387397899649939</v>
      </c>
      <c r="CP175" s="28" t="str">
        <f t="shared" si="190"/>
        <v>NO CUMPLIDA</v>
      </c>
      <c r="CQ175" s="11">
        <v>1</v>
      </c>
      <c r="CR175" s="26"/>
      <c r="CS175" s="26">
        <f t="shared" si="167"/>
        <v>0</v>
      </c>
      <c r="CT175" s="29">
        <f t="shared" si="166"/>
        <v>571.33333333333337</v>
      </c>
      <c r="CU175" s="30">
        <f t="shared" si="161"/>
        <v>0</v>
      </c>
      <c r="CV175" s="28" t="str">
        <f>IFERROR((IF(CU175&lt;=CW175,"SOBRESALIENTE",IF(CU175&gt;CW175+(CW175*0.05),"NO CUMPLIDA","ACEPTABLE"))),"N/A")</f>
        <v>SOBRESALIENTE</v>
      </c>
      <c r="CW175" s="11">
        <v>1</v>
      </c>
      <c r="CX175" s="26"/>
      <c r="CY175" s="26">
        <f t="shared" si="169"/>
        <v>3393</v>
      </c>
      <c r="CZ175" s="46">
        <f t="shared" si="168"/>
        <v>3428</v>
      </c>
      <c r="DA175" s="30">
        <f t="shared" si="162"/>
        <v>0.98978996499416572</v>
      </c>
      <c r="DB175" s="28" t="str">
        <f t="shared" si="192"/>
        <v>SOBRESALIENTE</v>
      </c>
      <c r="DC175" s="11">
        <v>1</v>
      </c>
      <c r="DD175" s="26"/>
    </row>
    <row r="176" spans="1:108" ht="236.25">
      <c r="A176" s="8" t="s">
        <v>1468</v>
      </c>
      <c r="B176" s="7" t="s">
        <v>531</v>
      </c>
      <c r="C176" s="8" t="s">
        <v>1392</v>
      </c>
      <c r="D176" s="9" t="s">
        <v>1469</v>
      </c>
      <c r="E176" s="9">
        <v>59812996</v>
      </c>
      <c r="F176" s="8" t="s">
        <v>1470</v>
      </c>
      <c r="G176" s="9" t="s">
        <v>1471</v>
      </c>
      <c r="H176" s="9">
        <v>30237075</v>
      </c>
      <c r="I176" s="7" t="s">
        <v>107</v>
      </c>
      <c r="J176" s="7" t="s">
        <v>1472</v>
      </c>
      <c r="K176" s="7" t="s">
        <v>1473</v>
      </c>
      <c r="L176" s="7" t="s">
        <v>537</v>
      </c>
      <c r="M176" s="7" t="s">
        <v>1474</v>
      </c>
      <c r="N176" s="7" t="s">
        <v>112</v>
      </c>
      <c r="O176" s="7" t="s">
        <v>2</v>
      </c>
      <c r="P176" s="7" t="s">
        <v>193</v>
      </c>
      <c r="Q176" s="7" t="s">
        <v>193</v>
      </c>
      <c r="R176" s="8" t="s">
        <v>1475</v>
      </c>
      <c r="S176" s="7" t="s">
        <v>1476</v>
      </c>
      <c r="T176" s="7" t="s">
        <v>1477</v>
      </c>
      <c r="U176" s="11">
        <v>0.9</v>
      </c>
      <c r="V176" s="7" t="s">
        <v>160</v>
      </c>
      <c r="W176" s="60">
        <v>146</v>
      </c>
      <c r="X176" s="179">
        <v>100</v>
      </c>
      <c r="Y176" s="14">
        <f t="shared" si="142"/>
        <v>1.46</v>
      </c>
      <c r="Z176" s="179">
        <v>108</v>
      </c>
      <c r="AA176" s="179">
        <v>116</v>
      </c>
      <c r="AB176" s="14">
        <f t="shared" si="143"/>
        <v>0.93103448275862066</v>
      </c>
      <c r="AC176" s="179">
        <v>147</v>
      </c>
      <c r="AD176" s="179">
        <v>149</v>
      </c>
      <c r="AE176" s="14">
        <f t="shared" si="144"/>
        <v>0.98657718120805371</v>
      </c>
      <c r="AF176" s="49">
        <f t="shared" si="197"/>
        <v>401</v>
      </c>
      <c r="AG176" s="7">
        <f t="shared" si="197"/>
        <v>365</v>
      </c>
      <c r="AH176" s="14">
        <f t="shared" si="163"/>
        <v>1.0986301369863014</v>
      </c>
      <c r="AI176" s="17" t="str">
        <f t="shared" ref="AI176:AI202" si="200">IFERROR((IF(AH176&gt;=AJ176,"SOBRESALIENTE",IF(AH176&lt;AJ176-(AJ176*0.05),"NO CUMPLIDA","ACEPTABLE"))),"N/A")</f>
        <v>SOBRESALIENTE</v>
      </c>
      <c r="AJ176" s="11">
        <f t="shared" si="193"/>
        <v>0.9</v>
      </c>
      <c r="AK176" s="11" t="s">
        <v>119</v>
      </c>
      <c r="AL176" s="180" t="s">
        <v>1478</v>
      </c>
      <c r="AM176" s="179">
        <v>146</v>
      </c>
      <c r="AN176" s="179">
        <v>146</v>
      </c>
      <c r="AO176" s="14">
        <f t="shared" si="145"/>
        <v>1</v>
      </c>
      <c r="AP176" s="179">
        <v>108</v>
      </c>
      <c r="AQ176" s="179">
        <v>116</v>
      </c>
      <c r="AR176" s="14">
        <f t="shared" si="146"/>
        <v>0.93103448275862066</v>
      </c>
      <c r="AS176" s="179">
        <v>147</v>
      </c>
      <c r="AT176" s="179">
        <v>149</v>
      </c>
      <c r="AU176" s="14">
        <f t="shared" si="147"/>
        <v>0.98657718120805371</v>
      </c>
      <c r="AV176" s="161">
        <f t="shared" si="172"/>
        <v>401</v>
      </c>
      <c r="AW176" s="49">
        <f t="shared" ref="AW176:AW181" si="201">AVERAGE(AN176,AQ176,AT176)</f>
        <v>137</v>
      </c>
      <c r="AX176" s="14">
        <f t="shared" si="148"/>
        <v>2.9270072992700729</v>
      </c>
      <c r="AY176" s="17" t="str">
        <f t="shared" ref="AY176:AY195" si="202">IFERROR((IF(AX176&gt;=AZ176,"SOBRESALIENTE",IF(AX176&lt;AZ176-(AZ176*0.05),"NO CUMPLIDA","ACEPTABLE"))),"N/A")</f>
        <v>SOBRESALIENTE</v>
      </c>
      <c r="AZ176" s="11">
        <f t="shared" si="164"/>
        <v>0.9</v>
      </c>
      <c r="BA176" s="11" t="s">
        <v>119</v>
      </c>
      <c r="BB176" s="7" t="s">
        <v>1478</v>
      </c>
      <c r="BC176" s="21"/>
      <c r="BD176" s="21"/>
      <c r="BE176" s="14" t="e">
        <f t="shared" si="149"/>
        <v>#DIV/0!</v>
      </c>
      <c r="BF176" s="21"/>
      <c r="BG176" s="21"/>
      <c r="BH176" s="14" t="e">
        <f t="shared" si="150"/>
        <v>#DIV/0!</v>
      </c>
      <c r="BI176" s="21"/>
      <c r="BJ176" s="21"/>
      <c r="BK176" s="14" t="e">
        <f t="shared" si="151"/>
        <v>#DIV/0!</v>
      </c>
      <c r="BL176" s="27">
        <f t="shared" si="173"/>
        <v>0</v>
      </c>
      <c r="BM176" s="26">
        <f t="shared" si="173"/>
        <v>0</v>
      </c>
      <c r="BN176" s="14" t="e">
        <f t="shared" si="152"/>
        <v>#DIV/0!</v>
      </c>
      <c r="BO176" s="28" t="str">
        <f t="shared" si="198"/>
        <v>N/A</v>
      </c>
      <c r="BP176" s="24">
        <f t="shared" si="194"/>
        <v>0.9</v>
      </c>
      <c r="BQ176" s="21"/>
      <c r="BR176" s="21"/>
      <c r="BS176" s="21"/>
      <c r="BT176" s="14" t="e">
        <f t="shared" si="153"/>
        <v>#DIV/0!</v>
      </c>
      <c r="BU176" s="21"/>
      <c r="BV176" s="21"/>
      <c r="BW176" s="14" t="e">
        <f t="shared" si="154"/>
        <v>#DIV/0!</v>
      </c>
      <c r="BX176" s="21"/>
      <c r="BY176" s="21"/>
      <c r="BZ176" s="14" t="e">
        <f t="shared" si="155"/>
        <v>#DIV/0!</v>
      </c>
      <c r="CA176" s="27">
        <f t="shared" si="156"/>
        <v>0</v>
      </c>
      <c r="CB176" s="26">
        <f t="shared" si="156"/>
        <v>0</v>
      </c>
      <c r="CC176" s="14" t="e">
        <f t="shared" si="157"/>
        <v>#DIV/0!</v>
      </c>
      <c r="CD176" s="28" t="str">
        <f>IFERROR((IF(CC176&gt;=CE176,"SOBRESALIENTE",IF(CC176&lt;CE176-(CE176*0.05),"NO CUMPLIDA","ACEPTABLE"))),"N/A")</f>
        <v>N/A</v>
      </c>
      <c r="CE176" s="24">
        <f t="shared" si="195"/>
        <v>0.9</v>
      </c>
      <c r="CF176" s="21"/>
      <c r="CG176" s="26">
        <f t="shared" si="187"/>
        <v>802</v>
      </c>
      <c r="CH176" s="26">
        <f t="shared" si="187"/>
        <v>776</v>
      </c>
      <c r="CI176" s="14">
        <f t="shared" si="159"/>
        <v>1.0335051546391754</v>
      </c>
      <c r="CJ176" s="28" t="str">
        <f t="shared" si="199"/>
        <v>SOBRESALIENTE</v>
      </c>
      <c r="CK176" s="11">
        <v>0.9</v>
      </c>
      <c r="CL176" s="26"/>
      <c r="CM176" s="26">
        <f t="shared" si="184"/>
        <v>802</v>
      </c>
      <c r="CN176" s="38">
        <f t="shared" si="165"/>
        <v>129.33333333333334</v>
      </c>
      <c r="CO176" s="14">
        <f t="shared" si="160"/>
        <v>6.2010309278350508</v>
      </c>
      <c r="CP176" s="28" t="str">
        <f t="shared" ref="CP176:CP195" si="203">IFERROR((IF(CO176&gt;=CQ176,"SOBRESALIENTE",IF(CO176&lt;CQ176-(CQ176*0.05),"NO CUMPLIDA","ACEPTABLE"))),"N/A")</f>
        <v>SOBRESALIENTE</v>
      </c>
      <c r="CQ176" s="11">
        <v>0.9</v>
      </c>
      <c r="CR176" s="26"/>
      <c r="CS176" s="26">
        <f t="shared" si="167"/>
        <v>0</v>
      </c>
      <c r="CT176" s="29">
        <f t="shared" si="166"/>
        <v>129.33333333333334</v>
      </c>
      <c r="CU176" s="30">
        <f t="shared" si="161"/>
        <v>0</v>
      </c>
      <c r="CV176" s="28" t="str">
        <f t="shared" ref="CV176:CV195" si="204">IFERROR((IF(CU176&gt;=CW176,"SOBRESALIENTE",IF(CU176&lt;CW176-(CW176*0.05),"NO CUMPLIDA","ACEPTABLE"))),"N/A")</f>
        <v>NO CUMPLIDA</v>
      </c>
      <c r="CW176" s="11">
        <v>0.9</v>
      </c>
      <c r="CX176" s="26"/>
      <c r="CY176" s="26">
        <f t="shared" si="169"/>
        <v>802</v>
      </c>
      <c r="CZ176" s="46">
        <f t="shared" si="168"/>
        <v>776</v>
      </c>
      <c r="DA176" s="30">
        <f t="shared" si="162"/>
        <v>1.0335051546391754</v>
      </c>
      <c r="DB176" s="28" t="str">
        <f t="shared" ref="DB176:DB195" si="205">IFERROR((IF(DA176&gt;=DC176,"SOBRESALIENTE",IF(DA176&lt;DC176-(DC176*0.05),"NO CUMPLIDA","ACEPTABLE"))),"N/A")</f>
        <v>SOBRESALIENTE</v>
      </c>
      <c r="DC176" s="11">
        <v>0.9</v>
      </c>
      <c r="DD176" s="26"/>
    </row>
    <row r="177" spans="1:108" ht="220.5">
      <c r="A177" s="6" t="s">
        <v>1479</v>
      </c>
      <c r="B177" s="7" t="s">
        <v>531</v>
      </c>
      <c r="C177" s="8" t="s">
        <v>1392</v>
      </c>
      <c r="D177" s="9" t="s">
        <v>1469</v>
      </c>
      <c r="E177" s="9">
        <v>59812996</v>
      </c>
      <c r="F177" s="8" t="s">
        <v>1470</v>
      </c>
      <c r="G177" s="9" t="s">
        <v>1471</v>
      </c>
      <c r="H177" s="9">
        <v>30237075</v>
      </c>
      <c r="I177" s="7" t="s">
        <v>107</v>
      </c>
      <c r="J177" s="7" t="s">
        <v>1472</v>
      </c>
      <c r="K177" s="7" t="s">
        <v>1473</v>
      </c>
      <c r="L177" s="7" t="s">
        <v>537</v>
      </c>
      <c r="M177" s="7" t="s">
        <v>1474</v>
      </c>
      <c r="N177" s="7" t="s">
        <v>112</v>
      </c>
      <c r="O177" s="7" t="s">
        <v>2</v>
      </c>
      <c r="P177" s="7" t="s">
        <v>193</v>
      </c>
      <c r="Q177" s="7" t="s">
        <v>193</v>
      </c>
      <c r="R177" s="8" t="s">
        <v>1480</v>
      </c>
      <c r="S177" s="7" t="s">
        <v>1481</v>
      </c>
      <c r="T177" s="7" t="s">
        <v>1482</v>
      </c>
      <c r="U177" s="11">
        <v>0.8</v>
      </c>
      <c r="V177" s="7" t="s">
        <v>160</v>
      </c>
      <c r="W177" s="60">
        <v>146</v>
      </c>
      <c r="X177" s="179">
        <v>96.575342465753423</v>
      </c>
      <c r="Y177" s="14">
        <f t="shared" si="142"/>
        <v>1.5117730496453901</v>
      </c>
      <c r="Z177" s="179">
        <v>102</v>
      </c>
      <c r="AA177" s="179">
        <v>116</v>
      </c>
      <c r="AB177" s="14">
        <f t="shared" si="143"/>
        <v>0.87931034482758619</v>
      </c>
      <c r="AC177" s="179">
        <v>138</v>
      </c>
      <c r="AD177" s="179">
        <v>149</v>
      </c>
      <c r="AE177" s="14">
        <f t="shared" si="144"/>
        <v>0.9261744966442953</v>
      </c>
      <c r="AF177" s="49">
        <f t="shared" si="197"/>
        <v>386</v>
      </c>
      <c r="AG177" s="7">
        <f t="shared" si="197"/>
        <v>361.57534246575341</v>
      </c>
      <c r="AH177" s="14">
        <f t="shared" si="163"/>
        <v>1.0675506724758477</v>
      </c>
      <c r="AI177" s="17" t="str">
        <f t="shared" si="200"/>
        <v>SOBRESALIENTE</v>
      </c>
      <c r="AJ177" s="11">
        <f t="shared" si="193"/>
        <v>0.8</v>
      </c>
      <c r="AK177" s="11" t="s">
        <v>119</v>
      </c>
      <c r="AL177" s="180" t="s">
        <v>1483</v>
      </c>
      <c r="AM177" s="179">
        <v>141</v>
      </c>
      <c r="AN177" s="179">
        <v>146</v>
      </c>
      <c r="AO177" s="14">
        <f t="shared" si="145"/>
        <v>0.96575342465753422</v>
      </c>
      <c r="AP177" s="179">
        <v>102</v>
      </c>
      <c r="AQ177" s="179">
        <v>116</v>
      </c>
      <c r="AR177" s="14">
        <f t="shared" si="146"/>
        <v>0.87931034482758619</v>
      </c>
      <c r="AS177" s="179">
        <v>138</v>
      </c>
      <c r="AT177" s="179">
        <v>149</v>
      </c>
      <c r="AU177" s="14">
        <f t="shared" si="147"/>
        <v>0.9261744966442953</v>
      </c>
      <c r="AV177" s="161">
        <f t="shared" si="172"/>
        <v>381</v>
      </c>
      <c r="AW177" s="49">
        <f t="shared" si="201"/>
        <v>137</v>
      </c>
      <c r="AX177" s="14">
        <f t="shared" si="148"/>
        <v>2.781021897810219</v>
      </c>
      <c r="AY177" s="17" t="str">
        <f t="shared" si="202"/>
        <v>SOBRESALIENTE</v>
      </c>
      <c r="AZ177" s="11">
        <f t="shared" si="164"/>
        <v>0.8</v>
      </c>
      <c r="BA177" s="11" t="s">
        <v>119</v>
      </c>
      <c r="BB177" s="7" t="s">
        <v>1483</v>
      </c>
      <c r="BC177" s="21"/>
      <c r="BD177" s="21"/>
      <c r="BE177" s="14" t="e">
        <f t="shared" si="149"/>
        <v>#DIV/0!</v>
      </c>
      <c r="BF177" s="21"/>
      <c r="BG177" s="21"/>
      <c r="BH177" s="14" t="e">
        <f t="shared" si="150"/>
        <v>#DIV/0!</v>
      </c>
      <c r="BI177" s="21"/>
      <c r="BJ177" s="21"/>
      <c r="BK177" s="14" t="e">
        <f t="shared" si="151"/>
        <v>#DIV/0!</v>
      </c>
      <c r="BL177" s="27">
        <f t="shared" si="173"/>
        <v>0</v>
      </c>
      <c r="BM177" s="26">
        <f t="shared" si="173"/>
        <v>0</v>
      </c>
      <c r="BN177" s="14" t="e">
        <f t="shared" si="152"/>
        <v>#DIV/0!</v>
      </c>
      <c r="BO177" s="28" t="str">
        <f t="shared" si="198"/>
        <v>N/A</v>
      </c>
      <c r="BP177" s="24">
        <f t="shared" si="194"/>
        <v>0.8</v>
      </c>
      <c r="BQ177" s="21"/>
      <c r="BR177" s="21"/>
      <c r="BS177" s="21"/>
      <c r="BT177" s="14" t="e">
        <f t="shared" si="153"/>
        <v>#DIV/0!</v>
      </c>
      <c r="BU177" s="21"/>
      <c r="BV177" s="21"/>
      <c r="BW177" s="14" t="e">
        <f t="shared" si="154"/>
        <v>#DIV/0!</v>
      </c>
      <c r="BX177" s="21"/>
      <c r="BY177" s="21"/>
      <c r="BZ177" s="14" t="e">
        <f t="shared" si="155"/>
        <v>#DIV/0!</v>
      </c>
      <c r="CA177" s="27">
        <f t="shared" si="156"/>
        <v>0</v>
      </c>
      <c r="CB177" s="26">
        <f t="shared" si="156"/>
        <v>0</v>
      </c>
      <c r="CC177" s="14" t="e">
        <f t="shared" si="157"/>
        <v>#DIV/0!</v>
      </c>
      <c r="CD177" s="28" t="str">
        <f>IFERROR((IF(CC177&lt;=CE177,"SOBRESALIENTE",IF(CC177&lt;CE177-(CE177*0.05),"NO CUMPLIDA","ACEPTABLE"))),"N/A")</f>
        <v>N/A</v>
      </c>
      <c r="CE177" s="24">
        <f t="shared" si="195"/>
        <v>0.8</v>
      </c>
      <c r="CF177" s="21"/>
      <c r="CG177" s="26">
        <f t="shared" si="187"/>
        <v>767</v>
      </c>
      <c r="CH177" s="26">
        <f t="shared" si="187"/>
        <v>772.57534246575347</v>
      </c>
      <c r="CI177" s="14">
        <f t="shared" si="159"/>
        <v>0.99278343203659702</v>
      </c>
      <c r="CJ177" s="28" t="str">
        <f t="shared" si="199"/>
        <v>SOBRESALIENTE</v>
      </c>
      <c r="CK177" s="11">
        <v>0.8</v>
      </c>
      <c r="CL177" s="26"/>
      <c r="CM177" s="26">
        <f t="shared" si="184"/>
        <v>767</v>
      </c>
      <c r="CN177" s="38">
        <f t="shared" si="165"/>
        <v>128.76255707762559</v>
      </c>
      <c r="CO177" s="14">
        <f t="shared" si="160"/>
        <v>5.9567005922195815</v>
      </c>
      <c r="CP177" s="28" t="str">
        <f t="shared" si="203"/>
        <v>SOBRESALIENTE</v>
      </c>
      <c r="CQ177" s="11">
        <v>0.8</v>
      </c>
      <c r="CR177" s="26"/>
      <c r="CS177" s="26">
        <f t="shared" si="167"/>
        <v>0</v>
      </c>
      <c r="CT177" s="29">
        <f t="shared" si="166"/>
        <v>128.76255707762559</v>
      </c>
      <c r="CU177" s="30">
        <f t="shared" si="161"/>
        <v>0</v>
      </c>
      <c r="CV177" s="28" t="str">
        <f t="shared" si="204"/>
        <v>NO CUMPLIDA</v>
      </c>
      <c r="CW177" s="11">
        <v>0.8</v>
      </c>
      <c r="CX177" s="26"/>
      <c r="CY177" s="26">
        <f t="shared" si="169"/>
        <v>767</v>
      </c>
      <c r="CZ177" s="46">
        <f t="shared" si="168"/>
        <v>772.57534246575347</v>
      </c>
      <c r="DA177" s="30">
        <f t="shared" si="162"/>
        <v>0.99278343203659702</v>
      </c>
      <c r="DB177" s="28" t="str">
        <f t="shared" si="205"/>
        <v>SOBRESALIENTE</v>
      </c>
      <c r="DC177" s="11">
        <v>0.8</v>
      </c>
      <c r="DD177" s="26"/>
    </row>
    <row r="178" spans="1:108" ht="173.25">
      <c r="A178" s="8" t="s">
        <v>1484</v>
      </c>
      <c r="B178" s="7" t="s">
        <v>531</v>
      </c>
      <c r="C178" s="8" t="s">
        <v>1392</v>
      </c>
      <c r="D178" s="9" t="s">
        <v>1469</v>
      </c>
      <c r="E178" s="9">
        <v>59812996</v>
      </c>
      <c r="F178" s="8" t="s">
        <v>1470</v>
      </c>
      <c r="G178" s="9" t="s">
        <v>1471</v>
      </c>
      <c r="H178" s="9">
        <v>30237075</v>
      </c>
      <c r="I178" s="7" t="s">
        <v>760</v>
      </c>
      <c r="J178" s="7" t="s">
        <v>1485</v>
      </c>
      <c r="K178" s="7" t="s">
        <v>1486</v>
      </c>
      <c r="L178" s="7" t="s">
        <v>537</v>
      </c>
      <c r="M178" s="7" t="s">
        <v>1474</v>
      </c>
      <c r="N178" s="7" t="s">
        <v>112</v>
      </c>
      <c r="O178" s="7" t="s">
        <v>2</v>
      </c>
      <c r="P178" s="7" t="s">
        <v>193</v>
      </c>
      <c r="Q178" s="7" t="s">
        <v>193</v>
      </c>
      <c r="R178" s="8" t="s">
        <v>1487</v>
      </c>
      <c r="S178" s="7" t="s">
        <v>1488</v>
      </c>
      <c r="T178" s="7" t="s">
        <v>1489</v>
      </c>
      <c r="U178" s="11">
        <v>0.6</v>
      </c>
      <c r="V178" s="7" t="s">
        <v>160</v>
      </c>
      <c r="W178" s="60">
        <v>145</v>
      </c>
      <c r="X178" s="179">
        <v>80.689655172413794</v>
      </c>
      <c r="Y178" s="14">
        <f t="shared" si="142"/>
        <v>1.7970085470085471</v>
      </c>
      <c r="Z178" s="179">
        <v>90</v>
      </c>
      <c r="AA178" s="179">
        <v>114</v>
      </c>
      <c r="AB178" s="14">
        <f t="shared" si="143"/>
        <v>0.78947368421052633</v>
      </c>
      <c r="AC178" s="179">
        <v>107</v>
      </c>
      <c r="AD178" s="179">
        <v>145</v>
      </c>
      <c r="AE178" s="14">
        <f t="shared" si="144"/>
        <v>0.73793103448275865</v>
      </c>
      <c r="AF178" s="49">
        <f t="shared" si="197"/>
        <v>342</v>
      </c>
      <c r="AG178" s="7">
        <f t="shared" si="197"/>
        <v>339.68965517241378</v>
      </c>
      <c r="AH178" s="14">
        <f t="shared" si="163"/>
        <v>1.0068013399654858</v>
      </c>
      <c r="AI178" s="17" t="str">
        <f t="shared" si="200"/>
        <v>SOBRESALIENTE</v>
      </c>
      <c r="AJ178" s="11">
        <f t="shared" si="193"/>
        <v>0.6</v>
      </c>
      <c r="AK178" s="11" t="s">
        <v>119</v>
      </c>
      <c r="AL178" s="180" t="s">
        <v>1490</v>
      </c>
      <c r="AM178" s="179">
        <v>117</v>
      </c>
      <c r="AN178" s="179">
        <v>145</v>
      </c>
      <c r="AO178" s="14">
        <f t="shared" si="145"/>
        <v>0.80689655172413788</v>
      </c>
      <c r="AP178" s="179">
        <v>90</v>
      </c>
      <c r="AQ178" s="179">
        <v>114</v>
      </c>
      <c r="AR178" s="14">
        <f t="shared" si="146"/>
        <v>0.78947368421052633</v>
      </c>
      <c r="AS178" s="179">
        <v>107</v>
      </c>
      <c r="AT178" s="179">
        <v>145</v>
      </c>
      <c r="AU178" s="14">
        <f t="shared" si="147"/>
        <v>0.73793103448275865</v>
      </c>
      <c r="AV178" s="161">
        <f t="shared" si="172"/>
        <v>314</v>
      </c>
      <c r="AW178" s="49">
        <f t="shared" si="201"/>
        <v>134.66666666666666</v>
      </c>
      <c r="AX178" s="14">
        <f t="shared" si="148"/>
        <v>2.331683168316832</v>
      </c>
      <c r="AY178" s="17" t="str">
        <f t="shared" si="202"/>
        <v>SOBRESALIENTE</v>
      </c>
      <c r="AZ178" s="11">
        <f t="shared" si="164"/>
        <v>0.6</v>
      </c>
      <c r="BA178" s="11" t="s">
        <v>119</v>
      </c>
      <c r="BB178" s="7" t="s">
        <v>1490</v>
      </c>
      <c r="BC178" s="21"/>
      <c r="BD178" s="21"/>
      <c r="BE178" s="14" t="e">
        <f t="shared" si="149"/>
        <v>#DIV/0!</v>
      </c>
      <c r="BF178" s="21"/>
      <c r="BG178" s="21"/>
      <c r="BH178" s="14" t="e">
        <f t="shared" si="150"/>
        <v>#DIV/0!</v>
      </c>
      <c r="BI178" s="21"/>
      <c r="BJ178" s="21"/>
      <c r="BK178" s="14" t="e">
        <f t="shared" si="151"/>
        <v>#DIV/0!</v>
      </c>
      <c r="BL178" s="27">
        <f t="shared" si="173"/>
        <v>0</v>
      </c>
      <c r="BM178" s="26">
        <f t="shared" si="173"/>
        <v>0</v>
      </c>
      <c r="BN178" s="14" t="e">
        <f t="shared" si="152"/>
        <v>#DIV/0!</v>
      </c>
      <c r="BO178" s="28" t="str">
        <f t="shared" si="198"/>
        <v>N/A</v>
      </c>
      <c r="BP178" s="24">
        <f t="shared" si="194"/>
        <v>0.6</v>
      </c>
      <c r="BQ178" s="21"/>
      <c r="BR178" s="21"/>
      <c r="BS178" s="21"/>
      <c r="BT178" s="14" t="e">
        <f t="shared" si="153"/>
        <v>#DIV/0!</v>
      </c>
      <c r="BU178" s="21"/>
      <c r="BV178" s="21"/>
      <c r="BW178" s="14" t="e">
        <f t="shared" si="154"/>
        <v>#DIV/0!</v>
      </c>
      <c r="BX178" s="21"/>
      <c r="BY178" s="21"/>
      <c r="BZ178" s="14" t="e">
        <f t="shared" si="155"/>
        <v>#DIV/0!</v>
      </c>
      <c r="CA178" s="27">
        <f t="shared" si="156"/>
        <v>0</v>
      </c>
      <c r="CB178" s="26">
        <f t="shared" si="156"/>
        <v>0</v>
      </c>
      <c r="CC178" s="14" t="e">
        <f t="shared" si="157"/>
        <v>#DIV/0!</v>
      </c>
      <c r="CD178" s="28" t="str">
        <f>IFERROR((IF(CC178&lt;=CE178,"SOBRESALIENTE",IF(CC178&lt;CE178-(CE178*0.05),"NO CUMPLIDA","ACEPTABLE"))),"N/A")</f>
        <v>N/A</v>
      </c>
      <c r="CE178" s="24">
        <f t="shared" si="195"/>
        <v>0.6</v>
      </c>
      <c r="CF178" s="21"/>
      <c r="CG178" s="26">
        <f t="shared" si="187"/>
        <v>656</v>
      </c>
      <c r="CH178" s="26">
        <f t="shared" si="187"/>
        <v>743.68965517241372</v>
      </c>
      <c r="CI178" s="14">
        <f t="shared" si="159"/>
        <v>0.88208837575926191</v>
      </c>
      <c r="CJ178" s="28" t="str">
        <f t="shared" si="199"/>
        <v>SOBRESALIENTE</v>
      </c>
      <c r="CK178" s="11">
        <v>0.6</v>
      </c>
      <c r="CL178" s="26"/>
      <c r="CM178" s="26">
        <f t="shared" si="184"/>
        <v>656</v>
      </c>
      <c r="CN178" s="38">
        <f t="shared" si="165"/>
        <v>123.94827586206895</v>
      </c>
      <c r="CO178" s="14">
        <f t="shared" si="160"/>
        <v>5.2925302545555715</v>
      </c>
      <c r="CP178" s="28" t="str">
        <f t="shared" si="203"/>
        <v>SOBRESALIENTE</v>
      </c>
      <c r="CQ178" s="11">
        <v>0.6</v>
      </c>
      <c r="CR178" s="26"/>
      <c r="CS178" s="26">
        <f t="shared" si="167"/>
        <v>0</v>
      </c>
      <c r="CT178" s="29">
        <f t="shared" si="166"/>
        <v>123.94827586206895</v>
      </c>
      <c r="CU178" s="30">
        <f t="shared" si="161"/>
        <v>0</v>
      </c>
      <c r="CV178" s="28" t="str">
        <f t="shared" si="204"/>
        <v>NO CUMPLIDA</v>
      </c>
      <c r="CW178" s="11">
        <v>0.6</v>
      </c>
      <c r="CX178" s="26"/>
      <c r="CY178" s="26">
        <f t="shared" si="169"/>
        <v>656</v>
      </c>
      <c r="CZ178" s="46">
        <f t="shared" si="168"/>
        <v>743.68965517241372</v>
      </c>
      <c r="DA178" s="30">
        <f t="shared" si="162"/>
        <v>0.88208837575926191</v>
      </c>
      <c r="DB178" s="28" t="str">
        <f t="shared" si="205"/>
        <v>SOBRESALIENTE</v>
      </c>
      <c r="DC178" s="11">
        <v>0.6</v>
      </c>
      <c r="DD178" s="26"/>
    </row>
    <row r="179" spans="1:108" ht="189">
      <c r="A179" s="6" t="s">
        <v>1491</v>
      </c>
      <c r="B179" s="7" t="s">
        <v>531</v>
      </c>
      <c r="C179" s="8" t="s">
        <v>1392</v>
      </c>
      <c r="D179" s="9" t="s">
        <v>1469</v>
      </c>
      <c r="E179" s="9">
        <v>59812996</v>
      </c>
      <c r="F179" s="8" t="s">
        <v>1470</v>
      </c>
      <c r="G179" s="9" t="s">
        <v>1471</v>
      </c>
      <c r="H179" s="9">
        <v>30237075</v>
      </c>
      <c r="I179" s="7" t="s">
        <v>760</v>
      </c>
      <c r="J179" s="7" t="s">
        <v>1485</v>
      </c>
      <c r="K179" s="7" t="s">
        <v>1492</v>
      </c>
      <c r="L179" s="7" t="s">
        <v>537</v>
      </c>
      <c r="M179" s="7" t="s">
        <v>1474</v>
      </c>
      <c r="N179" s="7" t="s">
        <v>112</v>
      </c>
      <c r="O179" s="7" t="s">
        <v>2</v>
      </c>
      <c r="P179" s="7" t="s">
        <v>193</v>
      </c>
      <c r="Q179" s="7" t="s">
        <v>193</v>
      </c>
      <c r="R179" s="8" t="s">
        <v>1493</v>
      </c>
      <c r="S179" s="7" t="s">
        <v>1494</v>
      </c>
      <c r="T179" s="7" t="s">
        <v>1495</v>
      </c>
      <c r="U179" s="11">
        <v>0.9</v>
      </c>
      <c r="V179" s="7" t="s">
        <v>160</v>
      </c>
      <c r="W179" s="60">
        <v>145</v>
      </c>
      <c r="X179" s="179">
        <v>100</v>
      </c>
      <c r="Y179" s="14">
        <f t="shared" si="142"/>
        <v>1.45</v>
      </c>
      <c r="Z179" s="179">
        <v>112</v>
      </c>
      <c r="AA179" s="179">
        <v>114</v>
      </c>
      <c r="AB179" s="14">
        <f t="shared" si="143"/>
        <v>0.98245614035087714</v>
      </c>
      <c r="AC179" s="179">
        <v>145</v>
      </c>
      <c r="AD179" s="179">
        <v>145</v>
      </c>
      <c r="AE179" s="14">
        <f t="shared" si="144"/>
        <v>1</v>
      </c>
      <c r="AF179" s="49">
        <f t="shared" si="197"/>
        <v>402</v>
      </c>
      <c r="AG179" s="7">
        <f t="shared" si="197"/>
        <v>359</v>
      </c>
      <c r="AH179" s="14">
        <f t="shared" si="163"/>
        <v>1.1197771587743732</v>
      </c>
      <c r="AI179" s="17" t="str">
        <f t="shared" si="200"/>
        <v>SOBRESALIENTE</v>
      </c>
      <c r="AJ179" s="11">
        <f t="shared" si="193"/>
        <v>0.9</v>
      </c>
      <c r="AK179" s="11" t="s">
        <v>119</v>
      </c>
      <c r="AL179" s="180" t="s">
        <v>1496</v>
      </c>
      <c r="AM179" s="179">
        <v>145</v>
      </c>
      <c r="AN179" s="179">
        <v>145</v>
      </c>
      <c r="AO179" s="14">
        <f t="shared" si="145"/>
        <v>1</v>
      </c>
      <c r="AP179" s="179">
        <v>112</v>
      </c>
      <c r="AQ179" s="179">
        <v>114</v>
      </c>
      <c r="AR179" s="14">
        <f t="shared" si="146"/>
        <v>0.98245614035087714</v>
      </c>
      <c r="AS179" s="179">
        <v>145</v>
      </c>
      <c r="AT179" s="179">
        <v>145</v>
      </c>
      <c r="AU179" s="14">
        <f t="shared" si="147"/>
        <v>1</v>
      </c>
      <c r="AV179" s="161">
        <f t="shared" si="172"/>
        <v>402</v>
      </c>
      <c r="AW179" s="49">
        <f t="shared" si="201"/>
        <v>134.66666666666666</v>
      </c>
      <c r="AX179" s="14">
        <f t="shared" si="148"/>
        <v>2.9851485148514856</v>
      </c>
      <c r="AY179" s="17" t="str">
        <f t="shared" si="202"/>
        <v>SOBRESALIENTE</v>
      </c>
      <c r="AZ179" s="11">
        <f t="shared" si="164"/>
        <v>0.9</v>
      </c>
      <c r="BA179" s="11" t="s">
        <v>119</v>
      </c>
      <c r="BB179" s="7" t="s">
        <v>1496</v>
      </c>
      <c r="BC179" s="21"/>
      <c r="BD179" s="21"/>
      <c r="BE179" s="14" t="e">
        <f t="shared" si="149"/>
        <v>#DIV/0!</v>
      </c>
      <c r="BF179" s="21"/>
      <c r="BG179" s="21"/>
      <c r="BH179" s="14" t="e">
        <f t="shared" si="150"/>
        <v>#DIV/0!</v>
      </c>
      <c r="BI179" s="21"/>
      <c r="BJ179" s="21"/>
      <c r="BK179" s="14" t="e">
        <f t="shared" si="151"/>
        <v>#DIV/0!</v>
      </c>
      <c r="BL179" s="27">
        <f t="shared" si="173"/>
        <v>0</v>
      </c>
      <c r="BM179" s="26">
        <f t="shared" si="173"/>
        <v>0</v>
      </c>
      <c r="BN179" s="14" t="e">
        <f t="shared" si="152"/>
        <v>#DIV/0!</v>
      </c>
      <c r="BO179" s="28" t="str">
        <f t="shared" si="198"/>
        <v>N/A</v>
      </c>
      <c r="BP179" s="24">
        <f t="shared" si="194"/>
        <v>0.9</v>
      </c>
      <c r="BQ179" s="21"/>
      <c r="BR179" s="21"/>
      <c r="BS179" s="21"/>
      <c r="BT179" s="14" t="e">
        <f t="shared" si="153"/>
        <v>#DIV/0!</v>
      </c>
      <c r="BU179" s="21"/>
      <c r="BV179" s="21"/>
      <c r="BW179" s="14" t="e">
        <f t="shared" si="154"/>
        <v>#DIV/0!</v>
      </c>
      <c r="BX179" s="21"/>
      <c r="BY179" s="21"/>
      <c r="BZ179" s="14" t="e">
        <f t="shared" si="155"/>
        <v>#DIV/0!</v>
      </c>
      <c r="CA179" s="27">
        <f t="shared" si="156"/>
        <v>0</v>
      </c>
      <c r="CB179" s="26">
        <f t="shared" si="156"/>
        <v>0</v>
      </c>
      <c r="CC179" s="14" t="e">
        <f t="shared" si="157"/>
        <v>#DIV/0!</v>
      </c>
      <c r="CD179" s="28" t="str">
        <f>IFERROR((IF(CC179&gt;=CE179,"SOBRESALIENTE",IF(CC179&lt;CE179-(CE179*0.05),"NO CUMPLIDA","ACEPTABLE"))),"N/A")</f>
        <v>N/A</v>
      </c>
      <c r="CE179" s="24">
        <f t="shared" si="195"/>
        <v>0.9</v>
      </c>
      <c r="CF179" s="21"/>
      <c r="CG179" s="26">
        <f t="shared" si="187"/>
        <v>804</v>
      </c>
      <c r="CH179" s="26">
        <f t="shared" si="187"/>
        <v>763</v>
      </c>
      <c r="CI179" s="14">
        <f t="shared" si="159"/>
        <v>1.053735255570118</v>
      </c>
      <c r="CJ179" s="28" t="str">
        <f t="shared" si="199"/>
        <v>SOBRESALIENTE</v>
      </c>
      <c r="CK179" s="11">
        <v>0.9</v>
      </c>
      <c r="CL179" s="26"/>
      <c r="CM179" s="26">
        <f t="shared" si="184"/>
        <v>804</v>
      </c>
      <c r="CN179" s="38">
        <f t="shared" si="165"/>
        <v>127.16666666666667</v>
      </c>
      <c r="CO179" s="14">
        <f t="shared" si="160"/>
        <v>6.3224115334207074</v>
      </c>
      <c r="CP179" s="28" t="str">
        <f t="shared" si="203"/>
        <v>SOBRESALIENTE</v>
      </c>
      <c r="CQ179" s="11">
        <v>0.9</v>
      </c>
      <c r="CR179" s="26"/>
      <c r="CS179" s="26">
        <f t="shared" si="167"/>
        <v>0</v>
      </c>
      <c r="CT179" s="29">
        <f t="shared" si="166"/>
        <v>127.16666666666667</v>
      </c>
      <c r="CU179" s="30">
        <f t="shared" si="161"/>
        <v>0</v>
      </c>
      <c r="CV179" s="28" t="str">
        <f t="shared" si="204"/>
        <v>NO CUMPLIDA</v>
      </c>
      <c r="CW179" s="11">
        <v>0.9</v>
      </c>
      <c r="CX179" s="26"/>
      <c r="CY179" s="26">
        <f t="shared" si="169"/>
        <v>804</v>
      </c>
      <c r="CZ179" s="46">
        <f t="shared" si="168"/>
        <v>763</v>
      </c>
      <c r="DA179" s="30">
        <f t="shared" si="162"/>
        <v>1.053735255570118</v>
      </c>
      <c r="DB179" s="28" t="str">
        <f t="shared" si="205"/>
        <v>SOBRESALIENTE</v>
      </c>
      <c r="DC179" s="11">
        <v>0.9</v>
      </c>
      <c r="DD179" s="26"/>
    </row>
    <row r="180" spans="1:108" ht="173.25">
      <c r="A180" s="8" t="s">
        <v>1497</v>
      </c>
      <c r="B180" s="7" t="s">
        <v>531</v>
      </c>
      <c r="C180" s="8" t="s">
        <v>1392</v>
      </c>
      <c r="D180" s="9" t="s">
        <v>1469</v>
      </c>
      <c r="E180" s="9">
        <v>59812996</v>
      </c>
      <c r="F180" s="8" t="s">
        <v>1470</v>
      </c>
      <c r="G180" s="9" t="s">
        <v>1471</v>
      </c>
      <c r="H180" s="9">
        <v>30237075</v>
      </c>
      <c r="I180" s="7" t="s">
        <v>760</v>
      </c>
      <c r="J180" s="7" t="s">
        <v>1498</v>
      </c>
      <c r="K180" s="7" t="s">
        <v>1499</v>
      </c>
      <c r="L180" s="7" t="s">
        <v>537</v>
      </c>
      <c r="M180" s="7" t="s">
        <v>1474</v>
      </c>
      <c r="N180" s="7" t="s">
        <v>112</v>
      </c>
      <c r="O180" s="7" t="s">
        <v>2</v>
      </c>
      <c r="P180" s="7" t="s">
        <v>193</v>
      </c>
      <c r="Q180" s="7" t="s">
        <v>193</v>
      </c>
      <c r="R180" s="8" t="s">
        <v>1500</v>
      </c>
      <c r="S180" s="7" t="s">
        <v>1501</v>
      </c>
      <c r="T180" s="7" t="s">
        <v>1502</v>
      </c>
      <c r="U180" s="11">
        <v>1</v>
      </c>
      <c r="V180" s="7" t="s">
        <v>160</v>
      </c>
      <c r="W180" s="60">
        <v>2</v>
      </c>
      <c r="X180" s="179">
        <v>100</v>
      </c>
      <c r="Y180" s="14">
        <f t="shared" si="142"/>
        <v>0.02</v>
      </c>
      <c r="Z180" s="179">
        <v>7</v>
      </c>
      <c r="AA180" s="179">
        <v>7</v>
      </c>
      <c r="AB180" s="14">
        <f t="shared" si="143"/>
        <v>1</v>
      </c>
      <c r="AC180" s="179">
        <v>4</v>
      </c>
      <c r="AD180" s="179">
        <v>4</v>
      </c>
      <c r="AE180" s="14">
        <f t="shared" si="144"/>
        <v>1</v>
      </c>
      <c r="AF180" s="49">
        <f t="shared" si="197"/>
        <v>13</v>
      </c>
      <c r="AG180" s="7">
        <f t="shared" si="197"/>
        <v>111</v>
      </c>
      <c r="AH180" s="14">
        <f t="shared" si="163"/>
        <v>0.11711711711711711</v>
      </c>
      <c r="AI180" s="17" t="str">
        <f>IFERROR((IF(AH180&lt;=AJ180,"SOBRESALIENTE",IF(AH180&lt;AJ180-(AJ180*0.05),"NO CUMPLIDA","ACEPTABLE"))),"N/A")</f>
        <v>SOBRESALIENTE</v>
      </c>
      <c r="AJ180" s="11">
        <f t="shared" si="193"/>
        <v>1</v>
      </c>
      <c r="AK180" s="11" t="s">
        <v>119</v>
      </c>
      <c r="AL180" s="180" t="s">
        <v>1503</v>
      </c>
      <c r="AM180" s="179">
        <v>2</v>
      </c>
      <c r="AN180" s="179">
        <v>2</v>
      </c>
      <c r="AO180" s="14">
        <f t="shared" si="145"/>
        <v>1</v>
      </c>
      <c r="AP180" s="179">
        <v>7</v>
      </c>
      <c r="AQ180" s="179">
        <v>7</v>
      </c>
      <c r="AR180" s="14">
        <f t="shared" si="146"/>
        <v>1</v>
      </c>
      <c r="AS180" s="179">
        <v>4</v>
      </c>
      <c r="AT180" s="179">
        <v>4</v>
      </c>
      <c r="AU180" s="14">
        <f t="shared" si="147"/>
        <v>1</v>
      </c>
      <c r="AV180" s="161">
        <f t="shared" si="172"/>
        <v>13</v>
      </c>
      <c r="AW180" s="49">
        <f t="shared" si="201"/>
        <v>4.333333333333333</v>
      </c>
      <c r="AX180" s="14">
        <f t="shared" si="148"/>
        <v>3</v>
      </c>
      <c r="AY180" s="17" t="str">
        <f t="shared" si="202"/>
        <v>SOBRESALIENTE</v>
      </c>
      <c r="AZ180" s="11">
        <f t="shared" si="164"/>
        <v>1</v>
      </c>
      <c r="BA180" s="11" t="s">
        <v>119</v>
      </c>
      <c r="BB180" s="7" t="s">
        <v>1503</v>
      </c>
      <c r="BC180" s="21"/>
      <c r="BD180" s="21"/>
      <c r="BE180" s="14" t="e">
        <f t="shared" si="149"/>
        <v>#DIV/0!</v>
      </c>
      <c r="BF180" s="21"/>
      <c r="BG180" s="21"/>
      <c r="BH180" s="14" t="e">
        <f t="shared" si="150"/>
        <v>#DIV/0!</v>
      </c>
      <c r="BI180" s="21"/>
      <c r="BJ180" s="21"/>
      <c r="BK180" s="14" t="e">
        <f t="shared" si="151"/>
        <v>#DIV/0!</v>
      </c>
      <c r="BL180" s="27">
        <f t="shared" si="173"/>
        <v>0</v>
      </c>
      <c r="BM180" s="26">
        <f t="shared" si="173"/>
        <v>0</v>
      </c>
      <c r="BN180" s="14" t="e">
        <f t="shared" si="152"/>
        <v>#DIV/0!</v>
      </c>
      <c r="BO180" s="28" t="str">
        <f t="shared" si="198"/>
        <v>N/A</v>
      </c>
      <c r="BP180" s="24">
        <f t="shared" si="194"/>
        <v>1</v>
      </c>
      <c r="BQ180" s="21"/>
      <c r="BR180" s="21"/>
      <c r="BS180" s="21"/>
      <c r="BT180" s="14" t="e">
        <f t="shared" si="153"/>
        <v>#DIV/0!</v>
      </c>
      <c r="BU180" s="21"/>
      <c r="BV180" s="21"/>
      <c r="BW180" s="14" t="e">
        <f t="shared" si="154"/>
        <v>#DIV/0!</v>
      </c>
      <c r="BX180" s="21"/>
      <c r="BY180" s="21"/>
      <c r="BZ180" s="14" t="e">
        <f t="shared" si="155"/>
        <v>#DIV/0!</v>
      </c>
      <c r="CA180" s="27">
        <f t="shared" si="156"/>
        <v>0</v>
      </c>
      <c r="CB180" s="26">
        <f t="shared" si="156"/>
        <v>0</v>
      </c>
      <c r="CC180" s="14" t="e">
        <f t="shared" si="157"/>
        <v>#DIV/0!</v>
      </c>
      <c r="CD180" s="28" t="str">
        <f>IFERROR((IF(CC180&gt;=CE180,"SOBRESALIENTE",IF(CC180&lt;CE180-(CE180*0.05),"NO CUMPLIDA","ACEPTABLE"))),"N/A")</f>
        <v>N/A</v>
      </c>
      <c r="CE180" s="24">
        <f t="shared" si="195"/>
        <v>1</v>
      </c>
      <c r="CF180" s="21"/>
      <c r="CG180" s="26">
        <f t="shared" si="187"/>
        <v>26</v>
      </c>
      <c r="CH180" s="26">
        <f t="shared" si="187"/>
        <v>124</v>
      </c>
      <c r="CI180" s="14">
        <f t="shared" si="159"/>
        <v>0.20967741935483872</v>
      </c>
      <c r="CJ180" s="28" t="str">
        <f t="shared" si="199"/>
        <v>NO CUMPLIDA</v>
      </c>
      <c r="CK180" s="11">
        <v>1</v>
      </c>
      <c r="CL180" s="26"/>
      <c r="CM180" s="26">
        <f t="shared" si="184"/>
        <v>26</v>
      </c>
      <c r="CN180" s="38">
        <f t="shared" si="165"/>
        <v>20.666666666666668</v>
      </c>
      <c r="CO180" s="14">
        <f t="shared" si="160"/>
        <v>1.2580645161290323</v>
      </c>
      <c r="CP180" s="28" t="str">
        <f t="shared" si="203"/>
        <v>SOBRESALIENTE</v>
      </c>
      <c r="CQ180" s="11">
        <v>1</v>
      </c>
      <c r="CR180" s="26"/>
      <c r="CS180" s="26">
        <f t="shared" si="167"/>
        <v>0</v>
      </c>
      <c r="CT180" s="29">
        <f t="shared" si="166"/>
        <v>20.666666666666668</v>
      </c>
      <c r="CU180" s="30">
        <f t="shared" si="161"/>
        <v>0</v>
      </c>
      <c r="CV180" s="28" t="str">
        <f t="shared" si="204"/>
        <v>NO CUMPLIDA</v>
      </c>
      <c r="CW180" s="11">
        <v>1</v>
      </c>
      <c r="CX180" s="26"/>
      <c r="CY180" s="26">
        <f t="shared" si="169"/>
        <v>26</v>
      </c>
      <c r="CZ180" s="46">
        <f t="shared" si="168"/>
        <v>124</v>
      </c>
      <c r="DA180" s="30">
        <f t="shared" si="162"/>
        <v>0.20967741935483872</v>
      </c>
      <c r="DB180" s="28" t="str">
        <f t="shared" si="205"/>
        <v>NO CUMPLIDA</v>
      </c>
      <c r="DC180" s="11">
        <v>1</v>
      </c>
      <c r="DD180" s="26"/>
    </row>
    <row r="181" spans="1:108" ht="141.75">
      <c r="A181" s="6" t="s">
        <v>1504</v>
      </c>
      <c r="B181" s="7" t="s">
        <v>531</v>
      </c>
      <c r="C181" s="8" t="s">
        <v>1392</v>
      </c>
      <c r="D181" s="9" t="s">
        <v>1469</v>
      </c>
      <c r="E181" s="9">
        <v>59812996</v>
      </c>
      <c r="F181" s="8" t="s">
        <v>1470</v>
      </c>
      <c r="G181" s="9" t="s">
        <v>1471</v>
      </c>
      <c r="H181" s="9">
        <v>30237075</v>
      </c>
      <c r="I181" s="7" t="s">
        <v>760</v>
      </c>
      <c r="J181" s="7" t="s">
        <v>1498</v>
      </c>
      <c r="K181" s="7" t="s">
        <v>1499</v>
      </c>
      <c r="L181" s="7" t="s">
        <v>537</v>
      </c>
      <c r="M181" s="7" t="s">
        <v>1474</v>
      </c>
      <c r="N181" s="7" t="s">
        <v>112</v>
      </c>
      <c r="O181" s="7" t="s">
        <v>2</v>
      </c>
      <c r="P181" s="7" t="s">
        <v>193</v>
      </c>
      <c r="Q181" s="7" t="s">
        <v>193</v>
      </c>
      <c r="R181" s="8" t="s">
        <v>1505</v>
      </c>
      <c r="S181" s="7" t="s">
        <v>1506</v>
      </c>
      <c r="T181" s="7" t="s">
        <v>1507</v>
      </c>
      <c r="U181" s="11">
        <v>1</v>
      </c>
      <c r="V181" s="7" t="s">
        <v>160</v>
      </c>
      <c r="W181" s="60">
        <v>5</v>
      </c>
      <c r="X181" s="179">
        <v>100</v>
      </c>
      <c r="Y181" s="14">
        <f t="shared" si="142"/>
        <v>0.05</v>
      </c>
      <c r="Z181" s="179">
        <v>11</v>
      </c>
      <c r="AA181" s="179">
        <v>11</v>
      </c>
      <c r="AB181" s="14">
        <f t="shared" si="143"/>
        <v>1</v>
      </c>
      <c r="AC181" s="179">
        <v>10</v>
      </c>
      <c r="AD181" s="179">
        <v>10</v>
      </c>
      <c r="AE181" s="14">
        <f t="shared" si="144"/>
        <v>1</v>
      </c>
      <c r="AF181" s="49">
        <f t="shared" si="197"/>
        <v>26</v>
      </c>
      <c r="AG181" s="7">
        <f t="shared" si="197"/>
        <v>121</v>
      </c>
      <c r="AH181" s="14">
        <f t="shared" si="163"/>
        <v>0.21487603305785125</v>
      </c>
      <c r="AI181" s="17" t="str">
        <f t="shared" si="200"/>
        <v>NO CUMPLIDA</v>
      </c>
      <c r="AJ181" s="11">
        <f t="shared" si="193"/>
        <v>1</v>
      </c>
      <c r="AK181" s="11" t="s">
        <v>119</v>
      </c>
      <c r="AL181" s="180" t="s">
        <v>1508</v>
      </c>
      <c r="AM181" s="179">
        <v>5</v>
      </c>
      <c r="AN181" s="179">
        <v>5</v>
      </c>
      <c r="AO181" s="14">
        <f t="shared" si="145"/>
        <v>1</v>
      </c>
      <c r="AP181" s="179">
        <v>11</v>
      </c>
      <c r="AQ181" s="179">
        <v>11</v>
      </c>
      <c r="AR181" s="14">
        <f t="shared" si="146"/>
        <v>1</v>
      </c>
      <c r="AS181" s="179">
        <v>10</v>
      </c>
      <c r="AT181" s="21">
        <v>10</v>
      </c>
      <c r="AU181" s="14">
        <f t="shared" si="147"/>
        <v>1</v>
      </c>
      <c r="AV181" s="161">
        <f t="shared" si="172"/>
        <v>26</v>
      </c>
      <c r="AW181" s="49">
        <f t="shared" si="201"/>
        <v>8.6666666666666661</v>
      </c>
      <c r="AX181" s="14">
        <f t="shared" si="148"/>
        <v>3</v>
      </c>
      <c r="AY181" s="17" t="str">
        <f t="shared" si="202"/>
        <v>SOBRESALIENTE</v>
      </c>
      <c r="AZ181" s="11">
        <f t="shared" si="164"/>
        <v>1</v>
      </c>
      <c r="BA181" s="11" t="s">
        <v>119</v>
      </c>
      <c r="BB181" s="7" t="s">
        <v>1508</v>
      </c>
      <c r="BC181" s="21"/>
      <c r="BD181" s="21"/>
      <c r="BE181" s="14" t="e">
        <f t="shared" si="149"/>
        <v>#DIV/0!</v>
      </c>
      <c r="BF181" s="21"/>
      <c r="BG181" s="21"/>
      <c r="BH181" s="14" t="e">
        <f t="shared" si="150"/>
        <v>#DIV/0!</v>
      </c>
      <c r="BI181" s="21"/>
      <c r="BJ181" s="21"/>
      <c r="BK181" s="14" t="e">
        <f t="shared" si="151"/>
        <v>#DIV/0!</v>
      </c>
      <c r="BL181" s="27">
        <f t="shared" si="173"/>
        <v>0</v>
      </c>
      <c r="BM181" s="26">
        <f t="shared" si="173"/>
        <v>0</v>
      </c>
      <c r="BN181" s="14" t="e">
        <f t="shared" si="152"/>
        <v>#DIV/0!</v>
      </c>
      <c r="BO181" s="28" t="str">
        <f t="shared" si="198"/>
        <v>N/A</v>
      </c>
      <c r="BP181" s="24">
        <f t="shared" si="194"/>
        <v>1</v>
      </c>
      <c r="BQ181" s="21"/>
      <c r="BR181" s="21"/>
      <c r="BS181" s="21"/>
      <c r="BT181" s="14" t="e">
        <f t="shared" si="153"/>
        <v>#DIV/0!</v>
      </c>
      <c r="BU181" s="21"/>
      <c r="BV181" s="21"/>
      <c r="BW181" s="14" t="e">
        <f t="shared" si="154"/>
        <v>#DIV/0!</v>
      </c>
      <c r="BX181" s="21"/>
      <c r="BY181" s="21"/>
      <c r="BZ181" s="14" t="e">
        <f t="shared" si="155"/>
        <v>#DIV/0!</v>
      </c>
      <c r="CA181" s="27">
        <f t="shared" si="156"/>
        <v>0</v>
      </c>
      <c r="CB181" s="26">
        <f t="shared" si="156"/>
        <v>0</v>
      </c>
      <c r="CC181" s="14" t="e">
        <f t="shared" si="157"/>
        <v>#DIV/0!</v>
      </c>
      <c r="CD181" s="28" t="str">
        <f>IFERROR((IF(CC181&gt;=CE181,"SOBRESALIENTE",IF(CC181&lt;CE181-(CE181*0.05),"NO CUMPLIDA","ACEPTABLE"))),"N/A")</f>
        <v>N/A</v>
      </c>
      <c r="CE181" s="24">
        <f t="shared" si="195"/>
        <v>1</v>
      </c>
      <c r="CF181" s="21"/>
      <c r="CG181" s="26">
        <f t="shared" si="187"/>
        <v>52</v>
      </c>
      <c r="CH181" s="26">
        <f t="shared" si="187"/>
        <v>147</v>
      </c>
      <c r="CI181" s="14">
        <f t="shared" si="159"/>
        <v>0.35374149659863946</v>
      </c>
      <c r="CJ181" s="28" t="str">
        <f t="shared" si="199"/>
        <v>NO CUMPLIDA</v>
      </c>
      <c r="CK181" s="11">
        <v>1</v>
      </c>
      <c r="CL181" s="26"/>
      <c r="CM181" s="26">
        <f t="shared" si="184"/>
        <v>52</v>
      </c>
      <c r="CN181" s="38">
        <f t="shared" si="165"/>
        <v>24.5</v>
      </c>
      <c r="CO181" s="14">
        <f t="shared" si="160"/>
        <v>2.1224489795918369</v>
      </c>
      <c r="CP181" s="28" t="str">
        <f t="shared" si="203"/>
        <v>SOBRESALIENTE</v>
      </c>
      <c r="CQ181" s="11">
        <v>1</v>
      </c>
      <c r="CR181" s="26"/>
      <c r="CS181" s="26">
        <f t="shared" si="167"/>
        <v>0</v>
      </c>
      <c r="CT181" s="29">
        <f t="shared" si="166"/>
        <v>24.5</v>
      </c>
      <c r="CU181" s="30">
        <f t="shared" si="161"/>
        <v>0</v>
      </c>
      <c r="CV181" s="28" t="str">
        <f t="shared" si="204"/>
        <v>NO CUMPLIDA</v>
      </c>
      <c r="CW181" s="11">
        <v>1</v>
      </c>
      <c r="CX181" s="26"/>
      <c r="CY181" s="26">
        <f t="shared" si="169"/>
        <v>52</v>
      </c>
      <c r="CZ181" s="46">
        <f t="shared" si="168"/>
        <v>147</v>
      </c>
      <c r="DA181" s="30">
        <f t="shared" si="162"/>
        <v>0.35374149659863946</v>
      </c>
      <c r="DB181" s="28" t="str">
        <f t="shared" si="205"/>
        <v>NO CUMPLIDA</v>
      </c>
      <c r="DC181" s="11">
        <v>1</v>
      </c>
      <c r="DD181" s="26"/>
    </row>
    <row r="182" spans="1:108" ht="80.099999999999994" customHeight="1">
      <c r="A182" s="6" t="s">
        <v>1509</v>
      </c>
      <c r="B182" s="7" t="s">
        <v>102</v>
      </c>
      <c r="C182" s="8" t="s">
        <v>1510</v>
      </c>
      <c r="D182" s="9" t="s">
        <v>1511</v>
      </c>
      <c r="E182" s="7">
        <v>1085258484</v>
      </c>
      <c r="F182" s="8" t="s">
        <v>1510</v>
      </c>
      <c r="G182" s="9" t="s">
        <v>1511</v>
      </c>
      <c r="H182" s="7">
        <v>1085258484</v>
      </c>
      <c r="I182" s="7" t="s">
        <v>107</v>
      </c>
      <c r="J182" s="7" t="s">
        <v>1512</v>
      </c>
      <c r="K182" s="7" t="s">
        <v>1513</v>
      </c>
      <c r="L182" s="7" t="s">
        <v>110</v>
      </c>
      <c r="M182" s="7" t="s">
        <v>111</v>
      </c>
      <c r="N182" s="7" t="s">
        <v>112</v>
      </c>
      <c r="O182" s="7" t="s">
        <v>243</v>
      </c>
      <c r="P182" s="7" t="s">
        <v>1514</v>
      </c>
      <c r="Q182" s="7" t="s">
        <v>135</v>
      </c>
      <c r="R182" s="8" t="s">
        <v>1515</v>
      </c>
      <c r="S182" s="7" t="s">
        <v>1516</v>
      </c>
      <c r="T182" s="7" t="s">
        <v>1517</v>
      </c>
      <c r="U182" s="11">
        <v>0.05</v>
      </c>
      <c r="V182" s="7" t="s">
        <v>160</v>
      </c>
      <c r="W182" s="60">
        <v>13</v>
      </c>
      <c r="X182" s="141">
        <v>117</v>
      </c>
      <c r="Y182" s="14">
        <f t="shared" si="142"/>
        <v>0.1111111111111111</v>
      </c>
      <c r="Z182" s="141">
        <v>28</v>
      </c>
      <c r="AA182" s="141">
        <v>117</v>
      </c>
      <c r="AB182" s="14">
        <f t="shared" si="143"/>
        <v>0.23931623931623933</v>
      </c>
      <c r="AC182" s="141">
        <v>28</v>
      </c>
      <c r="AD182" s="141">
        <v>117</v>
      </c>
      <c r="AE182" s="14">
        <f t="shared" si="144"/>
        <v>0.23931623931623933</v>
      </c>
      <c r="AF182" s="49">
        <f t="shared" si="197"/>
        <v>69</v>
      </c>
      <c r="AG182" s="7">
        <f t="shared" si="197"/>
        <v>351</v>
      </c>
      <c r="AH182" s="14">
        <f t="shared" si="163"/>
        <v>0.19658119658119658</v>
      </c>
      <c r="AI182" s="17" t="str">
        <f t="shared" si="200"/>
        <v>SOBRESALIENTE</v>
      </c>
      <c r="AJ182" s="11">
        <f t="shared" si="193"/>
        <v>0.05</v>
      </c>
      <c r="AK182" s="11" t="s">
        <v>119</v>
      </c>
      <c r="AL182" s="181" t="s">
        <v>1518</v>
      </c>
      <c r="AM182" s="182">
        <v>31</v>
      </c>
      <c r="AN182" s="182">
        <v>149</v>
      </c>
      <c r="AO182" s="14">
        <f t="shared" si="145"/>
        <v>0.20805369127516779</v>
      </c>
      <c r="AP182" s="182">
        <v>31</v>
      </c>
      <c r="AQ182" s="182">
        <v>149</v>
      </c>
      <c r="AR182" s="14">
        <f t="shared" si="146"/>
        <v>0.20805369127516779</v>
      </c>
      <c r="AS182" s="182">
        <v>33</v>
      </c>
      <c r="AT182" s="182">
        <v>149</v>
      </c>
      <c r="AU182" s="14">
        <f t="shared" si="147"/>
        <v>0.22147651006711411</v>
      </c>
      <c r="AV182" s="49">
        <f t="shared" si="172"/>
        <v>95</v>
      </c>
      <c r="AW182" s="7">
        <f t="shared" si="172"/>
        <v>447</v>
      </c>
      <c r="AX182" s="14">
        <f t="shared" si="148"/>
        <v>0.21252796420581654</v>
      </c>
      <c r="AY182" s="17" t="str">
        <f t="shared" si="202"/>
        <v>SOBRESALIENTE</v>
      </c>
      <c r="AZ182" s="11">
        <f t="shared" si="164"/>
        <v>0.05</v>
      </c>
      <c r="BA182" s="11" t="s">
        <v>119</v>
      </c>
      <c r="BB182" s="7" t="s">
        <v>1519</v>
      </c>
      <c r="BC182" s="21"/>
      <c r="BD182" s="21"/>
      <c r="BE182" s="14" t="e">
        <f t="shared" si="149"/>
        <v>#DIV/0!</v>
      </c>
      <c r="BF182" s="21"/>
      <c r="BG182" s="21"/>
      <c r="BH182" s="14" t="e">
        <f t="shared" si="150"/>
        <v>#DIV/0!</v>
      </c>
      <c r="BI182" s="21"/>
      <c r="BJ182" s="21"/>
      <c r="BK182" s="14" t="e">
        <f t="shared" si="151"/>
        <v>#DIV/0!</v>
      </c>
      <c r="BL182" s="27">
        <f t="shared" si="173"/>
        <v>0</v>
      </c>
      <c r="BM182" s="26">
        <f t="shared" si="173"/>
        <v>0</v>
      </c>
      <c r="BN182" s="14" t="e">
        <f t="shared" si="152"/>
        <v>#DIV/0!</v>
      </c>
      <c r="BO182" s="28" t="str">
        <f>IFERROR((IF(BN182&lt;=BP182,"SOBRESALIENTE",IF(BN182&gt;BP182+(BP182*0.05),"NO CUMPLIDA","ACEPTABLE"))),"N/A")</f>
        <v>N/A</v>
      </c>
      <c r="BP182" s="24">
        <f t="shared" si="194"/>
        <v>0.05</v>
      </c>
      <c r="BQ182" s="21"/>
      <c r="BR182" s="21"/>
      <c r="BS182" s="21"/>
      <c r="BT182" s="14" t="e">
        <f t="shared" si="153"/>
        <v>#DIV/0!</v>
      </c>
      <c r="BU182" s="21"/>
      <c r="BV182" s="21"/>
      <c r="BW182" s="14" t="e">
        <f t="shared" si="154"/>
        <v>#DIV/0!</v>
      </c>
      <c r="BX182" s="21"/>
      <c r="BY182" s="21"/>
      <c r="BZ182" s="14" t="e">
        <f t="shared" si="155"/>
        <v>#DIV/0!</v>
      </c>
      <c r="CA182" s="27">
        <f t="shared" si="156"/>
        <v>0</v>
      </c>
      <c r="CB182" s="26">
        <f t="shared" si="156"/>
        <v>0</v>
      </c>
      <c r="CC182" s="14" t="e">
        <f t="shared" si="157"/>
        <v>#DIV/0!</v>
      </c>
      <c r="CD182" s="28" t="str">
        <f>IFERROR((IF(CC182&lt;=CE182,"SOBRESALIENTE",IF(CC182&gt;CE182+(CE182*0.05),"NO CUMPLIDA","ACEPTABLE"))),"N/A")</f>
        <v>N/A</v>
      </c>
      <c r="CE182" s="24">
        <f t="shared" si="195"/>
        <v>0.05</v>
      </c>
      <c r="CF182" s="21"/>
      <c r="CG182" s="26">
        <f t="shared" si="187"/>
        <v>164</v>
      </c>
      <c r="CH182" s="26">
        <f t="shared" si="187"/>
        <v>798</v>
      </c>
      <c r="CI182" s="14">
        <f t="shared" si="159"/>
        <v>0.20551378446115287</v>
      </c>
      <c r="CJ182" s="28" t="str">
        <f t="shared" si="199"/>
        <v>SOBRESALIENTE</v>
      </c>
      <c r="CK182" s="24">
        <f t="shared" ref="CK182:CK202" si="206">U182</f>
        <v>0.05</v>
      </c>
      <c r="CL182" s="26"/>
      <c r="CM182" s="26">
        <f t="shared" si="184"/>
        <v>164</v>
      </c>
      <c r="CN182" s="38">
        <f t="shared" si="165"/>
        <v>133</v>
      </c>
      <c r="CO182" s="14">
        <f t="shared" si="160"/>
        <v>1.2330827067669172</v>
      </c>
      <c r="CP182" s="28" t="str">
        <f t="shared" si="203"/>
        <v>SOBRESALIENTE</v>
      </c>
      <c r="CQ182" s="24">
        <v>0.05</v>
      </c>
      <c r="CR182" s="26"/>
      <c r="CS182" s="26">
        <f t="shared" si="167"/>
        <v>0</v>
      </c>
      <c r="CT182" s="29">
        <f t="shared" si="166"/>
        <v>133</v>
      </c>
      <c r="CU182" s="30">
        <f t="shared" si="161"/>
        <v>0</v>
      </c>
      <c r="CV182" s="28" t="str">
        <f t="shared" si="204"/>
        <v>NO CUMPLIDA</v>
      </c>
      <c r="CW182" s="24">
        <v>0.05</v>
      </c>
      <c r="CX182" s="26"/>
      <c r="CY182" s="26">
        <f t="shared" si="169"/>
        <v>164</v>
      </c>
      <c r="CZ182" s="46">
        <f t="shared" si="168"/>
        <v>798</v>
      </c>
      <c r="DA182" s="30">
        <f t="shared" si="162"/>
        <v>0.20551378446115287</v>
      </c>
      <c r="DB182" s="28" t="str">
        <f t="shared" si="205"/>
        <v>SOBRESALIENTE</v>
      </c>
      <c r="DC182" s="24">
        <f t="shared" ref="DC182:DC202" si="207">U182</f>
        <v>0.05</v>
      </c>
      <c r="DD182" s="26"/>
    </row>
    <row r="183" spans="1:108" ht="80.099999999999994" customHeight="1">
      <c r="A183" s="8" t="s">
        <v>1520</v>
      </c>
      <c r="B183" s="7" t="s">
        <v>102</v>
      </c>
      <c r="C183" s="8" t="s">
        <v>1510</v>
      </c>
      <c r="D183" s="9" t="s">
        <v>1511</v>
      </c>
      <c r="E183" s="7">
        <v>1085258484</v>
      </c>
      <c r="F183" s="8" t="s">
        <v>1510</v>
      </c>
      <c r="G183" s="9" t="s">
        <v>1511</v>
      </c>
      <c r="H183" s="7">
        <v>1085258484</v>
      </c>
      <c r="I183" s="7" t="s">
        <v>107</v>
      </c>
      <c r="J183" s="7" t="s">
        <v>1521</v>
      </c>
      <c r="K183" s="7" t="s">
        <v>1522</v>
      </c>
      <c r="L183" s="7" t="s">
        <v>110</v>
      </c>
      <c r="M183" s="7" t="s">
        <v>111</v>
      </c>
      <c r="N183" s="7" t="s">
        <v>154</v>
      </c>
      <c r="O183" s="7" t="s">
        <v>243</v>
      </c>
      <c r="P183" s="7" t="s">
        <v>1523</v>
      </c>
      <c r="Q183" s="7" t="s">
        <v>135</v>
      </c>
      <c r="R183" s="8" t="s">
        <v>1524</v>
      </c>
      <c r="S183" s="7" t="s">
        <v>1525</v>
      </c>
      <c r="T183" s="7" t="s">
        <v>1526</v>
      </c>
      <c r="U183" s="11">
        <v>1</v>
      </c>
      <c r="V183" s="7" t="s">
        <v>160</v>
      </c>
      <c r="W183" s="183">
        <v>2</v>
      </c>
      <c r="X183" s="184">
        <v>2</v>
      </c>
      <c r="Y183" s="14">
        <f t="shared" si="142"/>
        <v>1</v>
      </c>
      <c r="Z183" s="184">
        <v>0</v>
      </c>
      <c r="AA183" s="184">
        <v>0</v>
      </c>
      <c r="AB183" s="14" t="e">
        <f t="shared" si="143"/>
        <v>#DIV/0!</v>
      </c>
      <c r="AC183" s="184">
        <v>9</v>
      </c>
      <c r="AD183" s="184">
        <v>9</v>
      </c>
      <c r="AE183" s="14">
        <f t="shared" si="144"/>
        <v>1</v>
      </c>
      <c r="AF183" s="49">
        <f t="shared" si="197"/>
        <v>11</v>
      </c>
      <c r="AG183" s="7">
        <f t="shared" si="197"/>
        <v>11</v>
      </c>
      <c r="AH183" s="14">
        <f t="shared" si="163"/>
        <v>1</v>
      </c>
      <c r="AI183" s="17" t="str">
        <f t="shared" si="200"/>
        <v>SOBRESALIENTE</v>
      </c>
      <c r="AJ183" s="11">
        <f t="shared" si="193"/>
        <v>1</v>
      </c>
      <c r="AK183" s="11" t="s">
        <v>119</v>
      </c>
      <c r="AL183" s="181" t="s">
        <v>1527</v>
      </c>
      <c r="AM183" s="184">
        <v>2</v>
      </c>
      <c r="AN183" s="184">
        <v>2</v>
      </c>
      <c r="AO183" s="14">
        <f t="shared" si="145"/>
        <v>1</v>
      </c>
      <c r="AP183" s="21">
        <v>4</v>
      </c>
      <c r="AQ183" s="21">
        <v>4</v>
      </c>
      <c r="AR183" s="14">
        <f t="shared" si="146"/>
        <v>1</v>
      </c>
      <c r="AS183" s="21">
        <v>2</v>
      </c>
      <c r="AT183" s="21">
        <v>2</v>
      </c>
      <c r="AU183" s="14">
        <f t="shared" si="147"/>
        <v>1</v>
      </c>
      <c r="AV183" s="49">
        <f t="shared" si="172"/>
        <v>8</v>
      </c>
      <c r="AW183" s="7">
        <f t="shared" si="172"/>
        <v>8</v>
      </c>
      <c r="AX183" s="14">
        <f t="shared" si="148"/>
        <v>1</v>
      </c>
      <c r="AY183" s="17" t="str">
        <f t="shared" si="202"/>
        <v>SOBRESALIENTE</v>
      </c>
      <c r="AZ183" s="11">
        <f t="shared" si="164"/>
        <v>1</v>
      </c>
      <c r="BA183" s="11" t="s">
        <v>119</v>
      </c>
      <c r="BB183" s="7" t="s">
        <v>1527</v>
      </c>
      <c r="BC183" s="21"/>
      <c r="BD183" s="21"/>
      <c r="BE183" s="14" t="e">
        <f t="shared" si="149"/>
        <v>#DIV/0!</v>
      </c>
      <c r="BF183" s="21"/>
      <c r="BG183" s="21"/>
      <c r="BH183" s="14" t="e">
        <f t="shared" si="150"/>
        <v>#DIV/0!</v>
      </c>
      <c r="BI183" s="21"/>
      <c r="BJ183" s="21"/>
      <c r="BK183" s="14" t="e">
        <f t="shared" si="151"/>
        <v>#DIV/0!</v>
      </c>
      <c r="BL183" s="27">
        <f t="shared" si="173"/>
        <v>0</v>
      </c>
      <c r="BM183" s="26">
        <f t="shared" si="173"/>
        <v>0</v>
      </c>
      <c r="BN183" s="14" t="e">
        <f t="shared" si="152"/>
        <v>#DIV/0!</v>
      </c>
      <c r="BO183" s="28" t="str">
        <f t="shared" ref="BO183:BO195" si="208">IFERROR((IF(BN183&gt;=BP183,"SOBRESALIENTE",IF(BN183&lt;BP183-(BP183*0.05),"NO CUMPLIDA","ACEPTABLE"))),"N/A")</f>
        <v>N/A</v>
      </c>
      <c r="BP183" s="24">
        <f t="shared" si="194"/>
        <v>1</v>
      </c>
      <c r="BQ183" s="21"/>
      <c r="BR183" s="21"/>
      <c r="BS183" s="21"/>
      <c r="BT183" s="14" t="e">
        <f t="shared" si="153"/>
        <v>#DIV/0!</v>
      </c>
      <c r="BU183" s="21"/>
      <c r="BV183" s="21"/>
      <c r="BW183" s="14" t="e">
        <f t="shared" si="154"/>
        <v>#DIV/0!</v>
      </c>
      <c r="BX183" s="21"/>
      <c r="BY183" s="21"/>
      <c r="BZ183" s="14" t="e">
        <f t="shared" si="155"/>
        <v>#DIV/0!</v>
      </c>
      <c r="CA183" s="27">
        <f t="shared" si="156"/>
        <v>0</v>
      </c>
      <c r="CB183" s="26">
        <f t="shared" si="156"/>
        <v>0</v>
      </c>
      <c r="CC183" s="14" t="e">
        <f t="shared" si="157"/>
        <v>#DIV/0!</v>
      </c>
      <c r="CD183" s="28" t="str">
        <f t="shared" ref="CD183:CD195" si="209">IFERROR((IF(CC183&gt;=CE183,"SOBRESALIENTE",IF(CC183&lt;CE183-(CE183*0.05),"NO CUMPLIDA","ACEPTABLE"))),"N/A")</f>
        <v>N/A</v>
      </c>
      <c r="CE183" s="24">
        <f t="shared" si="195"/>
        <v>1</v>
      </c>
      <c r="CF183" s="21"/>
      <c r="CG183" s="26">
        <f t="shared" si="187"/>
        <v>19</v>
      </c>
      <c r="CH183" s="26">
        <f t="shared" si="187"/>
        <v>19</v>
      </c>
      <c r="CI183" s="14">
        <f t="shared" si="159"/>
        <v>1</v>
      </c>
      <c r="CJ183" s="28" t="str">
        <f t="shared" si="199"/>
        <v>SOBRESALIENTE</v>
      </c>
      <c r="CK183" s="24">
        <f t="shared" si="206"/>
        <v>1</v>
      </c>
      <c r="CL183" s="26"/>
      <c r="CM183" s="26">
        <f t="shared" si="184"/>
        <v>19</v>
      </c>
      <c r="CN183" s="38">
        <f t="shared" si="165"/>
        <v>3.1666666666666665</v>
      </c>
      <c r="CO183" s="14">
        <f t="shared" si="160"/>
        <v>6</v>
      </c>
      <c r="CP183" s="28" t="str">
        <f t="shared" si="203"/>
        <v>SOBRESALIENTE</v>
      </c>
      <c r="CQ183" s="24">
        <v>1</v>
      </c>
      <c r="CR183" s="26"/>
      <c r="CS183" s="26">
        <f t="shared" si="167"/>
        <v>0</v>
      </c>
      <c r="CT183" s="29">
        <f t="shared" si="166"/>
        <v>3.1666666666666665</v>
      </c>
      <c r="CU183" s="30">
        <f t="shared" si="161"/>
        <v>0</v>
      </c>
      <c r="CV183" s="28" t="str">
        <f t="shared" si="204"/>
        <v>NO CUMPLIDA</v>
      </c>
      <c r="CW183" s="24">
        <v>1</v>
      </c>
      <c r="CX183" s="26"/>
      <c r="CY183" s="26">
        <f t="shared" si="169"/>
        <v>19</v>
      </c>
      <c r="CZ183" s="46">
        <f t="shared" si="168"/>
        <v>19</v>
      </c>
      <c r="DA183" s="30">
        <f t="shared" si="162"/>
        <v>1</v>
      </c>
      <c r="DB183" s="28" t="str">
        <f t="shared" si="205"/>
        <v>SOBRESALIENTE</v>
      </c>
      <c r="DC183" s="24">
        <f t="shared" si="207"/>
        <v>1</v>
      </c>
      <c r="DD183" s="26"/>
    </row>
    <row r="184" spans="1:108" ht="80.099999999999994" customHeight="1">
      <c r="A184" s="6" t="s">
        <v>1528</v>
      </c>
      <c r="B184" s="7" t="s">
        <v>102</v>
      </c>
      <c r="C184" s="8" t="s">
        <v>1510</v>
      </c>
      <c r="D184" s="9" t="s">
        <v>1511</v>
      </c>
      <c r="E184" s="7">
        <v>1085258484</v>
      </c>
      <c r="F184" s="8" t="s">
        <v>1510</v>
      </c>
      <c r="G184" s="9" t="s">
        <v>1511</v>
      </c>
      <c r="H184" s="7">
        <v>1085258484</v>
      </c>
      <c r="I184" s="7" t="s">
        <v>107</v>
      </c>
      <c r="J184" s="7" t="s">
        <v>1529</v>
      </c>
      <c r="K184" s="7" t="s">
        <v>1530</v>
      </c>
      <c r="L184" s="7" t="s">
        <v>110</v>
      </c>
      <c r="M184" s="7" t="s">
        <v>1531</v>
      </c>
      <c r="N184" s="7" t="s">
        <v>154</v>
      </c>
      <c r="O184" s="7" t="s">
        <v>172</v>
      </c>
      <c r="P184" s="7" t="s">
        <v>1532</v>
      </c>
      <c r="Q184" s="7" t="s">
        <v>1073</v>
      </c>
      <c r="R184" s="8" t="s">
        <v>1533</v>
      </c>
      <c r="S184" s="7" t="s">
        <v>1534</v>
      </c>
      <c r="T184" s="7" t="s">
        <v>1535</v>
      </c>
      <c r="U184" s="11">
        <v>1</v>
      </c>
      <c r="V184" s="7" t="s">
        <v>160</v>
      </c>
      <c r="W184" s="183">
        <v>19</v>
      </c>
      <c r="X184" s="184">
        <v>19</v>
      </c>
      <c r="Y184" s="14">
        <f t="shared" si="142"/>
        <v>1</v>
      </c>
      <c r="Z184" s="184">
        <v>39</v>
      </c>
      <c r="AA184" s="184">
        <v>39</v>
      </c>
      <c r="AB184" s="14">
        <f t="shared" si="143"/>
        <v>1</v>
      </c>
      <c r="AC184" s="184">
        <v>56</v>
      </c>
      <c r="AD184" s="184">
        <v>56</v>
      </c>
      <c r="AE184" s="14">
        <f t="shared" si="144"/>
        <v>1</v>
      </c>
      <c r="AF184" s="49">
        <f t="shared" si="197"/>
        <v>114</v>
      </c>
      <c r="AG184" s="7">
        <f t="shared" si="197"/>
        <v>114</v>
      </c>
      <c r="AH184" s="14">
        <f t="shared" si="163"/>
        <v>1</v>
      </c>
      <c r="AI184" s="17" t="str">
        <f t="shared" si="200"/>
        <v>SOBRESALIENTE</v>
      </c>
      <c r="AJ184" s="11">
        <f t="shared" si="193"/>
        <v>1</v>
      </c>
      <c r="AK184" s="11" t="s">
        <v>119</v>
      </c>
      <c r="AL184" s="181" t="s">
        <v>1536</v>
      </c>
      <c r="AM184" s="185">
        <v>44</v>
      </c>
      <c r="AN184" s="185">
        <v>44</v>
      </c>
      <c r="AO184" s="14">
        <f t="shared" si="145"/>
        <v>1</v>
      </c>
      <c r="AP184" s="185">
        <v>64</v>
      </c>
      <c r="AQ184" s="185">
        <v>64</v>
      </c>
      <c r="AR184" s="14">
        <f t="shared" si="146"/>
        <v>1</v>
      </c>
      <c r="AS184" s="185">
        <v>53</v>
      </c>
      <c r="AT184" s="185">
        <v>53</v>
      </c>
      <c r="AU184" s="14">
        <f t="shared" si="147"/>
        <v>1</v>
      </c>
      <c r="AV184" s="49">
        <f t="shared" si="172"/>
        <v>161</v>
      </c>
      <c r="AW184" s="7">
        <f t="shared" si="172"/>
        <v>161</v>
      </c>
      <c r="AX184" s="14">
        <f t="shared" si="148"/>
        <v>1</v>
      </c>
      <c r="AY184" s="17" t="str">
        <f t="shared" si="202"/>
        <v>SOBRESALIENTE</v>
      </c>
      <c r="AZ184" s="11">
        <f t="shared" si="164"/>
        <v>1</v>
      </c>
      <c r="BA184" s="11" t="s">
        <v>119</v>
      </c>
      <c r="BB184" s="7" t="s">
        <v>1536</v>
      </c>
      <c r="BC184" s="21"/>
      <c r="BD184" s="21"/>
      <c r="BE184" s="14" t="e">
        <f t="shared" si="149"/>
        <v>#DIV/0!</v>
      </c>
      <c r="BF184" s="21"/>
      <c r="BG184" s="21"/>
      <c r="BH184" s="14" t="e">
        <f t="shared" si="150"/>
        <v>#DIV/0!</v>
      </c>
      <c r="BI184" s="21"/>
      <c r="BJ184" s="21"/>
      <c r="BK184" s="14" t="e">
        <f t="shared" si="151"/>
        <v>#DIV/0!</v>
      </c>
      <c r="BL184" s="27">
        <f t="shared" si="173"/>
        <v>0</v>
      </c>
      <c r="BM184" s="26">
        <f t="shared" si="173"/>
        <v>0</v>
      </c>
      <c r="BN184" s="14" t="e">
        <f t="shared" si="152"/>
        <v>#DIV/0!</v>
      </c>
      <c r="BO184" s="28" t="str">
        <f t="shared" si="208"/>
        <v>N/A</v>
      </c>
      <c r="BP184" s="24">
        <f t="shared" si="194"/>
        <v>1</v>
      </c>
      <c r="BQ184" s="21"/>
      <c r="BR184" s="21"/>
      <c r="BS184" s="21"/>
      <c r="BT184" s="14" t="e">
        <f t="shared" si="153"/>
        <v>#DIV/0!</v>
      </c>
      <c r="BU184" s="21"/>
      <c r="BV184" s="21"/>
      <c r="BW184" s="14" t="e">
        <f t="shared" si="154"/>
        <v>#DIV/0!</v>
      </c>
      <c r="BX184" s="21"/>
      <c r="BY184" s="21"/>
      <c r="BZ184" s="14" t="e">
        <f t="shared" si="155"/>
        <v>#DIV/0!</v>
      </c>
      <c r="CA184" s="27">
        <f t="shared" si="156"/>
        <v>0</v>
      </c>
      <c r="CB184" s="26">
        <f t="shared" si="156"/>
        <v>0</v>
      </c>
      <c r="CC184" s="14" t="e">
        <f t="shared" si="157"/>
        <v>#DIV/0!</v>
      </c>
      <c r="CD184" s="28" t="str">
        <f t="shared" si="209"/>
        <v>N/A</v>
      </c>
      <c r="CE184" s="24">
        <f t="shared" si="195"/>
        <v>1</v>
      </c>
      <c r="CF184" s="21"/>
      <c r="CG184" s="26">
        <f t="shared" si="187"/>
        <v>275</v>
      </c>
      <c r="CH184" s="26">
        <f t="shared" si="187"/>
        <v>275</v>
      </c>
      <c r="CI184" s="14">
        <f t="shared" si="159"/>
        <v>1</v>
      </c>
      <c r="CJ184" s="28" t="str">
        <f t="shared" si="199"/>
        <v>SOBRESALIENTE</v>
      </c>
      <c r="CK184" s="24">
        <f t="shared" si="206"/>
        <v>1</v>
      </c>
      <c r="CL184" s="26"/>
      <c r="CM184" s="26">
        <f t="shared" si="184"/>
        <v>275</v>
      </c>
      <c r="CN184" s="38">
        <f t="shared" si="165"/>
        <v>45.833333333333336</v>
      </c>
      <c r="CO184" s="14">
        <f t="shared" si="160"/>
        <v>6</v>
      </c>
      <c r="CP184" s="28" t="str">
        <f t="shared" si="203"/>
        <v>SOBRESALIENTE</v>
      </c>
      <c r="CQ184" s="24">
        <v>1</v>
      </c>
      <c r="CR184" s="26"/>
      <c r="CS184" s="26">
        <f t="shared" si="167"/>
        <v>0</v>
      </c>
      <c r="CT184" s="29">
        <f t="shared" si="166"/>
        <v>45.833333333333336</v>
      </c>
      <c r="CU184" s="30">
        <f t="shared" si="161"/>
        <v>0</v>
      </c>
      <c r="CV184" s="28" t="str">
        <f t="shared" si="204"/>
        <v>NO CUMPLIDA</v>
      </c>
      <c r="CW184" s="24">
        <v>1</v>
      </c>
      <c r="CX184" s="26"/>
      <c r="CY184" s="26">
        <f t="shared" si="169"/>
        <v>275</v>
      </c>
      <c r="CZ184" s="46">
        <f t="shared" si="168"/>
        <v>275</v>
      </c>
      <c r="DA184" s="30">
        <f t="shared" si="162"/>
        <v>1</v>
      </c>
      <c r="DB184" s="28" t="str">
        <f t="shared" si="205"/>
        <v>SOBRESALIENTE</v>
      </c>
      <c r="DC184" s="24">
        <f t="shared" si="207"/>
        <v>1</v>
      </c>
      <c r="DD184" s="26"/>
    </row>
    <row r="185" spans="1:108" ht="80.099999999999994" customHeight="1">
      <c r="A185" s="8" t="s">
        <v>1537</v>
      </c>
      <c r="B185" s="7" t="s">
        <v>102</v>
      </c>
      <c r="C185" s="8" t="s">
        <v>1510</v>
      </c>
      <c r="D185" s="9" t="s">
        <v>1511</v>
      </c>
      <c r="E185" s="7">
        <v>1085258484</v>
      </c>
      <c r="F185" s="8" t="s">
        <v>1510</v>
      </c>
      <c r="G185" s="9" t="s">
        <v>1511</v>
      </c>
      <c r="H185" s="7">
        <v>1085258484</v>
      </c>
      <c r="I185" s="7" t="s">
        <v>107</v>
      </c>
      <c r="J185" s="7" t="s">
        <v>1538</v>
      </c>
      <c r="K185" s="7" t="s">
        <v>1539</v>
      </c>
      <c r="L185" s="7" t="s">
        <v>110</v>
      </c>
      <c r="M185" s="7" t="s">
        <v>1540</v>
      </c>
      <c r="N185" s="7" t="s">
        <v>112</v>
      </c>
      <c r="O185" s="7" t="s">
        <v>172</v>
      </c>
      <c r="P185" s="7" t="s">
        <v>1541</v>
      </c>
      <c r="Q185" s="7" t="s">
        <v>114</v>
      </c>
      <c r="R185" s="8" t="s">
        <v>1542</v>
      </c>
      <c r="S185" s="7" t="s">
        <v>1543</v>
      </c>
      <c r="T185" s="7" t="s">
        <v>1544</v>
      </c>
      <c r="U185" s="11">
        <v>1</v>
      </c>
      <c r="V185" s="7" t="s">
        <v>160</v>
      </c>
      <c r="W185" s="60">
        <v>0</v>
      </c>
      <c r="X185" s="141">
        <v>0</v>
      </c>
      <c r="Y185" s="14" t="e">
        <f t="shared" si="142"/>
        <v>#DIV/0!</v>
      </c>
      <c r="Z185" s="141">
        <v>1</v>
      </c>
      <c r="AA185" s="141">
        <v>1</v>
      </c>
      <c r="AB185" s="14">
        <f t="shared" si="143"/>
        <v>1</v>
      </c>
      <c r="AC185" s="141">
        <v>2</v>
      </c>
      <c r="AD185" s="141">
        <v>2</v>
      </c>
      <c r="AE185" s="14">
        <f t="shared" si="144"/>
        <v>1</v>
      </c>
      <c r="AF185" s="49">
        <f t="shared" si="197"/>
        <v>3</v>
      </c>
      <c r="AG185" s="7">
        <f t="shared" si="197"/>
        <v>3</v>
      </c>
      <c r="AH185" s="14">
        <f t="shared" si="163"/>
        <v>1</v>
      </c>
      <c r="AI185" s="17" t="str">
        <f t="shared" si="200"/>
        <v>SOBRESALIENTE</v>
      </c>
      <c r="AJ185" s="11">
        <f t="shared" si="193"/>
        <v>1</v>
      </c>
      <c r="AK185" s="11" t="s">
        <v>119</v>
      </c>
      <c r="AL185" s="181" t="s">
        <v>1545</v>
      </c>
      <c r="AM185" s="21">
        <v>2</v>
      </c>
      <c r="AN185" s="21">
        <v>2</v>
      </c>
      <c r="AO185" s="14">
        <f t="shared" si="145"/>
        <v>1</v>
      </c>
      <c r="AP185" s="21">
        <v>2</v>
      </c>
      <c r="AQ185" s="21">
        <v>2</v>
      </c>
      <c r="AR185" s="14">
        <f t="shared" si="146"/>
        <v>1</v>
      </c>
      <c r="AS185" s="141">
        <v>1</v>
      </c>
      <c r="AT185" s="141">
        <v>1</v>
      </c>
      <c r="AU185" s="14">
        <f t="shared" si="147"/>
        <v>1</v>
      </c>
      <c r="AV185" s="49">
        <f t="shared" si="172"/>
        <v>5</v>
      </c>
      <c r="AW185" s="7">
        <f t="shared" si="172"/>
        <v>5</v>
      </c>
      <c r="AX185" s="14">
        <f t="shared" si="148"/>
        <v>1</v>
      </c>
      <c r="AY185" s="17" t="str">
        <f t="shared" si="202"/>
        <v>SOBRESALIENTE</v>
      </c>
      <c r="AZ185" s="11">
        <f t="shared" si="164"/>
        <v>1</v>
      </c>
      <c r="BA185" s="11" t="s">
        <v>119</v>
      </c>
      <c r="BB185" s="7" t="s">
        <v>1545</v>
      </c>
      <c r="BC185" s="21"/>
      <c r="BD185" s="21"/>
      <c r="BE185" s="14" t="e">
        <f t="shared" si="149"/>
        <v>#DIV/0!</v>
      </c>
      <c r="BF185" s="21"/>
      <c r="BG185" s="21"/>
      <c r="BH185" s="14" t="e">
        <f t="shared" si="150"/>
        <v>#DIV/0!</v>
      </c>
      <c r="BI185" s="21"/>
      <c r="BJ185" s="21"/>
      <c r="BK185" s="14" t="e">
        <f t="shared" si="151"/>
        <v>#DIV/0!</v>
      </c>
      <c r="BL185" s="27">
        <f t="shared" si="173"/>
        <v>0</v>
      </c>
      <c r="BM185" s="26">
        <f t="shared" si="173"/>
        <v>0</v>
      </c>
      <c r="BN185" s="14" t="e">
        <f t="shared" si="152"/>
        <v>#DIV/0!</v>
      </c>
      <c r="BO185" s="28" t="str">
        <f t="shared" si="208"/>
        <v>N/A</v>
      </c>
      <c r="BP185" s="24">
        <f t="shared" si="194"/>
        <v>1</v>
      </c>
      <c r="BQ185" s="21"/>
      <c r="BR185" s="21"/>
      <c r="BS185" s="21"/>
      <c r="BT185" s="14" t="e">
        <f t="shared" si="153"/>
        <v>#DIV/0!</v>
      </c>
      <c r="BU185" s="21"/>
      <c r="BV185" s="21"/>
      <c r="BW185" s="14" t="e">
        <f t="shared" si="154"/>
        <v>#DIV/0!</v>
      </c>
      <c r="BX185" s="21"/>
      <c r="BY185" s="21"/>
      <c r="BZ185" s="14" t="e">
        <f t="shared" si="155"/>
        <v>#DIV/0!</v>
      </c>
      <c r="CA185" s="27">
        <f t="shared" si="156"/>
        <v>0</v>
      </c>
      <c r="CB185" s="26">
        <f t="shared" si="156"/>
        <v>0</v>
      </c>
      <c r="CC185" s="14" t="e">
        <f t="shared" si="157"/>
        <v>#DIV/0!</v>
      </c>
      <c r="CD185" s="28" t="str">
        <f t="shared" si="209"/>
        <v>N/A</v>
      </c>
      <c r="CE185" s="24">
        <f t="shared" si="195"/>
        <v>1</v>
      </c>
      <c r="CF185" s="21"/>
      <c r="CG185" s="26">
        <f t="shared" si="187"/>
        <v>8</v>
      </c>
      <c r="CH185" s="26">
        <f t="shared" si="187"/>
        <v>8</v>
      </c>
      <c r="CI185" s="14">
        <f t="shared" si="159"/>
        <v>1</v>
      </c>
      <c r="CJ185" s="28" t="str">
        <f t="shared" si="199"/>
        <v>SOBRESALIENTE</v>
      </c>
      <c r="CK185" s="24">
        <f t="shared" si="206"/>
        <v>1</v>
      </c>
      <c r="CL185" s="26"/>
      <c r="CM185" s="26">
        <f t="shared" si="184"/>
        <v>8</v>
      </c>
      <c r="CN185" s="38">
        <f t="shared" si="165"/>
        <v>1.3333333333333333</v>
      </c>
      <c r="CO185" s="14">
        <f t="shared" si="160"/>
        <v>6</v>
      </c>
      <c r="CP185" s="28" t="str">
        <f t="shared" si="203"/>
        <v>SOBRESALIENTE</v>
      </c>
      <c r="CQ185" s="24">
        <v>1</v>
      </c>
      <c r="CR185" s="26"/>
      <c r="CS185" s="26">
        <f t="shared" si="167"/>
        <v>0</v>
      </c>
      <c r="CT185" s="29">
        <f t="shared" si="166"/>
        <v>1.3333333333333333</v>
      </c>
      <c r="CU185" s="30">
        <f t="shared" si="161"/>
        <v>0</v>
      </c>
      <c r="CV185" s="28" t="str">
        <f t="shared" si="204"/>
        <v>NO CUMPLIDA</v>
      </c>
      <c r="CW185" s="24">
        <v>1</v>
      </c>
      <c r="CX185" s="26"/>
      <c r="CY185" s="26">
        <f t="shared" si="169"/>
        <v>8</v>
      </c>
      <c r="CZ185" s="46">
        <f t="shared" si="168"/>
        <v>8</v>
      </c>
      <c r="DA185" s="30">
        <f t="shared" si="162"/>
        <v>1</v>
      </c>
      <c r="DB185" s="28" t="str">
        <f t="shared" si="205"/>
        <v>SOBRESALIENTE</v>
      </c>
      <c r="DC185" s="24">
        <f t="shared" si="207"/>
        <v>1</v>
      </c>
      <c r="DD185" s="26"/>
    </row>
    <row r="186" spans="1:108" ht="80.099999999999994" customHeight="1">
      <c r="A186" s="6" t="s">
        <v>1546</v>
      </c>
      <c r="B186" s="7" t="s">
        <v>102</v>
      </c>
      <c r="C186" s="8" t="s">
        <v>1510</v>
      </c>
      <c r="D186" s="9" t="s">
        <v>1511</v>
      </c>
      <c r="E186" s="7">
        <v>1085258484</v>
      </c>
      <c r="F186" s="8" t="s">
        <v>1510</v>
      </c>
      <c r="G186" s="9" t="s">
        <v>1511</v>
      </c>
      <c r="H186" s="7">
        <v>1085258484</v>
      </c>
      <c r="I186" s="7" t="s">
        <v>107</v>
      </c>
      <c r="J186" s="7" t="s">
        <v>1547</v>
      </c>
      <c r="K186" s="7" t="s">
        <v>1548</v>
      </c>
      <c r="L186" s="7" t="s">
        <v>110</v>
      </c>
      <c r="M186" s="7" t="s">
        <v>111</v>
      </c>
      <c r="N186" s="7" t="s">
        <v>550</v>
      </c>
      <c r="O186" s="7" t="s">
        <v>2</v>
      </c>
      <c r="P186" s="7" t="s">
        <v>1549</v>
      </c>
      <c r="Q186" s="7" t="s">
        <v>1550</v>
      </c>
      <c r="R186" s="8" t="s">
        <v>1551</v>
      </c>
      <c r="S186" s="7" t="s">
        <v>1552</v>
      </c>
      <c r="T186" s="7" t="s">
        <v>1553</v>
      </c>
      <c r="U186" s="11">
        <v>1</v>
      </c>
      <c r="V186" s="7" t="s">
        <v>160</v>
      </c>
      <c r="W186" s="60">
        <v>0</v>
      </c>
      <c r="X186" s="141">
        <v>0</v>
      </c>
      <c r="Y186" s="14" t="e">
        <f t="shared" si="142"/>
        <v>#DIV/0!</v>
      </c>
      <c r="Z186" s="141">
        <v>1</v>
      </c>
      <c r="AA186" s="141">
        <v>1</v>
      </c>
      <c r="AB186" s="14">
        <f t="shared" si="143"/>
        <v>1</v>
      </c>
      <c r="AC186" s="141">
        <v>1</v>
      </c>
      <c r="AD186" s="141">
        <v>1</v>
      </c>
      <c r="AE186" s="14">
        <f t="shared" si="144"/>
        <v>1</v>
      </c>
      <c r="AF186" s="49">
        <f t="shared" si="197"/>
        <v>2</v>
      </c>
      <c r="AG186" s="7">
        <f t="shared" si="197"/>
        <v>2</v>
      </c>
      <c r="AH186" s="14">
        <f t="shared" si="163"/>
        <v>1</v>
      </c>
      <c r="AI186" s="17" t="str">
        <f t="shared" si="200"/>
        <v>SOBRESALIENTE</v>
      </c>
      <c r="AJ186" s="11">
        <f t="shared" si="193"/>
        <v>1</v>
      </c>
      <c r="AK186" s="11" t="s">
        <v>119</v>
      </c>
      <c r="AL186" s="186" t="s">
        <v>1554</v>
      </c>
      <c r="AM186" s="182">
        <v>0</v>
      </c>
      <c r="AN186" s="182">
        <v>0</v>
      </c>
      <c r="AO186" s="14" t="e">
        <f t="shared" si="145"/>
        <v>#DIV/0!</v>
      </c>
      <c r="AP186" s="21">
        <v>2</v>
      </c>
      <c r="AQ186" s="21">
        <v>2</v>
      </c>
      <c r="AR186" s="14">
        <f t="shared" si="146"/>
        <v>1</v>
      </c>
      <c r="AS186" s="21">
        <v>1</v>
      </c>
      <c r="AT186" s="21">
        <v>1</v>
      </c>
      <c r="AU186" s="14">
        <f t="shared" si="147"/>
        <v>1</v>
      </c>
      <c r="AV186" s="49">
        <f t="shared" si="172"/>
        <v>3</v>
      </c>
      <c r="AW186" s="7">
        <f t="shared" si="172"/>
        <v>3</v>
      </c>
      <c r="AX186" s="14">
        <f t="shared" si="148"/>
        <v>1</v>
      </c>
      <c r="AY186" s="17" t="str">
        <f t="shared" si="202"/>
        <v>SOBRESALIENTE</v>
      </c>
      <c r="AZ186" s="11">
        <f t="shared" si="164"/>
        <v>1</v>
      </c>
      <c r="BA186" s="11" t="s">
        <v>119</v>
      </c>
      <c r="BB186" s="7" t="s">
        <v>1555</v>
      </c>
      <c r="BC186" s="21"/>
      <c r="BD186" s="21"/>
      <c r="BE186" s="14" t="e">
        <f t="shared" si="149"/>
        <v>#DIV/0!</v>
      </c>
      <c r="BF186" s="21"/>
      <c r="BG186" s="21"/>
      <c r="BH186" s="14" t="e">
        <f t="shared" si="150"/>
        <v>#DIV/0!</v>
      </c>
      <c r="BI186" s="21"/>
      <c r="BJ186" s="21"/>
      <c r="BK186" s="14" t="e">
        <f t="shared" si="151"/>
        <v>#DIV/0!</v>
      </c>
      <c r="BL186" s="27">
        <f t="shared" si="173"/>
        <v>0</v>
      </c>
      <c r="BM186" s="26">
        <f t="shared" si="173"/>
        <v>0</v>
      </c>
      <c r="BN186" s="14" t="e">
        <f t="shared" si="152"/>
        <v>#DIV/0!</v>
      </c>
      <c r="BO186" s="28" t="str">
        <f t="shared" si="208"/>
        <v>N/A</v>
      </c>
      <c r="BP186" s="24">
        <f t="shared" si="194"/>
        <v>1</v>
      </c>
      <c r="BQ186" s="21"/>
      <c r="BR186" s="21"/>
      <c r="BS186" s="21"/>
      <c r="BT186" s="14" t="e">
        <f t="shared" si="153"/>
        <v>#DIV/0!</v>
      </c>
      <c r="BU186" s="21"/>
      <c r="BV186" s="21"/>
      <c r="BW186" s="14" t="e">
        <f t="shared" si="154"/>
        <v>#DIV/0!</v>
      </c>
      <c r="BX186" s="21"/>
      <c r="BY186" s="21"/>
      <c r="BZ186" s="14" t="e">
        <f t="shared" si="155"/>
        <v>#DIV/0!</v>
      </c>
      <c r="CA186" s="27">
        <f t="shared" si="156"/>
        <v>0</v>
      </c>
      <c r="CB186" s="26">
        <f t="shared" si="156"/>
        <v>0</v>
      </c>
      <c r="CC186" s="14" t="e">
        <f t="shared" si="157"/>
        <v>#DIV/0!</v>
      </c>
      <c r="CD186" s="28" t="str">
        <f t="shared" si="209"/>
        <v>N/A</v>
      </c>
      <c r="CE186" s="24">
        <f t="shared" si="195"/>
        <v>1</v>
      </c>
      <c r="CF186" s="21"/>
      <c r="CG186" s="26">
        <f t="shared" si="187"/>
        <v>5</v>
      </c>
      <c r="CH186" s="26">
        <f t="shared" si="187"/>
        <v>5</v>
      </c>
      <c r="CI186" s="14">
        <f t="shared" si="159"/>
        <v>1</v>
      </c>
      <c r="CJ186" s="28" t="str">
        <f t="shared" si="199"/>
        <v>SOBRESALIENTE</v>
      </c>
      <c r="CK186" s="24">
        <f t="shared" si="206"/>
        <v>1</v>
      </c>
      <c r="CL186" s="26"/>
      <c r="CM186" s="26">
        <f t="shared" si="184"/>
        <v>5</v>
      </c>
      <c r="CN186" s="38">
        <f t="shared" si="165"/>
        <v>0.83333333333333337</v>
      </c>
      <c r="CO186" s="14">
        <f t="shared" si="160"/>
        <v>6</v>
      </c>
      <c r="CP186" s="28" t="str">
        <f t="shared" si="203"/>
        <v>SOBRESALIENTE</v>
      </c>
      <c r="CQ186" s="24">
        <v>1</v>
      </c>
      <c r="CR186" s="26"/>
      <c r="CS186" s="26">
        <f t="shared" si="167"/>
        <v>0</v>
      </c>
      <c r="CT186" s="29">
        <f t="shared" si="166"/>
        <v>0.83333333333333337</v>
      </c>
      <c r="CU186" s="30">
        <f t="shared" si="161"/>
        <v>0</v>
      </c>
      <c r="CV186" s="28" t="str">
        <f t="shared" si="204"/>
        <v>NO CUMPLIDA</v>
      </c>
      <c r="CW186" s="24">
        <v>1</v>
      </c>
      <c r="CX186" s="26"/>
      <c r="CY186" s="26">
        <f t="shared" si="169"/>
        <v>5</v>
      </c>
      <c r="CZ186" s="46">
        <f t="shared" si="168"/>
        <v>5</v>
      </c>
      <c r="DA186" s="30">
        <f t="shared" si="162"/>
        <v>1</v>
      </c>
      <c r="DB186" s="28" t="str">
        <f t="shared" si="205"/>
        <v>SOBRESALIENTE</v>
      </c>
      <c r="DC186" s="24">
        <f t="shared" si="207"/>
        <v>1</v>
      </c>
      <c r="DD186" s="26"/>
    </row>
    <row r="187" spans="1:108" ht="80.099999999999994" customHeight="1">
      <c r="A187" s="8" t="s">
        <v>1556</v>
      </c>
      <c r="B187" s="7" t="s">
        <v>102</v>
      </c>
      <c r="C187" s="8" t="s">
        <v>1510</v>
      </c>
      <c r="D187" s="9" t="s">
        <v>1511</v>
      </c>
      <c r="E187" s="7">
        <v>1085258484</v>
      </c>
      <c r="F187" s="8" t="s">
        <v>1510</v>
      </c>
      <c r="G187" s="9" t="s">
        <v>1511</v>
      </c>
      <c r="H187" s="7">
        <v>1085258484</v>
      </c>
      <c r="I187" s="7" t="s">
        <v>107</v>
      </c>
      <c r="J187" s="7" t="s">
        <v>1557</v>
      </c>
      <c r="K187" s="7" t="s">
        <v>1558</v>
      </c>
      <c r="L187" s="7" t="s">
        <v>110</v>
      </c>
      <c r="M187" s="7" t="s">
        <v>1559</v>
      </c>
      <c r="N187" s="7" t="s">
        <v>154</v>
      </c>
      <c r="O187" s="7" t="s">
        <v>172</v>
      </c>
      <c r="P187" s="7" t="s">
        <v>1560</v>
      </c>
      <c r="Q187" s="7" t="s">
        <v>114</v>
      </c>
      <c r="R187" s="8" t="s">
        <v>1561</v>
      </c>
      <c r="S187" s="7" t="s">
        <v>1562</v>
      </c>
      <c r="T187" s="7" t="s">
        <v>1563</v>
      </c>
      <c r="U187" s="11">
        <v>1</v>
      </c>
      <c r="V187" s="7" t="s">
        <v>160</v>
      </c>
      <c r="W187" s="187">
        <v>46</v>
      </c>
      <c r="X187" s="188">
        <v>46</v>
      </c>
      <c r="Y187" s="14">
        <f t="shared" si="142"/>
        <v>1</v>
      </c>
      <c r="Z187" s="188">
        <v>57</v>
      </c>
      <c r="AA187" s="188">
        <v>57</v>
      </c>
      <c r="AB187" s="14">
        <f t="shared" si="143"/>
        <v>1</v>
      </c>
      <c r="AC187" s="188">
        <v>74</v>
      </c>
      <c r="AD187" s="188">
        <v>74</v>
      </c>
      <c r="AE187" s="14">
        <f t="shared" si="144"/>
        <v>1</v>
      </c>
      <c r="AF187" s="49">
        <f t="shared" si="197"/>
        <v>177</v>
      </c>
      <c r="AG187" s="7">
        <f t="shared" si="197"/>
        <v>177</v>
      </c>
      <c r="AH187" s="14">
        <f t="shared" si="163"/>
        <v>1</v>
      </c>
      <c r="AI187" s="17" t="str">
        <f t="shared" si="200"/>
        <v>SOBRESALIENTE</v>
      </c>
      <c r="AJ187" s="11">
        <f t="shared" si="193"/>
        <v>1</v>
      </c>
      <c r="AK187" s="189" t="s">
        <v>119</v>
      </c>
      <c r="AL187" s="190" t="s">
        <v>1564</v>
      </c>
      <c r="AM187" s="191">
        <v>26</v>
      </c>
      <c r="AN187" s="191">
        <v>26</v>
      </c>
      <c r="AO187" s="14">
        <f t="shared" si="145"/>
        <v>1</v>
      </c>
      <c r="AP187" s="191">
        <v>7</v>
      </c>
      <c r="AQ187" s="191">
        <v>7</v>
      </c>
      <c r="AR187" s="14">
        <f t="shared" si="146"/>
        <v>1</v>
      </c>
      <c r="AS187" s="191">
        <v>33</v>
      </c>
      <c r="AT187" s="191">
        <v>33</v>
      </c>
      <c r="AU187" s="14">
        <f t="shared" si="147"/>
        <v>1</v>
      </c>
      <c r="AV187" s="49">
        <f t="shared" si="172"/>
        <v>66</v>
      </c>
      <c r="AW187" s="7">
        <f t="shared" si="172"/>
        <v>66</v>
      </c>
      <c r="AX187" s="14">
        <f t="shared" si="148"/>
        <v>1</v>
      </c>
      <c r="AY187" s="17" t="str">
        <f t="shared" si="202"/>
        <v>SOBRESALIENTE</v>
      </c>
      <c r="AZ187" s="11">
        <f t="shared" si="164"/>
        <v>1</v>
      </c>
      <c r="BA187" s="11" t="s">
        <v>119</v>
      </c>
      <c r="BB187" s="7" t="s">
        <v>1564</v>
      </c>
      <c r="BC187" s="21"/>
      <c r="BD187" s="21"/>
      <c r="BE187" s="14" t="e">
        <f t="shared" si="149"/>
        <v>#DIV/0!</v>
      </c>
      <c r="BF187" s="21"/>
      <c r="BG187" s="21"/>
      <c r="BH187" s="14" t="e">
        <f t="shared" si="150"/>
        <v>#DIV/0!</v>
      </c>
      <c r="BI187" s="21"/>
      <c r="BJ187" s="21"/>
      <c r="BK187" s="14" t="e">
        <f t="shared" si="151"/>
        <v>#DIV/0!</v>
      </c>
      <c r="BL187" s="27">
        <f t="shared" si="173"/>
        <v>0</v>
      </c>
      <c r="BM187" s="26">
        <f t="shared" si="173"/>
        <v>0</v>
      </c>
      <c r="BN187" s="14" t="e">
        <f t="shared" si="152"/>
        <v>#DIV/0!</v>
      </c>
      <c r="BO187" s="28" t="str">
        <f t="shared" si="208"/>
        <v>N/A</v>
      </c>
      <c r="BP187" s="24">
        <f t="shared" si="194"/>
        <v>1</v>
      </c>
      <c r="BQ187" s="21"/>
      <c r="BR187" s="21"/>
      <c r="BS187" s="21"/>
      <c r="BT187" s="14" t="e">
        <f t="shared" si="153"/>
        <v>#DIV/0!</v>
      </c>
      <c r="BU187" s="21"/>
      <c r="BV187" s="21"/>
      <c r="BW187" s="14" t="e">
        <f t="shared" si="154"/>
        <v>#DIV/0!</v>
      </c>
      <c r="BX187" s="21"/>
      <c r="BY187" s="21"/>
      <c r="BZ187" s="14" t="e">
        <f t="shared" si="155"/>
        <v>#DIV/0!</v>
      </c>
      <c r="CA187" s="27">
        <f t="shared" si="156"/>
        <v>0</v>
      </c>
      <c r="CB187" s="26">
        <f t="shared" si="156"/>
        <v>0</v>
      </c>
      <c r="CC187" s="14" t="e">
        <f t="shared" si="157"/>
        <v>#DIV/0!</v>
      </c>
      <c r="CD187" s="28" t="str">
        <f t="shared" si="209"/>
        <v>N/A</v>
      </c>
      <c r="CE187" s="24">
        <f t="shared" si="195"/>
        <v>1</v>
      </c>
      <c r="CF187" s="21"/>
      <c r="CG187" s="26">
        <f t="shared" si="187"/>
        <v>243</v>
      </c>
      <c r="CH187" s="26">
        <f t="shared" si="187"/>
        <v>243</v>
      </c>
      <c r="CI187" s="14">
        <f t="shared" si="159"/>
        <v>1</v>
      </c>
      <c r="CJ187" s="28" t="str">
        <f t="shared" si="199"/>
        <v>SOBRESALIENTE</v>
      </c>
      <c r="CK187" s="24">
        <f t="shared" si="206"/>
        <v>1</v>
      </c>
      <c r="CL187" s="26"/>
      <c r="CM187" s="26">
        <f t="shared" si="184"/>
        <v>243</v>
      </c>
      <c r="CN187" s="38">
        <f t="shared" si="165"/>
        <v>40.5</v>
      </c>
      <c r="CO187" s="14">
        <f t="shared" si="160"/>
        <v>6</v>
      </c>
      <c r="CP187" s="28" t="str">
        <f t="shared" si="203"/>
        <v>SOBRESALIENTE</v>
      </c>
      <c r="CQ187" s="24">
        <v>1</v>
      </c>
      <c r="CR187" s="26"/>
      <c r="CS187" s="26">
        <f t="shared" si="167"/>
        <v>0</v>
      </c>
      <c r="CT187" s="29">
        <f t="shared" si="166"/>
        <v>40.5</v>
      </c>
      <c r="CU187" s="30">
        <f t="shared" si="161"/>
        <v>0</v>
      </c>
      <c r="CV187" s="28" t="str">
        <f t="shared" si="204"/>
        <v>NO CUMPLIDA</v>
      </c>
      <c r="CW187" s="24">
        <v>1</v>
      </c>
      <c r="CX187" s="26"/>
      <c r="CY187" s="26">
        <f t="shared" si="169"/>
        <v>243</v>
      </c>
      <c r="CZ187" s="46">
        <f t="shared" si="168"/>
        <v>243</v>
      </c>
      <c r="DA187" s="30">
        <f t="shared" si="162"/>
        <v>1</v>
      </c>
      <c r="DB187" s="28" t="str">
        <f t="shared" si="205"/>
        <v>SOBRESALIENTE</v>
      </c>
      <c r="DC187" s="24">
        <f t="shared" si="207"/>
        <v>1</v>
      </c>
      <c r="DD187" s="26"/>
    </row>
    <row r="188" spans="1:108" ht="225">
      <c r="A188" s="6" t="s">
        <v>1565</v>
      </c>
      <c r="B188" s="7" t="s">
        <v>102</v>
      </c>
      <c r="C188" s="8" t="s">
        <v>1510</v>
      </c>
      <c r="D188" s="9" t="s">
        <v>1511</v>
      </c>
      <c r="E188" s="7">
        <v>1085258484</v>
      </c>
      <c r="F188" s="8" t="s">
        <v>1510</v>
      </c>
      <c r="G188" s="9" t="s">
        <v>1511</v>
      </c>
      <c r="H188" s="7">
        <v>1085258484</v>
      </c>
      <c r="I188" s="7" t="s">
        <v>107</v>
      </c>
      <c r="J188" s="7" t="s">
        <v>1566</v>
      </c>
      <c r="K188" s="7" t="s">
        <v>1567</v>
      </c>
      <c r="L188" s="7" t="s">
        <v>110</v>
      </c>
      <c r="M188" s="7" t="s">
        <v>111</v>
      </c>
      <c r="N188" s="7" t="s">
        <v>112</v>
      </c>
      <c r="O188" s="7" t="s">
        <v>243</v>
      </c>
      <c r="P188" s="7" t="s">
        <v>1568</v>
      </c>
      <c r="Q188" s="7" t="s">
        <v>601</v>
      </c>
      <c r="R188" s="8" t="s">
        <v>1569</v>
      </c>
      <c r="S188" s="7" t="s">
        <v>1570</v>
      </c>
      <c r="T188" s="7" t="s">
        <v>1571</v>
      </c>
      <c r="U188" s="11">
        <v>0.5</v>
      </c>
      <c r="V188" s="7" t="s">
        <v>160</v>
      </c>
      <c r="W188" s="21"/>
      <c r="X188" s="21"/>
      <c r="Y188" s="14" t="e">
        <f t="shared" si="142"/>
        <v>#DIV/0!</v>
      </c>
      <c r="Z188" s="21"/>
      <c r="AA188" s="21"/>
      <c r="AB188" s="14" t="e">
        <f t="shared" si="143"/>
        <v>#DIV/0!</v>
      </c>
      <c r="AC188" s="21"/>
      <c r="AD188" s="21"/>
      <c r="AE188" s="14" t="e">
        <f t="shared" si="144"/>
        <v>#DIV/0!</v>
      </c>
      <c r="AF188" s="49">
        <f t="shared" si="197"/>
        <v>0</v>
      </c>
      <c r="AG188" s="7">
        <f t="shared" si="197"/>
        <v>0</v>
      </c>
      <c r="AH188" s="14" t="e">
        <f t="shared" si="163"/>
        <v>#DIV/0!</v>
      </c>
      <c r="AI188" s="17" t="str">
        <f t="shared" si="200"/>
        <v>N/A</v>
      </c>
      <c r="AJ188" s="11">
        <f t="shared" si="193"/>
        <v>0.5</v>
      </c>
      <c r="AK188" s="11" t="s">
        <v>594</v>
      </c>
      <c r="AL188" s="21" t="s">
        <v>1572</v>
      </c>
      <c r="AM188" s="141">
        <v>31</v>
      </c>
      <c r="AN188" s="141">
        <v>149</v>
      </c>
      <c r="AO188" s="14">
        <f t="shared" si="145"/>
        <v>0.20805369127516779</v>
      </c>
      <c r="AP188" s="141">
        <v>31</v>
      </c>
      <c r="AQ188" s="141">
        <v>149</v>
      </c>
      <c r="AR188" s="14">
        <f t="shared" si="146"/>
        <v>0.20805369127516779</v>
      </c>
      <c r="AS188" s="141">
        <v>33</v>
      </c>
      <c r="AT188" s="141">
        <v>149</v>
      </c>
      <c r="AU188" s="14">
        <f t="shared" si="147"/>
        <v>0.22147651006711411</v>
      </c>
      <c r="AV188" s="49">
        <f t="shared" si="172"/>
        <v>95</v>
      </c>
      <c r="AW188" s="7">
        <f t="shared" si="172"/>
        <v>447</v>
      </c>
      <c r="AX188" s="14">
        <f t="shared" si="148"/>
        <v>0.21252796420581654</v>
      </c>
      <c r="AY188" s="17" t="str">
        <f>IFERROR((IF(AX188&gt;=AZ188,"SOBRESALIENTE",IF(AX188&lt;AZ188+(AZ188*0.05),"NO CUMPLIDA","ACEPTABLE"))),"N/A")</f>
        <v>NO CUMPLIDA</v>
      </c>
      <c r="AZ188" s="11">
        <f t="shared" si="164"/>
        <v>0.5</v>
      </c>
      <c r="BA188" s="11" t="s">
        <v>594</v>
      </c>
      <c r="BB188" s="7" t="s">
        <v>1519</v>
      </c>
      <c r="BC188" s="21"/>
      <c r="BD188" s="21"/>
      <c r="BE188" s="14" t="e">
        <f t="shared" si="149"/>
        <v>#DIV/0!</v>
      </c>
      <c r="BF188" s="21"/>
      <c r="BG188" s="21"/>
      <c r="BH188" s="14" t="e">
        <f t="shared" si="150"/>
        <v>#DIV/0!</v>
      </c>
      <c r="BI188" s="21"/>
      <c r="BJ188" s="21"/>
      <c r="BK188" s="14" t="e">
        <f t="shared" si="151"/>
        <v>#DIV/0!</v>
      </c>
      <c r="BL188" s="27">
        <f t="shared" si="173"/>
        <v>0</v>
      </c>
      <c r="BM188" s="26">
        <f t="shared" si="173"/>
        <v>0</v>
      </c>
      <c r="BN188" s="14" t="e">
        <f t="shared" si="152"/>
        <v>#DIV/0!</v>
      </c>
      <c r="BO188" s="28" t="str">
        <f t="shared" si="208"/>
        <v>N/A</v>
      </c>
      <c r="BP188" s="24">
        <f t="shared" si="194"/>
        <v>0.5</v>
      </c>
      <c r="BQ188" s="21"/>
      <c r="BR188" s="21"/>
      <c r="BS188" s="21"/>
      <c r="BT188" s="14" t="e">
        <f t="shared" si="153"/>
        <v>#DIV/0!</v>
      </c>
      <c r="BU188" s="21"/>
      <c r="BV188" s="21"/>
      <c r="BW188" s="14" t="e">
        <f t="shared" si="154"/>
        <v>#DIV/0!</v>
      </c>
      <c r="BX188" s="21"/>
      <c r="BY188" s="21"/>
      <c r="BZ188" s="14" t="e">
        <f t="shared" si="155"/>
        <v>#DIV/0!</v>
      </c>
      <c r="CA188" s="27">
        <f t="shared" si="156"/>
        <v>0</v>
      </c>
      <c r="CB188" s="26">
        <f t="shared" si="156"/>
        <v>0</v>
      </c>
      <c r="CC188" s="14" t="e">
        <f t="shared" si="157"/>
        <v>#DIV/0!</v>
      </c>
      <c r="CD188" s="28" t="str">
        <f t="shared" si="209"/>
        <v>N/A</v>
      </c>
      <c r="CE188" s="24">
        <f t="shared" si="195"/>
        <v>0.5</v>
      </c>
      <c r="CF188" s="21"/>
      <c r="CG188" s="26">
        <f t="shared" si="187"/>
        <v>95</v>
      </c>
      <c r="CH188" s="26">
        <f t="shared" si="187"/>
        <v>447</v>
      </c>
      <c r="CI188" s="14">
        <f t="shared" si="159"/>
        <v>0.21252796420581654</v>
      </c>
      <c r="CJ188" s="28" t="str">
        <f t="shared" si="199"/>
        <v>NO CUMPLIDA</v>
      </c>
      <c r="CK188" s="24">
        <f t="shared" si="206"/>
        <v>0.5</v>
      </c>
      <c r="CL188" s="26"/>
      <c r="CM188" s="26">
        <f t="shared" si="184"/>
        <v>95</v>
      </c>
      <c r="CN188" s="38">
        <f t="shared" si="165"/>
        <v>149</v>
      </c>
      <c r="CO188" s="14">
        <f t="shared" si="160"/>
        <v>0.63758389261744963</v>
      </c>
      <c r="CP188" s="28" t="str">
        <f t="shared" si="203"/>
        <v>SOBRESALIENTE</v>
      </c>
      <c r="CQ188" s="24">
        <v>0.5</v>
      </c>
      <c r="CR188" s="26"/>
      <c r="CS188" s="26">
        <f t="shared" si="167"/>
        <v>0</v>
      </c>
      <c r="CT188" s="29">
        <f t="shared" si="166"/>
        <v>149</v>
      </c>
      <c r="CU188" s="30">
        <f t="shared" si="161"/>
        <v>0</v>
      </c>
      <c r="CV188" s="28" t="str">
        <f t="shared" si="204"/>
        <v>NO CUMPLIDA</v>
      </c>
      <c r="CW188" s="24">
        <v>0.5</v>
      </c>
      <c r="CX188" s="26"/>
      <c r="CY188" s="26">
        <f t="shared" si="169"/>
        <v>95</v>
      </c>
      <c r="CZ188" s="46">
        <f t="shared" si="168"/>
        <v>447</v>
      </c>
      <c r="DA188" s="30">
        <f t="shared" si="162"/>
        <v>0.21252796420581654</v>
      </c>
      <c r="DB188" s="28" t="str">
        <f t="shared" si="205"/>
        <v>NO CUMPLIDA</v>
      </c>
      <c r="DC188" s="24">
        <f t="shared" si="207"/>
        <v>0.5</v>
      </c>
      <c r="DD188" s="26"/>
    </row>
    <row r="189" spans="1:108" ht="112.5">
      <c r="A189" s="8" t="s">
        <v>1573</v>
      </c>
      <c r="B189" s="7" t="s">
        <v>102</v>
      </c>
      <c r="C189" s="8" t="s">
        <v>1574</v>
      </c>
      <c r="D189" s="9" t="s">
        <v>1575</v>
      </c>
      <c r="E189" s="9">
        <v>79592259</v>
      </c>
      <c r="F189" s="8" t="s">
        <v>1576</v>
      </c>
      <c r="G189" s="9" t="s">
        <v>1575</v>
      </c>
      <c r="H189" s="9">
        <v>79592259</v>
      </c>
      <c r="I189" s="7" t="s">
        <v>909</v>
      </c>
      <c r="J189" s="7" t="s">
        <v>1577</v>
      </c>
      <c r="K189" s="7" t="s">
        <v>1578</v>
      </c>
      <c r="L189" s="7" t="s">
        <v>110</v>
      </c>
      <c r="M189" s="7" t="s">
        <v>1579</v>
      </c>
      <c r="N189" s="7" t="s">
        <v>154</v>
      </c>
      <c r="O189" s="7" t="s">
        <v>172</v>
      </c>
      <c r="P189" s="7" t="s">
        <v>1580</v>
      </c>
      <c r="Q189" s="7" t="s">
        <v>873</v>
      </c>
      <c r="R189" s="8" t="s">
        <v>1581</v>
      </c>
      <c r="S189" s="7" t="s">
        <v>1582</v>
      </c>
      <c r="T189" s="7" t="s">
        <v>1583</v>
      </c>
      <c r="U189" s="11">
        <v>0.9</v>
      </c>
      <c r="V189" s="7" t="s">
        <v>160</v>
      </c>
      <c r="W189" s="21">
        <v>54</v>
      </c>
      <c r="X189" s="21">
        <v>381</v>
      </c>
      <c r="Y189" s="14">
        <f t="shared" si="142"/>
        <v>0.14173228346456693</v>
      </c>
      <c r="Z189" s="21">
        <v>75</v>
      </c>
      <c r="AA189" s="21">
        <v>381</v>
      </c>
      <c r="AB189" s="14">
        <f t="shared" si="143"/>
        <v>0.19685039370078741</v>
      </c>
      <c r="AC189" s="21">
        <v>93</v>
      </c>
      <c r="AD189" s="21">
        <v>381</v>
      </c>
      <c r="AE189" s="14">
        <f t="shared" si="144"/>
        <v>0.24409448818897639</v>
      </c>
      <c r="AF189" s="49">
        <f t="shared" si="197"/>
        <v>222</v>
      </c>
      <c r="AG189" s="7">
        <f t="shared" si="197"/>
        <v>1143</v>
      </c>
      <c r="AH189" s="14">
        <f t="shared" si="163"/>
        <v>0.1942257217847769</v>
      </c>
      <c r="AI189" s="17" t="str">
        <f>IFERROR((IF(AH189&gt;=AJ189,"SOBRESALIENTE",IF(AH189&lt;AJ189-(AJ189*0.05),"NO CUMPLIDA","ACEPTABLE"))),"N/A")</f>
        <v>NO CUMPLIDA</v>
      </c>
      <c r="AJ189" s="11">
        <f>U189</f>
        <v>0.9</v>
      </c>
      <c r="AK189" s="11" t="s">
        <v>594</v>
      </c>
      <c r="AL189" s="7" t="s">
        <v>1584</v>
      </c>
      <c r="AM189" s="7">
        <v>102</v>
      </c>
      <c r="AN189" s="7">
        <v>381</v>
      </c>
      <c r="AO189" s="14">
        <f t="shared" si="145"/>
        <v>0.26771653543307089</v>
      </c>
      <c r="AP189" s="7">
        <v>125</v>
      </c>
      <c r="AQ189" s="7">
        <v>381</v>
      </c>
      <c r="AR189" s="14">
        <f t="shared" si="146"/>
        <v>0.32808398950131235</v>
      </c>
      <c r="AS189" s="21">
        <v>148</v>
      </c>
      <c r="AT189" s="21">
        <v>381</v>
      </c>
      <c r="AU189" s="14">
        <f t="shared" si="147"/>
        <v>0.3884514435695538</v>
      </c>
      <c r="AV189" s="49">
        <f t="shared" si="172"/>
        <v>375</v>
      </c>
      <c r="AW189" s="7">
        <f t="shared" si="172"/>
        <v>1143</v>
      </c>
      <c r="AX189" s="14">
        <f t="shared" si="148"/>
        <v>0.32808398950131235</v>
      </c>
      <c r="AY189" s="17" t="str">
        <f t="shared" ref="AY189:AY193" si="210">IFERROR((IF(AX189&lt;=AZ189,"SOBRESALIENTE",IF(AX189&gt;AZ189+(AZ189*0.05),"NO CUMPLIDA","ACEPTABLE"))),"N/A")</f>
        <v>SOBRESALIENTE</v>
      </c>
      <c r="AZ189" s="11">
        <f t="shared" si="164"/>
        <v>0.9</v>
      </c>
      <c r="BA189" s="11" t="s">
        <v>594</v>
      </c>
      <c r="BB189" s="7" t="s">
        <v>1585</v>
      </c>
      <c r="BC189" s="21"/>
      <c r="BD189" s="21"/>
      <c r="BE189" s="14" t="e">
        <f t="shared" si="149"/>
        <v>#DIV/0!</v>
      </c>
      <c r="BF189" s="21"/>
      <c r="BG189" s="21"/>
      <c r="BH189" s="14" t="e">
        <f t="shared" si="150"/>
        <v>#DIV/0!</v>
      </c>
      <c r="BI189" s="21"/>
      <c r="BJ189" s="21"/>
      <c r="BK189" s="14" t="e">
        <f t="shared" si="151"/>
        <v>#DIV/0!</v>
      </c>
      <c r="BL189" s="49">
        <f t="shared" si="173"/>
        <v>0</v>
      </c>
      <c r="BM189" s="7">
        <f t="shared" si="173"/>
        <v>0</v>
      </c>
      <c r="BN189" s="14" t="e">
        <f t="shared" si="152"/>
        <v>#DIV/0!</v>
      </c>
      <c r="BO189" s="28" t="str">
        <f t="shared" si="208"/>
        <v>N/A</v>
      </c>
      <c r="BP189" s="24">
        <f t="shared" si="194"/>
        <v>0.9</v>
      </c>
      <c r="BQ189" s="21"/>
      <c r="BR189" s="21"/>
      <c r="BS189" s="21"/>
      <c r="BT189" s="14" t="e">
        <f t="shared" si="153"/>
        <v>#DIV/0!</v>
      </c>
      <c r="BU189" s="21"/>
      <c r="BV189" s="21"/>
      <c r="BW189" s="14" t="e">
        <f t="shared" si="154"/>
        <v>#DIV/0!</v>
      </c>
      <c r="BX189" s="21"/>
      <c r="BY189" s="21"/>
      <c r="BZ189" s="14" t="e">
        <f t="shared" si="155"/>
        <v>#DIV/0!</v>
      </c>
      <c r="CA189" s="49">
        <f t="shared" si="156"/>
        <v>0</v>
      </c>
      <c r="CB189" s="7">
        <f t="shared" si="156"/>
        <v>0</v>
      </c>
      <c r="CC189" s="14" t="e">
        <f t="shared" si="157"/>
        <v>#DIV/0!</v>
      </c>
      <c r="CD189" s="28" t="str">
        <f t="shared" si="209"/>
        <v>N/A</v>
      </c>
      <c r="CE189" s="24">
        <f t="shared" si="195"/>
        <v>0.9</v>
      </c>
      <c r="CF189" s="21"/>
      <c r="CG189" s="26">
        <f t="shared" si="187"/>
        <v>597</v>
      </c>
      <c r="CH189" s="26">
        <f t="shared" si="187"/>
        <v>2286</v>
      </c>
      <c r="CI189" s="14">
        <f t="shared" si="159"/>
        <v>0.26115485564304464</v>
      </c>
      <c r="CJ189" s="28" t="str">
        <f t="shared" si="199"/>
        <v>NO CUMPLIDA</v>
      </c>
      <c r="CK189" s="30">
        <f t="shared" si="206"/>
        <v>0.9</v>
      </c>
      <c r="CL189" s="26"/>
      <c r="CM189" s="26">
        <f t="shared" si="184"/>
        <v>597</v>
      </c>
      <c r="CN189" s="38">
        <f t="shared" si="165"/>
        <v>381</v>
      </c>
      <c r="CO189" s="14">
        <f t="shared" si="160"/>
        <v>1.5669291338582678</v>
      </c>
      <c r="CP189" s="28" t="str">
        <f t="shared" si="203"/>
        <v>SOBRESALIENTE</v>
      </c>
      <c r="CQ189" s="11">
        <f>CK189</f>
        <v>0.9</v>
      </c>
      <c r="CR189" s="26"/>
      <c r="CS189" s="26">
        <f t="shared" si="167"/>
        <v>0</v>
      </c>
      <c r="CT189" s="29">
        <f t="shared" si="166"/>
        <v>381</v>
      </c>
      <c r="CU189" s="30">
        <f t="shared" si="161"/>
        <v>0</v>
      </c>
      <c r="CV189" s="28" t="str">
        <f t="shared" si="204"/>
        <v>NO CUMPLIDA</v>
      </c>
      <c r="CW189" s="30">
        <f>CQ189</f>
        <v>0.9</v>
      </c>
      <c r="CX189" s="26"/>
      <c r="CY189" s="26">
        <f t="shared" si="169"/>
        <v>597</v>
      </c>
      <c r="CZ189" s="46">
        <f t="shared" si="168"/>
        <v>2286</v>
      </c>
      <c r="DA189" s="30">
        <f t="shared" si="162"/>
        <v>0.26115485564304464</v>
      </c>
      <c r="DB189" s="28" t="str">
        <f t="shared" si="205"/>
        <v>NO CUMPLIDA</v>
      </c>
      <c r="DC189" s="30">
        <f t="shared" si="207"/>
        <v>0.9</v>
      </c>
      <c r="DD189" s="26"/>
    </row>
    <row r="190" spans="1:108" ht="67.5">
      <c r="A190" s="6" t="s">
        <v>1586</v>
      </c>
      <c r="B190" s="7" t="s">
        <v>102</v>
      </c>
      <c r="C190" s="8" t="s">
        <v>1574</v>
      </c>
      <c r="D190" s="9" t="s">
        <v>1575</v>
      </c>
      <c r="E190" s="9">
        <v>79592259</v>
      </c>
      <c r="F190" s="8" t="s">
        <v>1576</v>
      </c>
      <c r="G190" s="9" t="s">
        <v>1575</v>
      </c>
      <c r="H190" s="9">
        <v>79592259</v>
      </c>
      <c r="I190" s="7" t="s">
        <v>107</v>
      </c>
      <c r="J190" s="7" t="s">
        <v>1577</v>
      </c>
      <c r="K190" s="7" t="s">
        <v>1587</v>
      </c>
      <c r="L190" s="7" t="s">
        <v>537</v>
      </c>
      <c r="M190" s="7" t="s">
        <v>1588</v>
      </c>
      <c r="N190" s="7" t="s">
        <v>112</v>
      </c>
      <c r="O190" s="7" t="s">
        <v>2</v>
      </c>
      <c r="P190" s="7" t="s">
        <v>1589</v>
      </c>
      <c r="Q190" s="7" t="s">
        <v>873</v>
      </c>
      <c r="R190" s="8" t="s">
        <v>1590</v>
      </c>
      <c r="S190" s="7" t="s">
        <v>1591</v>
      </c>
      <c r="T190" s="7" t="s">
        <v>1592</v>
      </c>
      <c r="U190" s="11">
        <v>1</v>
      </c>
      <c r="V190" s="7" t="s">
        <v>160</v>
      </c>
      <c r="W190" s="21">
        <v>4</v>
      </c>
      <c r="X190" s="21">
        <v>4</v>
      </c>
      <c r="Y190" s="14">
        <f t="shared" si="142"/>
        <v>1</v>
      </c>
      <c r="Z190" s="21">
        <v>4</v>
      </c>
      <c r="AA190" s="21">
        <v>4</v>
      </c>
      <c r="AB190" s="14">
        <f t="shared" si="143"/>
        <v>1</v>
      </c>
      <c r="AC190" s="21">
        <v>4</v>
      </c>
      <c r="AD190" s="21">
        <v>4</v>
      </c>
      <c r="AE190" s="14">
        <f t="shared" si="144"/>
        <v>1</v>
      </c>
      <c r="AF190" s="49">
        <f t="shared" si="197"/>
        <v>12</v>
      </c>
      <c r="AG190" s="7">
        <f t="shared" si="197"/>
        <v>12</v>
      </c>
      <c r="AH190" s="14">
        <f t="shared" si="163"/>
        <v>1</v>
      </c>
      <c r="AI190" s="17" t="str">
        <f t="shared" ref="AI190:AI193" si="211">IFERROR((IF(AH190&gt;=AJ190,"SOBRESALIENTE",IF(AH190&lt;AJ190-(AJ190*0.05),"NO CUMPLIDA","ACEPTABLE"))),"N/A")</f>
        <v>SOBRESALIENTE</v>
      </c>
      <c r="AJ190" s="11">
        <f t="shared" si="193"/>
        <v>1</v>
      </c>
      <c r="AK190" s="11" t="s">
        <v>594</v>
      </c>
      <c r="AL190" s="7" t="s">
        <v>1593</v>
      </c>
      <c r="AM190" s="7">
        <v>4</v>
      </c>
      <c r="AN190" s="7">
        <v>4</v>
      </c>
      <c r="AO190" s="14">
        <f t="shared" si="145"/>
        <v>1</v>
      </c>
      <c r="AP190" s="7">
        <v>4</v>
      </c>
      <c r="AQ190" s="7">
        <v>4</v>
      </c>
      <c r="AR190" s="14">
        <f t="shared" si="146"/>
        <v>1</v>
      </c>
      <c r="AS190" s="185">
        <v>12</v>
      </c>
      <c r="AT190" s="185">
        <v>12</v>
      </c>
      <c r="AU190" s="14">
        <f t="shared" si="147"/>
        <v>1</v>
      </c>
      <c r="AV190" s="49">
        <f t="shared" si="172"/>
        <v>20</v>
      </c>
      <c r="AW190" s="7">
        <f t="shared" si="172"/>
        <v>20</v>
      </c>
      <c r="AX190" s="14">
        <f t="shared" si="148"/>
        <v>1</v>
      </c>
      <c r="AY190" s="17" t="str">
        <f t="shared" si="210"/>
        <v>SOBRESALIENTE</v>
      </c>
      <c r="AZ190" s="11">
        <f t="shared" si="164"/>
        <v>1</v>
      </c>
      <c r="BA190" s="11" t="s">
        <v>594</v>
      </c>
      <c r="BB190" s="7" t="s">
        <v>1593</v>
      </c>
      <c r="BC190" s="21"/>
      <c r="BD190" s="21"/>
      <c r="BE190" s="14" t="e">
        <f t="shared" si="149"/>
        <v>#DIV/0!</v>
      </c>
      <c r="BF190" s="21"/>
      <c r="BG190" s="21"/>
      <c r="BH190" s="14" t="e">
        <f t="shared" si="150"/>
        <v>#DIV/0!</v>
      </c>
      <c r="BI190" s="21"/>
      <c r="BJ190" s="21"/>
      <c r="BK190" s="14" t="e">
        <f t="shared" si="151"/>
        <v>#DIV/0!</v>
      </c>
      <c r="BL190" s="27">
        <f t="shared" si="173"/>
        <v>0</v>
      </c>
      <c r="BM190" s="26">
        <f t="shared" si="173"/>
        <v>0</v>
      </c>
      <c r="BN190" s="14" t="e">
        <f t="shared" si="152"/>
        <v>#DIV/0!</v>
      </c>
      <c r="BO190" s="28" t="str">
        <f t="shared" si="208"/>
        <v>N/A</v>
      </c>
      <c r="BP190" s="24">
        <f t="shared" si="194"/>
        <v>1</v>
      </c>
      <c r="BQ190" s="21"/>
      <c r="BR190" s="21"/>
      <c r="BS190" s="21"/>
      <c r="BT190" s="14" t="e">
        <f t="shared" si="153"/>
        <v>#DIV/0!</v>
      </c>
      <c r="BU190" s="21"/>
      <c r="BV190" s="21"/>
      <c r="BW190" s="14" t="e">
        <f t="shared" si="154"/>
        <v>#DIV/0!</v>
      </c>
      <c r="BX190" s="21"/>
      <c r="BY190" s="21"/>
      <c r="BZ190" s="14" t="e">
        <f t="shared" si="155"/>
        <v>#DIV/0!</v>
      </c>
      <c r="CA190" s="27">
        <f t="shared" si="156"/>
        <v>0</v>
      </c>
      <c r="CB190" s="26">
        <f t="shared" si="156"/>
        <v>0</v>
      </c>
      <c r="CC190" s="14" t="e">
        <f t="shared" si="157"/>
        <v>#DIV/0!</v>
      </c>
      <c r="CD190" s="28" t="str">
        <f t="shared" si="209"/>
        <v>N/A</v>
      </c>
      <c r="CE190" s="24">
        <f t="shared" si="195"/>
        <v>1</v>
      </c>
      <c r="CF190" s="21"/>
      <c r="CG190" s="26">
        <f t="shared" si="187"/>
        <v>32</v>
      </c>
      <c r="CH190" s="26">
        <f t="shared" si="187"/>
        <v>32</v>
      </c>
      <c r="CI190" s="14">
        <f t="shared" si="159"/>
        <v>1</v>
      </c>
      <c r="CJ190" s="28" t="str">
        <f t="shared" si="199"/>
        <v>SOBRESALIENTE</v>
      </c>
      <c r="CK190" s="30">
        <f t="shared" si="206"/>
        <v>1</v>
      </c>
      <c r="CL190" s="26"/>
      <c r="CM190" s="26">
        <f t="shared" si="184"/>
        <v>32</v>
      </c>
      <c r="CN190" s="38">
        <f t="shared" si="165"/>
        <v>5.333333333333333</v>
      </c>
      <c r="CO190" s="14">
        <f t="shared" si="160"/>
        <v>6</v>
      </c>
      <c r="CP190" s="28" t="str">
        <f t="shared" si="203"/>
        <v>SOBRESALIENTE</v>
      </c>
      <c r="CQ190" s="11">
        <f>CK190</f>
        <v>1</v>
      </c>
      <c r="CR190" s="26"/>
      <c r="CS190" s="26">
        <f t="shared" si="167"/>
        <v>0</v>
      </c>
      <c r="CT190" s="29">
        <f t="shared" si="166"/>
        <v>5.333333333333333</v>
      </c>
      <c r="CU190" s="30">
        <f t="shared" si="161"/>
        <v>0</v>
      </c>
      <c r="CV190" s="28" t="str">
        <f t="shared" si="204"/>
        <v>NO CUMPLIDA</v>
      </c>
      <c r="CW190" s="30">
        <f>CQ190</f>
        <v>1</v>
      </c>
      <c r="CX190" s="26"/>
      <c r="CY190" s="26">
        <f t="shared" si="169"/>
        <v>32</v>
      </c>
      <c r="CZ190" s="46">
        <f t="shared" si="168"/>
        <v>32</v>
      </c>
      <c r="DA190" s="30">
        <f t="shared" si="162"/>
        <v>1</v>
      </c>
      <c r="DB190" s="28" t="str">
        <f t="shared" si="205"/>
        <v>SOBRESALIENTE</v>
      </c>
      <c r="DC190" s="30">
        <f t="shared" si="207"/>
        <v>1</v>
      </c>
      <c r="DD190" s="26"/>
    </row>
    <row r="191" spans="1:108" ht="101.25">
      <c r="A191" s="8" t="s">
        <v>1594</v>
      </c>
      <c r="B191" s="7" t="s">
        <v>102</v>
      </c>
      <c r="C191" s="8" t="s">
        <v>1574</v>
      </c>
      <c r="D191" s="9" t="s">
        <v>1575</v>
      </c>
      <c r="E191" s="9">
        <v>79592259</v>
      </c>
      <c r="F191" s="8" t="s">
        <v>1576</v>
      </c>
      <c r="G191" s="9" t="s">
        <v>1575</v>
      </c>
      <c r="H191" s="9">
        <v>79592259</v>
      </c>
      <c r="I191" s="7" t="s">
        <v>909</v>
      </c>
      <c r="J191" s="7" t="s">
        <v>1577</v>
      </c>
      <c r="K191" s="7" t="s">
        <v>1595</v>
      </c>
      <c r="L191" s="7" t="s">
        <v>242</v>
      </c>
      <c r="M191" s="7" t="s">
        <v>1596</v>
      </c>
      <c r="N191" s="7" t="s">
        <v>112</v>
      </c>
      <c r="O191" s="7" t="s">
        <v>172</v>
      </c>
      <c r="P191" s="7" t="s">
        <v>1597</v>
      </c>
      <c r="Q191" s="7" t="s">
        <v>873</v>
      </c>
      <c r="R191" s="8" t="s">
        <v>1598</v>
      </c>
      <c r="S191" s="7" t="s">
        <v>1599</v>
      </c>
      <c r="T191" s="7" t="s">
        <v>1599</v>
      </c>
      <c r="U191" s="7">
        <v>2.4</v>
      </c>
      <c r="V191" s="7" t="s">
        <v>160</v>
      </c>
      <c r="W191" s="7">
        <v>3.84</v>
      </c>
      <c r="X191" s="7">
        <v>1</v>
      </c>
      <c r="Y191" s="14">
        <f t="shared" si="142"/>
        <v>3.84</v>
      </c>
      <c r="Z191" s="7">
        <v>3.84</v>
      </c>
      <c r="AA191" s="7">
        <v>1</v>
      </c>
      <c r="AB191" s="14">
        <f t="shared" si="143"/>
        <v>3.84</v>
      </c>
      <c r="AC191" s="7">
        <v>3.84</v>
      </c>
      <c r="AD191" s="7">
        <v>1</v>
      </c>
      <c r="AE191" s="14">
        <f t="shared" si="144"/>
        <v>3.84</v>
      </c>
      <c r="AF191" s="7">
        <f t="shared" si="197"/>
        <v>11.52</v>
      </c>
      <c r="AG191" s="7">
        <v>3.84</v>
      </c>
      <c r="AH191" s="7">
        <v>1</v>
      </c>
      <c r="AI191" s="17" t="str">
        <f t="shared" si="211"/>
        <v>NO CUMPLIDA</v>
      </c>
      <c r="AJ191" s="7">
        <f t="shared" si="193"/>
        <v>2.4</v>
      </c>
      <c r="AK191" s="7" t="s">
        <v>594</v>
      </c>
      <c r="AL191" s="7" t="s">
        <v>1600</v>
      </c>
      <c r="AM191" s="7">
        <v>3.84</v>
      </c>
      <c r="AN191" s="7">
        <v>1</v>
      </c>
      <c r="AO191" s="14">
        <f t="shared" si="145"/>
        <v>3.84</v>
      </c>
      <c r="AP191" s="7">
        <v>3.84</v>
      </c>
      <c r="AQ191" s="7">
        <v>1</v>
      </c>
      <c r="AR191" s="14">
        <f t="shared" si="146"/>
        <v>3.84</v>
      </c>
      <c r="AS191" s="7">
        <v>3.84</v>
      </c>
      <c r="AT191" s="7">
        <v>1</v>
      </c>
      <c r="AU191" s="14">
        <f t="shared" si="147"/>
        <v>3.84</v>
      </c>
      <c r="AV191" s="7">
        <f t="shared" si="172"/>
        <v>11.52</v>
      </c>
      <c r="AW191" s="7">
        <f t="shared" si="172"/>
        <v>3</v>
      </c>
      <c r="AX191" s="14">
        <f t="shared" si="148"/>
        <v>3.84</v>
      </c>
      <c r="AY191" s="17" t="str">
        <f>IFERROR((IF(AX191&gt;=AZ191,"SOBRESALIENTE",IF(AX191&gt;AZ191+(AZ191*0.05),"NO CUMPLIDA","ACEPTABLE"))),"N/A")</f>
        <v>SOBRESALIENTE</v>
      </c>
      <c r="AZ191" s="11">
        <f t="shared" si="164"/>
        <v>2.4</v>
      </c>
      <c r="BA191" s="7" t="s">
        <v>594</v>
      </c>
      <c r="BB191" s="7" t="s">
        <v>1600</v>
      </c>
      <c r="BC191" s="21"/>
      <c r="BD191" s="21"/>
      <c r="BE191" s="14" t="e">
        <f t="shared" si="149"/>
        <v>#DIV/0!</v>
      </c>
      <c r="BF191" s="21"/>
      <c r="BG191" s="21"/>
      <c r="BH191" s="14" t="e">
        <f t="shared" si="150"/>
        <v>#DIV/0!</v>
      </c>
      <c r="BI191" s="21"/>
      <c r="BJ191" s="21"/>
      <c r="BK191" s="14" t="e">
        <f t="shared" si="151"/>
        <v>#DIV/0!</v>
      </c>
      <c r="BL191" s="7">
        <f t="shared" si="173"/>
        <v>0</v>
      </c>
      <c r="BM191" s="7">
        <f t="shared" si="173"/>
        <v>0</v>
      </c>
      <c r="BN191" s="14" t="e">
        <f t="shared" si="152"/>
        <v>#DIV/0!</v>
      </c>
      <c r="BO191" s="17" t="str">
        <f t="shared" si="208"/>
        <v>N/A</v>
      </c>
      <c r="BP191" s="26">
        <f t="shared" si="194"/>
        <v>2.4</v>
      </c>
      <c r="BQ191" s="21"/>
      <c r="BR191" s="21"/>
      <c r="BS191" s="21"/>
      <c r="BT191" s="14" t="e">
        <f t="shared" si="153"/>
        <v>#DIV/0!</v>
      </c>
      <c r="BU191" s="21"/>
      <c r="BV191" s="21"/>
      <c r="BW191" s="14" t="e">
        <f t="shared" si="154"/>
        <v>#DIV/0!</v>
      </c>
      <c r="BX191" s="21"/>
      <c r="BY191" s="21"/>
      <c r="BZ191" s="14" t="e">
        <f t="shared" si="155"/>
        <v>#DIV/0!</v>
      </c>
      <c r="CA191" s="7">
        <f t="shared" si="156"/>
        <v>0</v>
      </c>
      <c r="CB191" s="7">
        <f t="shared" si="156"/>
        <v>0</v>
      </c>
      <c r="CC191" s="14" t="e">
        <f t="shared" si="157"/>
        <v>#DIV/0!</v>
      </c>
      <c r="CD191" s="17" t="str">
        <f t="shared" si="209"/>
        <v>N/A</v>
      </c>
      <c r="CE191" s="26">
        <f t="shared" si="195"/>
        <v>2.4</v>
      </c>
      <c r="CF191" s="21"/>
      <c r="CG191" s="26">
        <f t="shared" si="187"/>
        <v>23.04</v>
      </c>
      <c r="CH191" s="26">
        <f t="shared" si="187"/>
        <v>6</v>
      </c>
      <c r="CI191" s="14">
        <f t="shared" si="159"/>
        <v>3.84</v>
      </c>
      <c r="CJ191" s="28" t="str">
        <f t="shared" si="199"/>
        <v>SOBRESALIENTE</v>
      </c>
      <c r="CK191" s="192">
        <f t="shared" si="206"/>
        <v>2.4</v>
      </c>
      <c r="CL191" s="26"/>
      <c r="CM191" s="26">
        <f t="shared" si="184"/>
        <v>23.04</v>
      </c>
      <c r="CN191" s="38">
        <f t="shared" si="165"/>
        <v>1</v>
      </c>
      <c r="CO191" s="14">
        <f t="shared" si="160"/>
        <v>23.04</v>
      </c>
      <c r="CP191" s="28" t="str">
        <f t="shared" si="203"/>
        <v>SOBRESALIENTE</v>
      </c>
      <c r="CQ191" s="7">
        <f>CK191</f>
        <v>2.4</v>
      </c>
      <c r="CR191" s="26"/>
      <c r="CS191" s="26">
        <f t="shared" si="167"/>
        <v>0</v>
      </c>
      <c r="CT191" s="29">
        <f t="shared" si="166"/>
        <v>1</v>
      </c>
      <c r="CU191" s="30">
        <f t="shared" si="161"/>
        <v>0</v>
      </c>
      <c r="CV191" s="28" t="str">
        <f t="shared" si="204"/>
        <v>NO CUMPLIDA</v>
      </c>
      <c r="CW191" s="192">
        <f>CQ191</f>
        <v>2.4</v>
      </c>
      <c r="CX191" s="26"/>
      <c r="CY191" s="26">
        <f t="shared" si="169"/>
        <v>23.04</v>
      </c>
      <c r="CZ191" s="46">
        <f t="shared" si="168"/>
        <v>6</v>
      </c>
      <c r="DA191" s="30">
        <f t="shared" si="162"/>
        <v>3.84</v>
      </c>
      <c r="DB191" s="28" t="str">
        <f t="shared" si="205"/>
        <v>SOBRESALIENTE</v>
      </c>
      <c r="DC191" s="192">
        <f t="shared" si="207"/>
        <v>2.4</v>
      </c>
      <c r="DD191" s="26"/>
    </row>
    <row r="192" spans="1:108" ht="112.5">
      <c r="A192" s="6" t="s">
        <v>1601</v>
      </c>
      <c r="B192" s="7" t="s">
        <v>102</v>
      </c>
      <c r="C192" s="8" t="s">
        <v>1574</v>
      </c>
      <c r="D192" s="9" t="s">
        <v>1575</v>
      </c>
      <c r="E192" s="9">
        <v>79592259</v>
      </c>
      <c r="F192" s="8" t="s">
        <v>1576</v>
      </c>
      <c r="G192" s="9" t="s">
        <v>1575</v>
      </c>
      <c r="H192" s="9">
        <v>79592259</v>
      </c>
      <c r="I192" s="7" t="s">
        <v>107</v>
      </c>
      <c r="J192" s="7" t="s">
        <v>1577</v>
      </c>
      <c r="K192" s="7" t="s">
        <v>1602</v>
      </c>
      <c r="L192" s="7" t="s">
        <v>282</v>
      </c>
      <c r="M192" s="7" t="s">
        <v>1603</v>
      </c>
      <c r="N192" s="7" t="s">
        <v>112</v>
      </c>
      <c r="O192" s="7" t="s">
        <v>2</v>
      </c>
      <c r="P192" s="7" t="s">
        <v>1604</v>
      </c>
      <c r="Q192" s="7" t="s">
        <v>1605</v>
      </c>
      <c r="R192" s="8" t="s">
        <v>1606</v>
      </c>
      <c r="S192" s="7" t="s">
        <v>1607</v>
      </c>
      <c r="T192" s="7" t="s">
        <v>1607</v>
      </c>
      <c r="U192" s="11">
        <v>1</v>
      </c>
      <c r="V192" s="7" t="s">
        <v>160</v>
      </c>
      <c r="W192" s="21">
        <v>0</v>
      </c>
      <c r="X192" s="21">
        <v>0</v>
      </c>
      <c r="Y192" s="14" t="e">
        <f t="shared" si="142"/>
        <v>#DIV/0!</v>
      </c>
      <c r="Z192" s="21">
        <v>0</v>
      </c>
      <c r="AA192" s="21">
        <v>0</v>
      </c>
      <c r="AB192" s="14" t="e">
        <f t="shared" si="143"/>
        <v>#DIV/0!</v>
      </c>
      <c r="AC192" s="21">
        <v>2</v>
      </c>
      <c r="AD192" s="21">
        <v>2</v>
      </c>
      <c r="AE192" s="14">
        <f t="shared" si="144"/>
        <v>1</v>
      </c>
      <c r="AF192" s="49">
        <f t="shared" si="197"/>
        <v>2</v>
      </c>
      <c r="AG192" s="7">
        <f t="shared" si="197"/>
        <v>2</v>
      </c>
      <c r="AH192" s="14">
        <f t="shared" si="163"/>
        <v>1</v>
      </c>
      <c r="AI192" s="17" t="str">
        <f t="shared" si="211"/>
        <v>SOBRESALIENTE</v>
      </c>
      <c r="AJ192" s="11">
        <f t="shared" si="193"/>
        <v>1</v>
      </c>
      <c r="AK192" s="11" t="s">
        <v>594</v>
      </c>
      <c r="AL192" s="7" t="s">
        <v>1600</v>
      </c>
      <c r="AM192" s="7">
        <v>4</v>
      </c>
      <c r="AN192" s="7">
        <v>4</v>
      </c>
      <c r="AO192" s="14">
        <f t="shared" si="145"/>
        <v>1</v>
      </c>
      <c r="AP192" s="7">
        <v>4</v>
      </c>
      <c r="AQ192" s="7">
        <v>4</v>
      </c>
      <c r="AR192" s="14">
        <f t="shared" si="146"/>
        <v>1</v>
      </c>
      <c r="AS192" s="7">
        <v>4</v>
      </c>
      <c r="AT192" s="7">
        <v>4</v>
      </c>
      <c r="AU192" s="14">
        <f t="shared" si="147"/>
        <v>1</v>
      </c>
      <c r="AV192" s="49">
        <f t="shared" si="172"/>
        <v>12</v>
      </c>
      <c r="AW192" s="7">
        <f t="shared" si="172"/>
        <v>12</v>
      </c>
      <c r="AX192" s="14">
        <f t="shared" si="148"/>
        <v>1</v>
      </c>
      <c r="AY192" s="17" t="str">
        <f t="shared" si="210"/>
        <v>SOBRESALIENTE</v>
      </c>
      <c r="AZ192" s="11">
        <f t="shared" si="164"/>
        <v>1</v>
      </c>
      <c r="BA192" s="11" t="s">
        <v>594</v>
      </c>
      <c r="BB192" s="7" t="s">
        <v>1608</v>
      </c>
      <c r="BC192" s="21"/>
      <c r="BD192" s="21"/>
      <c r="BE192" s="14" t="e">
        <f t="shared" si="149"/>
        <v>#DIV/0!</v>
      </c>
      <c r="BF192" s="21"/>
      <c r="BG192" s="21"/>
      <c r="BH192" s="14" t="e">
        <f t="shared" si="150"/>
        <v>#DIV/0!</v>
      </c>
      <c r="BI192" s="21"/>
      <c r="BJ192" s="21"/>
      <c r="BK192" s="14" t="e">
        <f t="shared" si="151"/>
        <v>#DIV/0!</v>
      </c>
      <c r="BL192" s="49">
        <f t="shared" si="173"/>
        <v>0</v>
      </c>
      <c r="BM192" s="7">
        <f t="shared" si="173"/>
        <v>0</v>
      </c>
      <c r="BN192" s="14" t="e">
        <f t="shared" si="152"/>
        <v>#DIV/0!</v>
      </c>
      <c r="BO192" s="28" t="str">
        <f t="shared" si="208"/>
        <v>N/A</v>
      </c>
      <c r="BP192" s="24">
        <f t="shared" si="194"/>
        <v>1</v>
      </c>
      <c r="BQ192" s="21"/>
      <c r="BR192" s="21"/>
      <c r="BS192" s="21"/>
      <c r="BT192" s="14" t="e">
        <f t="shared" si="153"/>
        <v>#DIV/0!</v>
      </c>
      <c r="BU192" s="21"/>
      <c r="BV192" s="21"/>
      <c r="BW192" s="14" t="e">
        <f t="shared" si="154"/>
        <v>#DIV/0!</v>
      </c>
      <c r="BX192" s="21"/>
      <c r="BY192" s="21"/>
      <c r="BZ192" s="14" t="e">
        <f t="shared" si="155"/>
        <v>#DIV/0!</v>
      </c>
      <c r="CA192" s="49">
        <f t="shared" si="156"/>
        <v>0</v>
      </c>
      <c r="CB192" s="7">
        <f t="shared" si="156"/>
        <v>0</v>
      </c>
      <c r="CC192" s="14" t="e">
        <f t="shared" si="157"/>
        <v>#DIV/0!</v>
      </c>
      <c r="CD192" s="28" t="str">
        <f t="shared" si="209"/>
        <v>N/A</v>
      </c>
      <c r="CE192" s="24">
        <f t="shared" si="195"/>
        <v>1</v>
      </c>
      <c r="CF192" s="21"/>
      <c r="CG192" s="26">
        <f t="shared" si="187"/>
        <v>14</v>
      </c>
      <c r="CH192" s="26">
        <f t="shared" si="187"/>
        <v>14</v>
      </c>
      <c r="CI192" s="14">
        <f t="shared" si="159"/>
        <v>1</v>
      </c>
      <c r="CJ192" s="28" t="str">
        <f t="shared" si="199"/>
        <v>SOBRESALIENTE</v>
      </c>
      <c r="CK192" s="30">
        <f t="shared" si="206"/>
        <v>1</v>
      </c>
      <c r="CL192" s="26"/>
      <c r="CM192" s="26">
        <f t="shared" si="184"/>
        <v>14</v>
      </c>
      <c r="CN192" s="38">
        <f t="shared" si="165"/>
        <v>2.3333333333333335</v>
      </c>
      <c r="CO192" s="14">
        <f t="shared" si="160"/>
        <v>6</v>
      </c>
      <c r="CP192" s="28" t="str">
        <f t="shared" si="203"/>
        <v>SOBRESALIENTE</v>
      </c>
      <c r="CQ192" s="11">
        <f>CK192</f>
        <v>1</v>
      </c>
      <c r="CR192" s="26"/>
      <c r="CS192" s="26">
        <f t="shared" si="167"/>
        <v>0</v>
      </c>
      <c r="CT192" s="29">
        <f t="shared" si="166"/>
        <v>2.3333333333333335</v>
      </c>
      <c r="CU192" s="30">
        <f t="shared" si="161"/>
        <v>0</v>
      </c>
      <c r="CV192" s="28" t="str">
        <f t="shared" si="204"/>
        <v>NO CUMPLIDA</v>
      </c>
      <c r="CW192" s="30">
        <f>CQ192</f>
        <v>1</v>
      </c>
      <c r="CX192" s="26"/>
      <c r="CY192" s="26">
        <f t="shared" si="169"/>
        <v>14</v>
      </c>
      <c r="CZ192" s="46">
        <f t="shared" si="168"/>
        <v>14</v>
      </c>
      <c r="DA192" s="30">
        <f t="shared" si="162"/>
        <v>1</v>
      </c>
      <c r="DB192" s="28" t="str">
        <f t="shared" si="205"/>
        <v>SOBRESALIENTE</v>
      </c>
      <c r="DC192" s="30">
        <f t="shared" si="207"/>
        <v>1</v>
      </c>
      <c r="DD192" s="26"/>
    </row>
    <row r="193" spans="1:108" ht="180">
      <c r="A193" s="8" t="s">
        <v>1609</v>
      </c>
      <c r="B193" s="7" t="s">
        <v>102</v>
      </c>
      <c r="C193" s="8" t="s">
        <v>1574</v>
      </c>
      <c r="D193" s="9" t="s">
        <v>1575</v>
      </c>
      <c r="E193" s="9">
        <v>79592259</v>
      </c>
      <c r="F193" s="8" t="s">
        <v>1576</v>
      </c>
      <c r="G193" s="9" t="s">
        <v>1575</v>
      </c>
      <c r="H193" s="9">
        <v>79592259</v>
      </c>
      <c r="I193" s="7" t="s">
        <v>909</v>
      </c>
      <c r="J193" s="7" t="s">
        <v>1577</v>
      </c>
      <c r="K193" s="7" t="s">
        <v>1610</v>
      </c>
      <c r="L193" s="7" t="s">
        <v>242</v>
      </c>
      <c r="M193" s="7" t="s">
        <v>1611</v>
      </c>
      <c r="N193" s="7" t="s">
        <v>112</v>
      </c>
      <c r="O193" s="7" t="s">
        <v>2</v>
      </c>
      <c r="P193" s="7" t="s">
        <v>1580</v>
      </c>
      <c r="Q193" s="7" t="s">
        <v>873</v>
      </c>
      <c r="R193" s="8" t="s">
        <v>1612</v>
      </c>
      <c r="S193" s="7" t="s">
        <v>1613</v>
      </c>
      <c r="T193" s="7" t="s">
        <v>1614</v>
      </c>
      <c r="U193" s="11">
        <v>0.8</v>
      </c>
      <c r="V193" s="7" t="s">
        <v>160</v>
      </c>
      <c r="W193" s="21">
        <v>29</v>
      </c>
      <c r="X193" s="21">
        <v>66</v>
      </c>
      <c r="Y193" s="14">
        <f t="shared" si="142"/>
        <v>0.43939393939393939</v>
      </c>
      <c r="Z193" s="21">
        <v>99</v>
      </c>
      <c r="AA193" s="21">
        <v>182</v>
      </c>
      <c r="AB193" s="14">
        <f t="shared" si="143"/>
        <v>0.54395604395604391</v>
      </c>
      <c r="AC193" s="21">
        <v>101</v>
      </c>
      <c r="AD193" s="21">
        <v>182</v>
      </c>
      <c r="AE193" s="14">
        <f t="shared" si="144"/>
        <v>0.55494505494505497</v>
      </c>
      <c r="AF193" s="49">
        <f>SUM(W193,Z193,AC193)</f>
        <v>229</v>
      </c>
      <c r="AG193" s="7">
        <f>SUM(X193,AA193,AD193)</f>
        <v>430</v>
      </c>
      <c r="AH193" s="14">
        <f t="shared" si="163"/>
        <v>0.53255813953488373</v>
      </c>
      <c r="AI193" s="17" t="str">
        <f t="shared" si="211"/>
        <v>NO CUMPLIDA</v>
      </c>
      <c r="AJ193" s="11">
        <f>U193</f>
        <v>0.8</v>
      </c>
      <c r="AK193" s="11" t="s">
        <v>594</v>
      </c>
      <c r="AL193" s="7" t="s">
        <v>1615</v>
      </c>
      <c r="AM193" s="7">
        <v>101</v>
      </c>
      <c r="AN193" s="7">
        <v>182</v>
      </c>
      <c r="AO193" s="14">
        <f t="shared" si="145"/>
        <v>0.55494505494505497</v>
      </c>
      <c r="AP193" s="7">
        <v>150</v>
      </c>
      <c r="AQ193" s="7">
        <v>583</v>
      </c>
      <c r="AR193" s="14">
        <f t="shared" si="146"/>
        <v>0.25728987993138935</v>
      </c>
      <c r="AS193" s="7">
        <v>300.25</v>
      </c>
      <c r="AT193" s="7">
        <v>583</v>
      </c>
      <c r="AU193" s="14">
        <f t="shared" si="147"/>
        <v>0.51500857632933106</v>
      </c>
      <c r="AV193" s="49">
        <f>SUM(AM193,AP193,AS193)</f>
        <v>551.25</v>
      </c>
      <c r="AW193" s="7">
        <f>SUM(AN193,AQ193,AT193)</f>
        <v>1348</v>
      </c>
      <c r="AX193" s="14">
        <f t="shared" si="148"/>
        <v>0.40893916913946587</v>
      </c>
      <c r="AY193" s="17" t="str">
        <f t="shared" si="210"/>
        <v>SOBRESALIENTE</v>
      </c>
      <c r="AZ193" s="11">
        <f t="shared" si="164"/>
        <v>0.8</v>
      </c>
      <c r="BA193" s="11" t="s">
        <v>594</v>
      </c>
      <c r="BB193" s="7" t="s">
        <v>1616</v>
      </c>
      <c r="BC193" s="21"/>
      <c r="BD193" s="21"/>
      <c r="BE193" s="14" t="e">
        <f t="shared" si="149"/>
        <v>#DIV/0!</v>
      </c>
      <c r="BF193" s="21"/>
      <c r="BG193" s="21"/>
      <c r="BH193" s="14" t="e">
        <f t="shared" si="150"/>
        <v>#DIV/0!</v>
      </c>
      <c r="BI193" s="21"/>
      <c r="BJ193" s="21"/>
      <c r="BK193" s="14" t="e">
        <f t="shared" si="151"/>
        <v>#DIV/0!</v>
      </c>
      <c r="BL193" s="49">
        <f>SUM(BC193,BF193,BI193)</f>
        <v>0</v>
      </c>
      <c r="BM193" s="7">
        <f>SUM(BD193,BG193,BJ193)</f>
        <v>0</v>
      </c>
      <c r="BN193" s="14" t="e">
        <f t="shared" si="152"/>
        <v>#DIV/0!</v>
      </c>
      <c r="BO193" s="28" t="str">
        <f>IFERROR((IF(BN193&gt;=BP193,"SOBRESALIENTE",IF(BN193&lt;BP193-(BP193*0.05),"NO CUMPLIDA","ACEPTABLE"))),"N/A")</f>
        <v>N/A</v>
      </c>
      <c r="BP193" s="24">
        <f>AZ193</f>
        <v>0.8</v>
      </c>
      <c r="BQ193" s="21"/>
      <c r="BR193" s="21"/>
      <c r="BS193" s="21"/>
      <c r="BT193" s="14" t="e">
        <f t="shared" si="153"/>
        <v>#DIV/0!</v>
      </c>
      <c r="BU193" s="21"/>
      <c r="BV193" s="21"/>
      <c r="BW193" s="14" t="e">
        <f t="shared" si="154"/>
        <v>#DIV/0!</v>
      </c>
      <c r="BX193" s="21"/>
      <c r="BY193" s="21"/>
      <c r="BZ193" s="14" t="e">
        <f t="shared" si="155"/>
        <v>#DIV/0!</v>
      </c>
      <c r="CA193" s="49">
        <f>SUM(BR193,BU193,BX193)</f>
        <v>0</v>
      </c>
      <c r="CB193" s="7">
        <f>SUM(BS193,BV193,BY193)</f>
        <v>0</v>
      </c>
      <c r="CC193" s="14" t="e">
        <f t="shared" si="157"/>
        <v>#DIV/0!</v>
      </c>
      <c r="CD193" s="28" t="str">
        <f>IFERROR((IF(CC193&gt;=CE193,"SOBRESALIENTE",IF(CC193&lt;CE193-(CE193*0.05),"NO CUMPLIDA","ACEPTABLE"))),"N/A")</f>
        <v>N/A</v>
      </c>
      <c r="CE193" s="24">
        <f>BP193</f>
        <v>0.8</v>
      </c>
      <c r="CF193" s="21"/>
      <c r="CG193" s="26">
        <f>SUBTOTAL(9,W193,Z193,AC193,AM193,AP193,AS193)</f>
        <v>780.25</v>
      </c>
      <c r="CH193" s="26">
        <f>SUBTOTAL(9,X193,AA193,AD193,AN193,AQ193,AT193)</f>
        <v>1778</v>
      </c>
      <c r="CI193" s="14">
        <f t="shared" si="159"/>
        <v>0.43883577052868389</v>
      </c>
      <c r="CJ193" s="28" t="str">
        <f>IFERROR((IF(CI193&gt;=CK193,"SOBRESALIENTE",IF(CI193&lt;CK193-(CK193*0.05),"NO CUMPLIDA","ACEPTABLE"))),"N/A")</f>
        <v>NO CUMPLIDA</v>
      </c>
      <c r="CK193" s="30">
        <f>U193</f>
        <v>0.8</v>
      </c>
      <c r="CL193" s="26"/>
      <c r="CM193" s="26">
        <f>SUBTOTAL(9,W193,Z193,AC193,AM193,AP193,AS193,BC193,BF193,BI193)</f>
        <v>780.25</v>
      </c>
      <c r="CN193" s="38">
        <f t="shared" si="165"/>
        <v>296.33333333333331</v>
      </c>
      <c r="CO193" s="14">
        <f t="shared" si="160"/>
        <v>2.6330146231721034</v>
      </c>
      <c r="CP193" s="28" t="str">
        <f>IFERROR((IF(CO193&gt;=CQ193,"SOBRESALIENTE",IF(CO193&lt;CQ193-(CQ193*0.05),"NO CUMPLIDA","ACEPTABLE"))),"N/A")</f>
        <v>SOBRESALIENTE</v>
      </c>
      <c r="CQ193" s="11">
        <f>CK193</f>
        <v>0.8</v>
      </c>
      <c r="CR193" s="26"/>
      <c r="CS193" s="26">
        <f t="shared" si="167"/>
        <v>0</v>
      </c>
      <c r="CT193" s="29">
        <f t="shared" si="166"/>
        <v>296.33333333333331</v>
      </c>
      <c r="CU193" s="30">
        <f t="shared" si="161"/>
        <v>0</v>
      </c>
      <c r="CV193" s="28" t="str">
        <f>IFERROR((IF(CU193&gt;=CW193,"SOBRESALIENTE",IF(CU193&lt;CW193-(CW193*0.05),"NO CUMPLIDA","ACEPTABLE"))),"N/A")</f>
        <v>NO CUMPLIDA</v>
      </c>
      <c r="CW193" s="30">
        <f>CQ193</f>
        <v>0.8</v>
      </c>
      <c r="CX193" s="26"/>
      <c r="CY193" s="26">
        <f>SUBTOTAL(9,W193,Z193,AC193,AM193,AP193,AS193,BC193,BF193,BI193,BR193,BU193,BX193)</f>
        <v>780.25</v>
      </c>
      <c r="CZ193" s="46">
        <f t="shared" si="168"/>
        <v>1778</v>
      </c>
      <c r="DA193" s="30">
        <f t="shared" si="162"/>
        <v>0.43883577052868389</v>
      </c>
      <c r="DB193" s="28" t="str">
        <f>IFERROR((IF(DA193&gt;=DC193,"SOBRESALIENTE",IF(DA193&lt;DC193-(DC193*0.05),"NO CUMPLIDA","ACEPTABLE"))),"N/A")</f>
        <v>NO CUMPLIDA</v>
      </c>
      <c r="DC193" s="30">
        <f>U193</f>
        <v>0.8</v>
      </c>
      <c r="DD193" s="26"/>
    </row>
    <row r="194" spans="1:108" ht="75">
      <c r="A194" s="6" t="s">
        <v>1617</v>
      </c>
      <c r="B194" s="7" t="s">
        <v>102</v>
      </c>
      <c r="C194" s="8" t="s">
        <v>1574</v>
      </c>
      <c r="D194" s="9" t="s">
        <v>1575</v>
      </c>
      <c r="E194" s="7">
        <v>79592258</v>
      </c>
      <c r="F194" s="8" t="s">
        <v>1618</v>
      </c>
      <c r="G194" s="193" t="s">
        <v>1619</v>
      </c>
      <c r="H194" s="7">
        <v>36950415</v>
      </c>
      <c r="I194" s="7" t="s">
        <v>107</v>
      </c>
      <c r="J194" s="7" t="s">
        <v>1620</v>
      </c>
      <c r="K194" s="7" t="s">
        <v>1621</v>
      </c>
      <c r="L194" s="7" t="s">
        <v>110</v>
      </c>
      <c r="M194" s="7" t="s">
        <v>111</v>
      </c>
      <c r="N194" s="7" t="s">
        <v>154</v>
      </c>
      <c r="O194" s="7" t="s">
        <v>2</v>
      </c>
      <c r="P194" s="7" t="s">
        <v>193</v>
      </c>
      <c r="Q194" s="7" t="s">
        <v>114</v>
      </c>
      <c r="R194" s="8" t="s">
        <v>1622</v>
      </c>
      <c r="S194" s="7" t="s">
        <v>1623</v>
      </c>
      <c r="T194" s="7" t="s">
        <v>1624</v>
      </c>
      <c r="U194" s="14">
        <v>0.95</v>
      </c>
      <c r="V194" s="7" t="s">
        <v>160</v>
      </c>
      <c r="W194" s="60">
        <v>10</v>
      </c>
      <c r="X194" s="59">
        <v>10</v>
      </c>
      <c r="Y194" s="14">
        <f t="shared" ref="Y194:Y257" si="212">W194/X194</f>
        <v>1</v>
      </c>
      <c r="Z194" s="59">
        <v>9</v>
      </c>
      <c r="AA194" s="59">
        <v>9</v>
      </c>
      <c r="AB194" s="14">
        <f t="shared" ref="AB194:AB257" si="213">Z194/AA194</f>
        <v>1</v>
      </c>
      <c r="AC194" s="59">
        <v>11</v>
      </c>
      <c r="AD194" s="59">
        <v>11</v>
      </c>
      <c r="AE194" s="14">
        <f t="shared" ref="AE194:AE257" si="214">AC194/AD194</f>
        <v>1</v>
      </c>
      <c r="AF194" s="49">
        <f t="shared" si="197"/>
        <v>30</v>
      </c>
      <c r="AG194" s="7">
        <f t="shared" si="197"/>
        <v>30</v>
      </c>
      <c r="AH194" s="14">
        <f t="shared" si="163"/>
        <v>1</v>
      </c>
      <c r="AI194" s="17" t="str">
        <f t="shared" si="200"/>
        <v>SOBRESALIENTE</v>
      </c>
      <c r="AJ194" s="11">
        <f t="shared" si="193"/>
        <v>0.95</v>
      </c>
      <c r="AK194" s="11" t="s">
        <v>119</v>
      </c>
      <c r="AL194" s="94" t="s">
        <v>1625</v>
      </c>
      <c r="AM194" s="59">
        <v>91</v>
      </c>
      <c r="AN194" s="59">
        <v>91</v>
      </c>
      <c r="AO194" s="14">
        <f t="shared" ref="AO194:AO257" si="215">AM194/AN194</f>
        <v>1</v>
      </c>
      <c r="AP194" s="59">
        <v>122</v>
      </c>
      <c r="AQ194" s="59">
        <v>122</v>
      </c>
      <c r="AR194" s="14">
        <f t="shared" ref="AR194:AR257" si="216">AP194/AQ194</f>
        <v>1</v>
      </c>
      <c r="AS194" s="59">
        <v>118</v>
      </c>
      <c r="AT194" s="59">
        <v>118</v>
      </c>
      <c r="AU194" s="14">
        <f t="shared" ref="AU194:AU257" si="217">AS194/AT194</f>
        <v>1</v>
      </c>
      <c r="AV194" s="49">
        <f t="shared" si="172"/>
        <v>331</v>
      </c>
      <c r="AW194" s="7">
        <f t="shared" si="172"/>
        <v>331</v>
      </c>
      <c r="AX194" s="14">
        <f t="shared" ref="AX194:AX257" si="218">AV194/AW194</f>
        <v>1</v>
      </c>
      <c r="AY194" s="17" t="str">
        <f t="shared" si="202"/>
        <v>SOBRESALIENTE</v>
      </c>
      <c r="AZ194" s="11">
        <f t="shared" si="164"/>
        <v>0.95</v>
      </c>
      <c r="BA194" s="11" t="s">
        <v>119</v>
      </c>
      <c r="BB194" s="7" t="s">
        <v>1626</v>
      </c>
      <c r="BC194" s="21"/>
      <c r="BD194" s="21"/>
      <c r="BE194" s="14" t="e">
        <f t="shared" ref="BE194:BE257" si="219">BC194/BD194</f>
        <v>#DIV/0!</v>
      </c>
      <c r="BF194" s="21"/>
      <c r="BG194" s="21"/>
      <c r="BH194" s="14" t="e">
        <f t="shared" ref="BH194:BH257" si="220">BF194/BG194</f>
        <v>#DIV/0!</v>
      </c>
      <c r="BI194" s="21"/>
      <c r="BJ194" s="21"/>
      <c r="BK194" s="14" t="e">
        <f t="shared" ref="BK194:BK257" si="221">BI194/BJ194</f>
        <v>#DIV/0!</v>
      </c>
      <c r="BL194" s="27">
        <f t="shared" si="173"/>
        <v>0</v>
      </c>
      <c r="BM194" s="26">
        <f t="shared" si="173"/>
        <v>0</v>
      </c>
      <c r="BN194" s="14" t="e">
        <f t="shared" ref="BN194:BN257" si="222">BL194/BM194</f>
        <v>#DIV/0!</v>
      </c>
      <c r="BO194" s="28" t="str">
        <f t="shared" si="208"/>
        <v>N/A</v>
      </c>
      <c r="BP194" s="24">
        <f t="shared" si="194"/>
        <v>0.95</v>
      </c>
      <c r="BQ194" s="21"/>
      <c r="BR194" s="21"/>
      <c r="BS194" s="21"/>
      <c r="BT194" s="14" t="e">
        <f t="shared" ref="BT194:BT257" si="223">BR194/BS194</f>
        <v>#DIV/0!</v>
      </c>
      <c r="BU194" s="21"/>
      <c r="BV194" s="21"/>
      <c r="BW194" s="14" t="e">
        <f t="shared" ref="BW194:BW257" si="224">BU194/BV194</f>
        <v>#DIV/0!</v>
      </c>
      <c r="BX194" s="21"/>
      <c r="BY194" s="21"/>
      <c r="BZ194" s="14" t="e">
        <f t="shared" ref="BZ194:BZ257" si="225">BX194/BY194</f>
        <v>#DIV/0!</v>
      </c>
      <c r="CA194" s="27">
        <f t="shared" ref="CA194:CB257" si="226">SUM(BR194,BU194,BX194)</f>
        <v>0</v>
      </c>
      <c r="CB194" s="26">
        <f t="shared" si="226"/>
        <v>0</v>
      </c>
      <c r="CC194" s="14" t="e">
        <f t="shared" ref="CC194:CC257" si="227">CA194/CB194</f>
        <v>#DIV/0!</v>
      </c>
      <c r="CD194" s="28" t="str">
        <f t="shared" si="209"/>
        <v>N/A</v>
      </c>
      <c r="CE194" s="24">
        <f t="shared" si="195"/>
        <v>0.95</v>
      </c>
      <c r="CF194" s="21"/>
      <c r="CG194" s="26">
        <f t="shared" ref="CG194:CH209" si="228">SUBTOTAL(9,W194,Z194,AC194,AM194,AP194,AS194)</f>
        <v>361</v>
      </c>
      <c r="CH194" s="26">
        <f t="shared" si="228"/>
        <v>361</v>
      </c>
      <c r="CI194" s="14">
        <f t="shared" ref="CI194:CI257" si="229">CG194/CH194</f>
        <v>1</v>
      </c>
      <c r="CJ194" s="28" t="str">
        <f t="shared" si="199"/>
        <v>SOBRESALIENTE</v>
      </c>
      <c r="CK194" s="30">
        <f t="shared" si="206"/>
        <v>0.95</v>
      </c>
      <c r="CL194" s="26"/>
      <c r="CM194" s="26">
        <f>SUBTOTAL(9,BC194,BF194,BI194,AS194,AP194,W194,Z194,AC194,AM194)</f>
        <v>361</v>
      </c>
      <c r="CN194" s="38">
        <f t="shared" si="165"/>
        <v>60.166666666666664</v>
      </c>
      <c r="CO194" s="14">
        <f t="shared" ref="CO194:CO257" si="230">CM194/CN194</f>
        <v>6</v>
      </c>
      <c r="CP194" s="28" t="str">
        <f t="shared" si="203"/>
        <v>SOBRESALIENTE</v>
      </c>
      <c r="CQ194" s="30">
        <v>0.95</v>
      </c>
      <c r="CR194" s="26"/>
      <c r="CS194" s="26">
        <f t="shared" si="167"/>
        <v>0</v>
      </c>
      <c r="CT194" s="29">
        <f t="shared" si="166"/>
        <v>60.166666666666664</v>
      </c>
      <c r="CU194" s="30">
        <f t="shared" ref="CU194:CU257" si="231">CS194/CT194</f>
        <v>0</v>
      </c>
      <c r="CV194" s="28" t="str">
        <f t="shared" si="204"/>
        <v>NO CUMPLIDA</v>
      </c>
      <c r="CW194" s="30">
        <v>0.95</v>
      </c>
      <c r="CX194" s="26"/>
      <c r="CY194" s="26">
        <f t="shared" si="169"/>
        <v>361</v>
      </c>
      <c r="CZ194" s="46">
        <f t="shared" si="168"/>
        <v>361</v>
      </c>
      <c r="DA194" s="30">
        <f t="shared" ref="DA194:DA257" si="232">CY194/CZ194</f>
        <v>1</v>
      </c>
      <c r="DB194" s="28" t="str">
        <f t="shared" si="205"/>
        <v>SOBRESALIENTE</v>
      </c>
      <c r="DC194" s="30">
        <f t="shared" si="207"/>
        <v>0.95</v>
      </c>
      <c r="DD194" s="26"/>
    </row>
    <row r="195" spans="1:108" ht="75">
      <c r="A195" s="8" t="s">
        <v>1627</v>
      </c>
      <c r="B195" s="7" t="s">
        <v>102</v>
      </c>
      <c r="C195" s="8" t="s">
        <v>1574</v>
      </c>
      <c r="D195" s="9" t="s">
        <v>1575</v>
      </c>
      <c r="E195" s="7">
        <v>79592259</v>
      </c>
      <c r="F195" s="8" t="s">
        <v>1618</v>
      </c>
      <c r="G195" s="193" t="s">
        <v>1619</v>
      </c>
      <c r="H195" s="7">
        <v>36950415</v>
      </c>
      <c r="I195" s="7" t="s">
        <v>107</v>
      </c>
      <c r="J195" s="7" t="s">
        <v>1620</v>
      </c>
      <c r="K195" s="7" t="s">
        <v>1628</v>
      </c>
      <c r="L195" s="7" t="s">
        <v>537</v>
      </c>
      <c r="M195" s="7" t="s">
        <v>111</v>
      </c>
      <c r="N195" s="7" t="s">
        <v>112</v>
      </c>
      <c r="O195" s="7" t="s">
        <v>2</v>
      </c>
      <c r="P195" s="7" t="s">
        <v>113</v>
      </c>
      <c r="Q195" s="7" t="s">
        <v>1129</v>
      </c>
      <c r="R195" s="8" t="s">
        <v>1629</v>
      </c>
      <c r="S195" s="7" t="s">
        <v>1623</v>
      </c>
      <c r="T195" s="7" t="s">
        <v>1624</v>
      </c>
      <c r="U195" s="14">
        <v>0.95</v>
      </c>
      <c r="V195" s="7" t="s">
        <v>160</v>
      </c>
      <c r="W195" s="60">
        <v>65</v>
      </c>
      <c r="X195" s="59">
        <v>65</v>
      </c>
      <c r="Y195" s="14">
        <f t="shared" si="212"/>
        <v>1</v>
      </c>
      <c r="Z195" s="59">
        <v>29</v>
      </c>
      <c r="AA195" s="59">
        <v>29</v>
      </c>
      <c r="AB195" s="14">
        <f t="shared" si="213"/>
        <v>1</v>
      </c>
      <c r="AC195" s="59">
        <v>46</v>
      </c>
      <c r="AD195" s="59">
        <v>46</v>
      </c>
      <c r="AE195" s="14">
        <f t="shared" si="214"/>
        <v>1</v>
      </c>
      <c r="AF195" s="49">
        <f t="shared" si="197"/>
        <v>140</v>
      </c>
      <c r="AG195" s="7">
        <f t="shared" si="197"/>
        <v>140</v>
      </c>
      <c r="AH195" s="14">
        <f t="shared" ref="AH195:AH258" si="233">AF195/AG195</f>
        <v>1</v>
      </c>
      <c r="AI195" s="17" t="str">
        <f t="shared" si="200"/>
        <v>SOBRESALIENTE</v>
      </c>
      <c r="AJ195" s="11">
        <f t="shared" si="193"/>
        <v>0.95</v>
      </c>
      <c r="AK195" s="11" t="s">
        <v>119</v>
      </c>
      <c r="AL195" s="94" t="s">
        <v>1630</v>
      </c>
      <c r="AM195" s="59">
        <v>47</v>
      </c>
      <c r="AN195" s="59">
        <v>47</v>
      </c>
      <c r="AO195" s="14">
        <f t="shared" si="215"/>
        <v>1</v>
      </c>
      <c r="AP195" s="59">
        <v>52</v>
      </c>
      <c r="AQ195" s="59">
        <v>52</v>
      </c>
      <c r="AR195" s="14">
        <f t="shared" si="216"/>
        <v>1</v>
      </c>
      <c r="AS195" s="57">
        <v>40</v>
      </c>
      <c r="AT195" s="57">
        <v>40</v>
      </c>
      <c r="AU195" s="14">
        <f t="shared" si="217"/>
        <v>1</v>
      </c>
      <c r="AV195" s="49">
        <f t="shared" si="172"/>
        <v>139</v>
      </c>
      <c r="AW195" s="7">
        <f t="shared" si="172"/>
        <v>139</v>
      </c>
      <c r="AX195" s="14">
        <f t="shared" si="218"/>
        <v>1</v>
      </c>
      <c r="AY195" s="17" t="str">
        <f t="shared" si="202"/>
        <v>SOBRESALIENTE</v>
      </c>
      <c r="AZ195" s="11">
        <f t="shared" ref="AZ195:AZ258" si="234">U195</f>
        <v>0.95</v>
      </c>
      <c r="BA195" s="11" t="s">
        <v>119</v>
      </c>
      <c r="BB195" s="7" t="s">
        <v>1631</v>
      </c>
      <c r="BC195" s="21"/>
      <c r="BD195" s="21"/>
      <c r="BE195" s="14" t="e">
        <f t="shared" si="219"/>
        <v>#DIV/0!</v>
      </c>
      <c r="BF195" s="21"/>
      <c r="BG195" s="21"/>
      <c r="BH195" s="14" t="e">
        <f t="shared" si="220"/>
        <v>#DIV/0!</v>
      </c>
      <c r="BI195" s="21"/>
      <c r="BJ195" s="21"/>
      <c r="BK195" s="14" t="e">
        <f t="shared" si="221"/>
        <v>#DIV/0!</v>
      </c>
      <c r="BL195" s="27">
        <f t="shared" si="173"/>
        <v>0</v>
      </c>
      <c r="BM195" s="26">
        <f t="shared" si="173"/>
        <v>0</v>
      </c>
      <c r="BN195" s="14" t="e">
        <f t="shared" si="222"/>
        <v>#DIV/0!</v>
      </c>
      <c r="BO195" s="28" t="str">
        <f t="shared" si="208"/>
        <v>N/A</v>
      </c>
      <c r="BP195" s="24">
        <f t="shared" si="194"/>
        <v>0.95</v>
      </c>
      <c r="BQ195" s="21"/>
      <c r="BR195" s="21"/>
      <c r="BS195" s="21"/>
      <c r="BT195" s="14" t="e">
        <f t="shared" si="223"/>
        <v>#DIV/0!</v>
      </c>
      <c r="BU195" s="21"/>
      <c r="BV195" s="21"/>
      <c r="BW195" s="14" t="e">
        <f t="shared" si="224"/>
        <v>#DIV/0!</v>
      </c>
      <c r="BX195" s="21"/>
      <c r="BY195" s="21"/>
      <c r="BZ195" s="14" t="e">
        <f t="shared" si="225"/>
        <v>#DIV/0!</v>
      </c>
      <c r="CA195" s="27">
        <f t="shared" si="226"/>
        <v>0</v>
      </c>
      <c r="CB195" s="26">
        <f t="shared" si="226"/>
        <v>0</v>
      </c>
      <c r="CC195" s="14" t="e">
        <f t="shared" si="227"/>
        <v>#DIV/0!</v>
      </c>
      <c r="CD195" s="28" t="str">
        <f t="shared" si="209"/>
        <v>N/A</v>
      </c>
      <c r="CE195" s="24">
        <f t="shared" si="195"/>
        <v>0.95</v>
      </c>
      <c r="CF195" s="21"/>
      <c r="CG195" s="26">
        <f t="shared" si="228"/>
        <v>279</v>
      </c>
      <c r="CH195" s="26">
        <f t="shared" si="228"/>
        <v>279</v>
      </c>
      <c r="CI195" s="14">
        <f t="shared" si="229"/>
        <v>1</v>
      </c>
      <c r="CJ195" s="28" t="str">
        <f t="shared" si="199"/>
        <v>SOBRESALIENTE</v>
      </c>
      <c r="CK195" s="30">
        <f t="shared" si="206"/>
        <v>0.95</v>
      </c>
      <c r="CL195" s="26"/>
      <c r="CM195" s="26">
        <f>SUBTOTAL(9,BC195,BF195,BI195,AS195,AP195,W195,Z195,AC195,AM195)</f>
        <v>279</v>
      </c>
      <c r="CN195" s="38">
        <f t="shared" ref="CN195:CN258" si="235">AVERAGE(X195,AA195,AD195,AN195,AQ195,AT195,BD195,BG195,BJ195)</f>
        <v>46.5</v>
      </c>
      <c r="CO195" s="14">
        <f t="shared" si="230"/>
        <v>6</v>
      </c>
      <c r="CP195" s="28" t="str">
        <f t="shared" si="203"/>
        <v>SOBRESALIENTE</v>
      </c>
      <c r="CQ195" s="30">
        <v>0.95</v>
      </c>
      <c r="CR195" s="26"/>
      <c r="CS195" s="26">
        <f t="shared" si="167"/>
        <v>0</v>
      </c>
      <c r="CT195" s="29">
        <f t="shared" ref="CT195:CT258" si="236">AVERAGE(AD195,X195,AA195,AN195,AQ195,AT195,BD195,BG195,BJ195)</f>
        <v>46.5</v>
      </c>
      <c r="CU195" s="30">
        <f t="shared" si="231"/>
        <v>0</v>
      </c>
      <c r="CV195" s="28" t="str">
        <f t="shared" si="204"/>
        <v>NO CUMPLIDA</v>
      </c>
      <c r="CW195" s="30">
        <v>0.95</v>
      </c>
      <c r="CX195" s="26"/>
      <c r="CY195" s="26">
        <f t="shared" si="169"/>
        <v>279</v>
      </c>
      <c r="CZ195" s="46">
        <f t="shared" si="168"/>
        <v>279</v>
      </c>
      <c r="DA195" s="30">
        <f t="shared" si="232"/>
        <v>1</v>
      </c>
      <c r="DB195" s="28" t="str">
        <f t="shared" si="205"/>
        <v>SOBRESALIENTE</v>
      </c>
      <c r="DC195" s="30">
        <f t="shared" si="207"/>
        <v>0.95</v>
      </c>
      <c r="DD195" s="26"/>
    </row>
    <row r="196" spans="1:108" ht="78.75">
      <c r="A196" s="6" t="s">
        <v>1632</v>
      </c>
      <c r="B196" s="7" t="s">
        <v>102</v>
      </c>
      <c r="C196" s="8" t="s">
        <v>1574</v>
      </c>
      <c r="D196" s="9" t="s">
        <v>1575</v>
      </c>
      <c r="E196" s="7">
        <v>79592259</v>
      </c>
      <c r="F196" s="8" t="s">
        <v>1618</v>
      </c>
      <c r="G196" s="193" t="s">
        <v>1619</v>
      </c>
      <c r="H196" s="7">
        <v>36950415</v>
      </c>
      <c r="I196" s="7" t="s">
        <v>107</v>
      </c>
      <c r="J196" s="7" t="s">
        <v>1633</v>
      </c>
      <c r="K196" s="7" t="s">
        <v>1634</v>
      </c>
      <c r="L196" s="7" t="s">
        <v>573</v>
      </c>
      <c r="M196" s="7" t="s">
        <v>111</v>
      </c>
      <c r="N196" s="7" t="s">
        <v>112</v>
      </c>
      <c r="O196" s="7" t="s">
        <v>2</v>
      </c>
      <c r="P196" s="7" t="s">
        <v>1635</v>
      </c>
      <c r="Q196" s="7" t="s">
        <v>135</v>
      </c>
      <c r="R196" s="8" t="s">
        <v>1636</v>
      </c>
      <c r="S196" s="7" t="s">
        <v>1637</v>
      </c>
      <c r="T196" s="7" t="s">
        <v>1638</v>
      </c>
      <c r="U196" s="14">
        <v>0.05</v>
      </c>
      <c r="V196" s="7" t="s">
        <v>160</v>
      </c>
      <c r="W196" s="60">
        <v>70</v>
      </c>
      <c r="X196" s="59">
        <v>1444</v>
      </c>
      <c r="Y196" s="14">
        <f t="shared" si="212"/>
        <v>4.8476454293628811E-2</v>
      </c>
      <c r="Z196" s="59">
        <v>69</v>
      </c>
      <c r="AA196" s="59">
        <v>1315</v>
      </c>
      <c r="AB196" s="14">
        <f t="shared" si="213"/>
        <v>5.2471482889733842E-2</v>
      </c>
      <c r="AC196" s="59">
        <v>58</v>
      </c>
      <c r="AD196" s="59">
        <v>1564</v>
      </c>
      <c r="AE196" s="14">
        <f t="shared" si="214"/>
        <v>3.7084398976982097E-2</v>
      </c>
      <c r="AF196" s="49">
        <f t="shared" si="197"/>
        <v>197</v>
      </c>
      <c r="AG196" s="7">
        <f t="shared" si="197"/>
        <v>4323</v>
      </c>
      <c r="AH196" s="14">
        <f t="shared" si="233"/>
        <v>4.5570205875549386E-2</v>
      </c>
      <c r="AI196" s="17" t="str">
        <f>IFERROR((IF(AH196&gt;=AJ196,"SOBRESALIENTE",IF(AH196&lt;AJ196-(AJ196*0.05),"NO CUMPLIDA","ACEPTABLE"))),"N/A")</f>
        <v>NO CUMPLIDA</v>
      </c>
      <c r="AJ196" s="11">
        <f t="shared" si="193"/>
        <v>0.05</v>
      </c>
      <c r="AK196" s="11" t="s">
        <v>119</v>
      </c>
      <c r="AL196" s="94" t="s">
        <v>1639</v>
      </c>
      <c r="AM196" s="59">
        <v>90</v>
      </c>
      <c r="AN196" s="59">
        <v>1215</v>
      </c>
      <c r="AO196" s="14">
        <f t="shared" si="215"/>
        <v>7.407407407407407E-2</v>
      </c>
      <c r="AP196" s="59">
        <v>123</v>
      </c>
      <c r="AQ196" s="59">
        <v>1452</v>
      </c>
      <c r="AR196" s="14">
        <f t="shared" si="216"/>
        <v>8.4710743801652888E-2</v>
      </c>
      <c r="AS196" s="57">
        <v>35</v>
      </c>
      <c r="AT196" s="57">
        <v>1533</v>
      </c>
      <c r="AU196" s="14">
        <f t="shared" si="217"/>
        <v>2.2831050228310501E-2</v>
      </c>
      <c r="AV196" s="49">
        <f t="shared" si="172"/>
        <v>248</v>
      </c>
      <c r="AW196" s="7">
        <f t="shared" si="172"/>
        <v>4200</v>
      </c>
      <c r="AX196" s="14">
        <f t="shared" si="218"/>
        <v>5.904761904761905E-2</v>
      </c>
      <c r="AY196" s="17" t="str">
        <f>IFERROR((IF(AX196&lt;=AZ196,"SOBRESALIENTE",IF(AX196&lt;AZ196+(AZ196*0.05),"NO CUMPLIDA","ACEPTABLE"))),"N/A")</f>
        <v>ACEPTABLE</v>
      </c>
      <c r="AZ196" s="11">
        <f t="shared" si="234"/>
        <v>0.05</v>
      </c>
      <c r="BA196" s="11" t="s">
        <v>119</v>
      </c>
      <c r="BB196" s="7" t="s">
        <v>1640</v>
      </c>
      <c r="BC196" s="21"/>
      <c r="BD196" s="21"/>
      <c r="BE196" s="14" t="e">
        <f t="shared" si="219"/>
        <v>#DIV/0!</v>
      </c>
      <c r="BF196" s="21"/>
      <c r="BG196" s="21"/>
      <c r="BH196" s="14" t="e">
        <f t="shared" si="220"/>
        <v>#DIV/0!</v>
      </c>
      <c r="BI196" s="21"/>
      <c r="BJ196" s="21"/>
      <c r="BK196" s="14" t="e">
        <f t="shared" si="221"/>
        <v>#DIV/0!</v>
      </c>
      <c r="BL196" s="27">
        <f t="shared" si="173"/>
        <v>0</v>
      </c>
      <c r="BM196" s="26">
        <f t="shared" si="173"/>
        <v>0</v>
      </c>
      <c r="BN196" s="14" t="e">
        <f t="shared" si="222"/>
        <v>#DIV/0!</v>
      </c>
      <c r="BO196" s="28" t="str">
        <f>IFERROR((IF(BN196&lt;=BP196,"SOBRESALIENTE",IF(BN196&lt;BP196+(BP196*0.05),"NO CUMPLIDA","ACEPTABLE"))),"N/A")</f>
        <v>N/A</v>
      </c>
      <c r="BP196" s="24">
        <f t="shared" si="194"/>
        <v>0.05</v>
      </c>
      <c r="BQ196" s="21"/>
      <c r="BR196" s="21"/>
      <c r="BS196" s="21"/>
      <c r="BT196" s="14" t="e">
        <f t="shared" si="223"/>
        <v>#DIV/0!</v>
      </c>
      <c r="BU196" s="21"/>
      <c r="BV196" s="21"/>
      <c r="BW196" s="14" t="e">
        <f t="shared" si="224"/>
        <v>#DIV/0!</v>
      </c>
      <c r="BX196" s="21"/>
      <c r="BY196" s="21"/>
      <c r="BZ196" s="14" t="e">
        <f t="shared" si="225"/>
        <v>#DIV/0!</v>
      </c>
      <c r="CA196" s="27">
        <f t="shared" si="226"/>
        <v>0</v>
      </c>
      <c r="CB196" s="26">
        <f t="shared" si="226"/>
        <v>0</v>
      </c>
      <c r="CC196" s="14" t="e">
        <f t="shared" si="227"/>
        <v>#DIV/0!</v>
      </c>
      <c r="CD196" s="28" t="str">
        <f>IFERROR((IF(CC196&lt;=CE196,"SOBRESALIENTE",IF(CC196&lt;CE196-(CE196*0.05),"NO CUMPLIDA","ACEPTABLE"))),"N/A")</f>
        <v>N/A</v>
      </c>
      <c r="CE196" s="24">
        <f t="shared" si="195"/>
        <v>0.05</v>
      </c>
      <c r="CF196" s="21"/>
      <c r="CG196" s="26">
        <f t="shared" si="228"/>
        <v>445</v>
      </c>
      <c r="CH196" s="26">
        <f t="shared" si="228"/>
        <v>8523</v>
      </c>
      <c r="CI196" s="14">
        <f t="shared" si="229"/>
        <v>5.2211662560131412E-2</v>
      </c>
      <c r="CJ196" s="28" t="str">
        <f>IFERROR((IF(CI196&lt;=CK196,"SOBRESALIENTE",IF(CI196&gt;CK196+(CK196*0.05),"NO CUMPLIDA","ACEPTABLE"))),"N/A")</f>
        <v>ACEPTABLE</v>
      </c>
      <c r="CK196" s="30">
        <f t="shared" si="206"/>
        <v>0.05</v>
      </c>
      <c r="CL196" s="26"/>
      <c r="CM196" s="26">
        <f>SUBTOTAL(9,BC196,BF196,BI196,AS196,AP196,W196,Z196,AC196,AM196)</f>
        <v>445</v>
      </c>
      <c r="CN196" s="38">
        <f t="shared" si="235"/>
        <v>1420.5</v>
      </c>
      <c r="CO196" s="14">
        <f t="shared" si="230"/>
        <v>0.31326997536078843</v>
      </c>
      <c r="CP196" s="28" t="str">
        <f>IFERROR((IF(CO196&lt;=CQ196,"SOBRESALIENTE",IF(CO196&gt;CQ196+(CQ196*0.05),"NO CUMPLIDA","ACEPTABLE"))),"N/A")</f>
        <v>NO CUMPLIDA</v>
      </c>
      <c r="CQ196" s="30">
        <v>0.05</v>
      </c>
      <c r="CR196" s="26"/>
      <c r="CS196" s="26">
        <f t="shared" si="167"/>
        <v>0</v>
      </c>
      <c r="CT196" s="29">
        <f t="shared" si="236"/>
        <v>1420.5</v>
      </c>
      <c r="CU196" s="30">
        <f t="shared" si="231"/>
        <v>0</v>
      </c>
      <c r="CV196" s="28" t="str">
        <f>IFERROR((IF(CU196&lt;=CW196,"SOBRESALIENTE",IF(CU196&gt;CW196+(CW196*0.05),"NO CUMPLIDA","ACEPTABLE"))),"N/A")</f>
        <v>SOBRESALIENTE</v>
      </c>
      <c r="CW196" s="30">
        <v>0.05</v>
      </c>
      <c r="CX196" s="26"/>
      <c r="CY196" s="26">
        <f t="shared" si="169"/>
        <v>445</v>
      </c>
      <c r="CZ196" s="46">
        <f t="shared" si="168"/>
        <v>8523</v>
      </c>
      <c r="DA196" s="30">
        <f t="shared" si="232"/>
        <v>5.2211662560131412E-2</v>
      </c>
      <c r="DB196" s="28" t="str">
        <f>IFERROR((IF(DA196&lt;=DC196,"SOBRESALIENTE",IF(DA196&gt;DC196+(DC196*0.05),"NO CUMPLIDA","ACEPTABLE"))),"N/A")</f>
        <v>ACEPTABLE</v>
      </c>
      <c r="DC196" s="30">
        <f t="shared" si="207"/>
        <v>0.05</v>
      </c>
      <c r="DD196" s="26"/>
    </row>
    <row r="197" spans="1:108" ht="78.75">
      <c r="A197" s="8" t="s">
        <v>1641</v>
      </c>
      <c r="B197" s="7" t="s">
        <v>102</v>
      </c>
      <c r="C197" s="8" t="s">
        <v>1574</v>
      </c>
      <c r="D197" s="9" t="s">
        <v>1575</v>
      </c>
      <c r="E197" s="7">
        <v>79592259</v>
      </c>
      <c r="F197" s="8" t="s">
        <v>1618</v>
      </c>
      <c r="G197" s="193" t="s">
        <v>1619</v>
      </c>
      <c r="H197" s="7">
        <v>36950415</v>
      </c>
      <c r="I197" s="7" t="s">
        <v>107</v>
      </c>
      <c r="J197" s="7" t="s">
        <v>1642</v>
      </c>
      <c r="K197" s="7" t="s">
        <v>1643</v>
      </c>
      <c r="L197" s="7" t="s">
        <v>573</v>
      </c>
      <c r="M197" s="7" t="s">
        <v>1644</v>
      </c>
      <c r="N197" s="7" t="s">
        <v>112</v>
      </c>
      <c r="O197" s="7" t="s">
        <v>172</v>
      </c>
      <c r="P197" s="7" t="s">
        <v>1635</v>
      </c>
      <c r="Q197" s="7" t="s">
        <v>114</v>
      </c>
      <c r="R197" s="8" t="s">
        <v>1645</v>
      </c>
      <c r="S197" s="7" t="s">
        <v>1646</v>
      </c>
      <c r="T197" s="7" t="s">
        <v>1647</v>
      </c>
      <c r="U197" s="11">
        <v>0.85</v>
      </c>
      <c r="V197" s="7" t="s">
        <v>160</v>
      </c>
      <c r="W197" s="60">
        <v>147</v>
      </c>
      <c r="X197" s="59">
        <v>147</v>
      </c>
      <c r="Y197" s="14">
        <f t="shared" si="212"/>
        <v>1</v>
      </c>
      <c r="Z197" s="59">
        <v>116</v>
      </c>
      <c r="AA197" s="59">
        <v>116</v>
      </c>
      <c r="AB197" s="14">
        <f t="shared" si="213"/>
        <v>1</v>
      </c>
      <c r="AC197" s="59">
        <v>149</v>
      </c>
      <c r="AD197" s="59">
        <v>149</v>
      </c>
      <c r="AE197" s="14">
        <f t="shared" si="214"/>
        <v>1</v>
      </c>
      <c r="AF197" s="49">
        <f t="shared" si="197"/>
        <v>412</v>
      </c>
      <c r="AG197" s="7">
        <f t="shared" si="197"/>
        <v>412</v>
      </c>
      <c r="AH197" s="14">
        <f t="shared" si="233"/>
        <v>1</v>
      </c>
      <c r="AI197" s="17" t="str">
        <f t="shared" si="200"/>
        <v>SOBRESALIENTE</v>
      </c>
      <c r="AJ197" s="11">
        <f t="shared" si="193"/>
        <v>0.85</v>
      </c>
      <c r="AK197" s="11" t="s">
        <v>119</v>
      </c>
      <c r="AL197" s="94" t="s">
        <v>1648</v>
      </c>
      <c r="AM197" s="59">
        <v>141</v>
      </c>
      <c r="AN197" s="59">
        <v>141</v>
      </c>
      <c r="AO197" s="14">
        <f t="shared" si="215"/>
        <v>1</v>
      </c>
      <c r="AP197" s="59">
        <v>123</v>
      </c>
      <c r="AQ197" s="59">
        <v>123</v>
      </c>
      <c r="AR197" s="14">
        <f t="shared" si="216"/>
        <v>1</v>
      </c>
      <c r="AS197" s="59">
        <v>138</v>
      </c>
      <c r="AT197" s="59">
        <v>138</v>
      </c>
      <c r="AU197" s="14">
        <f t="shared" si="217"/>
        <v>1</v>
      </c>
      <c r="AV197" s="49">
        <f t="shared" si="172"/>
        <v>402</v>
      </c>
      <c r="AW197" s="7">
        <f t="shared" si="172"/>
        <v>402</v>
      </c>
      <c r="AX197" s="14">
        <f t="shared" si="218"/>
        <v>1</v>
      </c>
      <c r="AY197" s="17" t="str">
        <f t="shared" ref="AY197:AY202" si="237">IFERROR((IF(AX197&gt;=AZ197,"SOBRESALIENTE",IF(AX197&lt;AZ197-(AZ197*0.05),"NO CUMPLIDA","ACEPTABLE"))),"N/A")</f>
        <v>SOBRESALIENTE</v>
      </c>
      <c r="AZ197" s="11">
        <f t="shared" si="234"/>
        <v>0.85</v>
      </c>
      <c r="BA197" s="11" t="s">
        <v>119</v>
      </c>
      <c r="BB197" s="7" t="s">
        <v>1649</v>
      </c>
      <c r="BC197" s="21"/>
      <c r="BD197" s="21"/>
      <c r="BE197" s="14" t="e">
        <f t="shared" si="219"/>
        <v>#DIV/0!</v>
      </c>
      <c r="BF197" s="21"/>
      <c r="BG197" s="21"/>
      <c r="BH197" s="14" t="e">
        <f t="shared" si="220"/>
        <v>#DIV/0!</v>
      </c>
      <c r="BI197" s="21"/>
      <c r="BJ197" s="21"/>
      <c r="BK197" s="14" t="e">
        <f t="shared" si="221"/>
        <v>#DIV/0!</v>
      </c>
      <c r="BL197" s="27">
        <f t="shared" si="173"/>
        <v>0</v>
      </c>
      <c r="BM197" s="26">
        <f t="shared" si="173"/>
        <v>0</v>
      </c>
      <c r="BN197" s="14" t="e">
        <f t="shared" si="222"/>
        <v>#DIV/0!</v>
      </c>
      <c r="BO197" s="28" t="str">
        <f t="shared" ref="BO197:BO202" si="238">IFERROR((IF(BN197&gt;=BP197,"SOBRESALIENTE",IF(BN197&lt;BP197-(BP197*0.05),"NO CUMPLIDA","ACEPTABLE"))),"N/A")</f>
        <v>N/A</v>
      </c>
      <c r="BP197" s="24">
        <f t="shared" si="194"/>
        <v>0.85</v>
      </c>
      <c r="BQ197" s="21"/>
      <c r="BR197" s="21"/>
      <c r="BS197" s="21"/>
      <c r="BT197" s="14" t="e">
        <f t="shared" si="223"/>
        <v>#DIV/0!</v>
      </c>
      <c r="BU197" s="21"/>
      <c r="BV197" s="21"/>
      <c r="BW197" s="14" t="e">
        <f t="shared" si="224"/>
        <v>#DIV/0!</v>
      </c>
      <c r="BX197" s="21"/>
      <c r="BY197" s="21"/>
      <c r="BZ197" s="14" t="e">
        <f t="shared" si="225"/>
        <v>#DIV/0!</v>
      </c>
      <c r="CA197" s="27">
        <f t="shared" si="226"/>
        <v>0</v>
      </c>
      <c r="CB197" s="26">
        <f t="shared" si="226"/>
        <v>0</v>
      </c>
      <c r="CC197" s="14" t="e">
        <f t="shared" si="227"/>
        <v>#DIV/0!</v>
      </c>
      <c r="CD197" s="28" t="str">
        <f t="shared" ref="CD197:CD202" si="239">IFERROR((IF(CC197&gt;=CE197,"SOBRESALIENTE",IF(CC197&lt;CE197-(CE197*0.05),"NO CUMPLIDA","ACEPTABLE"))),"N/A")</f>
        <v>N/A</v>
      </c>
      <c r="CE197" s="24">
        <f t="shared" si="195"/>
        <v>0.85</v>
      </c>
      <c r="CF197" s="21"/>
      <c r="CG197" s="26">
        <f t="shared" si="228"/>
        <v>814</v>
      </c>
      <c r="CH197" s="26">
        <f t="shared" si="228"/>
        <v>814</v>
      </c>
      <c r="CI197" s="14">
        <f t="shared" si="229"/>
        <v>1</v>
      </c>
      <c r="CJ197" s="28" t="str">
        <f t="shared" ref="CJ197:CJ202" si="240">IFERROR((IF(CI197&gt;=CK197,"SOBRESALIENTE",IF(CI197&lt;CK197-(CK197*0.05),"NO CUMPLIDA","ACEPTABLE"))),"N/A")</f>
        <v>SOBRESALIENTE</v>
      </c>
      <c r="CK197" s="24">
        <f t="shared" si="206"/>
        <v>0.85</v>
      </c>
      <c r="CL197" s="26"/>
      <c r="CM197" s="26">
        <f>SUBTOTAL(9,BC197,BF197,BI197,AS197,AP197,W197,Z197,AC197,AM197)</f>
        <v>814</v>
      </c>
      <c r="CN197" s="38">
        <f t="shared" si="235"/>
        <v>135.66666666666666</v>
      </c>
      <c r="CO197" s="14">
        <f t="shared" si="230"/>
        <v>6</v>
      </c>
      <c r="CP197" s="28" t="str">
        <f t="shared" ref="CP197:CP202" si="241">IFERROR((IF(CO197&gt;=CQ197,"SOBRESALIENTE",IF(CO197&lt;CQ197-(CQ197*0.05),"NO CUMPLIDA","ACEPTABLE"))),"N/A")</f>
        <v>SOBRESALIENTE</v>
      </c>
      <c r="CQ197" s="24">
        <v>0.85</v>
      </c>
      <c r="CR197" s="26"/>
      <c r="CS197" s="26">
        <f t="shared" ref="CS197:CS198" si="242">SUBTOTAL(9,BC197,BF197,BI197,BR197,BU197,BX197)</f>
        <v>0</v>
      </c>
      <c r="CT197" s="29">
        <f t="shared" si="236"/>
        <v>135.66666666666666</v>
      </c>
      <c r="CU197" s="30">
        <f t="shared" si="231"/>
        <v>0</v>
      </c>
      <c r="CV197" s="28" t="str">
        <f t="shared" ref="CV197:CV202" si="243">IFERROR((IF(CU197&gt;=CW197,"SOBRESALIENTE",IF(CU197&lt;CW197-(CW197*0.05),"NO CUMPLIDA","ACEPTABLE"))),"N/A")</f>
        <v>NO CUMPLIDA</v>
      </c>
      <c r="CW197" s="24">
        <v>0.85</v>
      </c>
      <c r="CX197" s="26"/>
      <c r="CY197" s="26">
        <f t="shared" si="169"/>
        <v>814</v>
      </c>
      <c r="CZ197" s="46">
        <f t="shared" si="168"/>
        <v>814</v>
      </c>
      <c r="DA197" s="30">
        <f t="shared" si="232"/>
        <v>1</v>
      </c>
      <c r="DB197" s="28" t="str">
        <f t="shared" ref="DB197:DB202" si="244">IFERROR((IF(DA197&gt;=DC197,"SOBRESALIENTE",IF(DA197&lt;DC197-(DC197*0.05),"NO CUMPLIDA","ACEPTABLE"))),"N/A")</f>
        <v>SOBRESALIENTE</v>
      </c>
      <c r="DC197" s="24">
        <f t="shared" si="207"/>
        <v>0.85</v>
      </c>
      <c r="DD197" s="26"/>
    </row>
    <row r="198" spans="1:108" ht="78.75">
      <c r="A198" s="6" t="s">
        <v>1650</v>
      </c>
      <c r="B198" s="7" t="s">
        <v>102</v>
      </c>
      <c r="C198" s="8" t="s">
        <v>1574</v>
      </c>
      <c r="D198" s="9" t="s">
        <v>1575</v>
      </c>
      <c r="E198" s="7">
        <v>79592259</v>
      </c>
      <c r="F198" s="8" t="s">
        <v>1618</v>
      </c>
      <c r="G198" s="193" t="s">
        <v>1619</v>
      </c>
      <c r="H198" s="7">
        <v>36950415</v>
      </c>
      <c r="I198" s="7" t="s">
        <v>107</v>
      </c>
      <c r="J198" s="7" t="s">
        <v>1651</v>
      </c>
      <c r="K198" s="7" t="s">
        <v>1652</v>
      </c>
      <c r="L198" s="7" t="s">
        <v>573</v>
      </c>
      <c r="M198" s="7" t="s">
        <v>1644</v>
      </c>
      <c r="N198" s="7" t="s">
        <v>112</v>
      </c>
      <c r="O198" s="7" t="s">
        <v>172</v>
      </c>
      <c r="P198" s="7" t="s">
        <v>1635</v>
      </c>
      <c r="Q198" s="7" t="s">
        <v>1129</v>
      </c>
      <c r="R198" s="8" t="s">
        <v>1653</v>
      </c>
      <c r="S198" s="7" t="s">
        <v>1646</v>
      </c>
      <c r="T198" s="7" t="s">
        <v>1654</v>
      </c>
      <c r="U198" s="11">
        <v>0.85</v>
      </c>
      <c r="V198" s="7" t="s">
        <v>160</v>
      </c>
      <c r="W198" s="60">
        <v>101</v>
      </c>
      <c r="X198" s="59">
        <v>101</v>
      </c>
      <c r="Y198" s="14">
        <f t="shared" si="212"/>
        <v>1</v>
      </c>
      <c r="Z198" s="59">
        <v>89</v>
      </c>
      <c r="AA198" s="59">
        <v>89</v>
      </c>
      <c r="AB198" s="14">
        <f t="shared" si="213"/>
        <v>1</v>
      </c>
      <c r="AC198" s="59">
        <v>79</v>
      </c>
      <c r="AD198" s="59">
        <v>79</v>
      </c>
      <c r="AE198" s="14">
        <f t="shared" si="214"/>
        <v>1</v>
      </c>
      <c r="AF198" s="49">
        <f t="shared" si="197"/>
        <v>269</v>
      </c>
      <c r="AG198" s="7">
        <f t="shared" si="197"/>
        <v>269</v>
      </c>
      <c r="AH198" s="14">
        <f t="shared" si="233"/>
        <v>1</v>
      </c>
      <c r="AI198" s="17" t="str">
        <f t="shared" si="200"/>
        <v>SOBRESALIENTE</v>
      </c>
      <c r="AJ198" s="11">
        <f t="shared" si="193"/>
        <v>0.85</v>
      </c>
      <c r="AK198" s="11" t="s">
        <v>119</v>
      </c>
      <c r="AL198" s="94" t="s">
        <v>1655</v>
      </c>
      <c r="AM198" s="59">
        <v>85</v>
      </c>
      <c r="AN198" s="59">
        <v>85</v>
      </c>
      <c r="AO198" s="14">
        <f t="shared" si="215"/>
        <v>1</v>
      </c>
      <c r="AP198" s="59">
        <v>92</v>
      </c>
      <c r="AQ198" s="59">
        <v>92</v>
      </c>
      <c r="AR198" s="14">
        <f t="shared" si="216"/>
        <v>1</v>
      </c>
      <c r="AS198" s="59">
        <v>91</v>
      </c>
      <c r="AT198" s="59">
        <v>91</v>
      </c>
      <c r="AU198" s="14">
        <f t="shared" si="217"/>
        <v>1</v>
      </c>
      <c r="AV198" s="49">
        <f t="shared" si="172"/>
        <v>268</v>
      </c>
      <c r="AW198" s="7">
        <f t="shared" si="172"/>
        <v>268</v>
      </c>
      <c r="AX198" s="14">
        <f t="shared" si="218"/>
        <v>1</v>
      </c>
      <c r="AY198" s="17" t="str">
        <f t="shared" si="237"/>
        <v>SOBRESALIENTE</v>
      </c>
      <c r="AZ198" s="11">
        <f t="shared" si="234"/>
        <v>0.85</v>
      </c>
      <c r="BA198" s="11" t="s">
        <v>119</v>
      </c>
      <c r="BB198" s="7" t="s">
        <v>1656</v>
      </c>
      <c r="BC198" s="21"/>
      <c r="BD198" s="21"/>
      <c r="BE198" s="14" t="e">
        <f t="shared" si="219"/>
        <v>#DIV/0!</v>
      </c>
      <c r="BF198" s="21"/>
      <c r="BG198" s="21"/>
      <c r="BH198" s="14" t="e">
        <f t="shared" si="220"/>
        <v>#DIV/0!</v>
      </c>
      <c r="BI198" s="21"/>
      <c r="BJ198" s="21"/>
      <c r="BK198" s="14" t="e">
        <f t="shared" si="221"/>
        <v>#DIV/0!</v>
      </c>
      <c r="BL198" s="27">
        <f t="shared" si="173"/>
        <v>0</v>
      </c>
      <c r="BM198" s="26">
        <f t="shared" si="173"/>
        <v>0</v>
      </c>
      <c r="BN198" s="14" t="e">
        <f t="shared" si="222"/>
        <v>#DIV/0!</v>
      </c>
      <c r="BO198" s="28" t="str">
        <f t="shared" si="238"/>
        <v>N/A</v>
      </c>
      <c r="BP198" s="24">
        <f t="shared" si="194"/>
        <v>0.85</v>
      </c>
      <c r="BQ198" s="21"/>
      <c r="BR198" s="21"/>
      <c r="BS198" s="21"/>
      <c r="BT198" s="14" t="e">
        <f t="shared" si="223"/>
        <v>#DIV/0!</v>
      </c>
      <c r="BU198" s="21"/>
      <c r="BV198" s="21"/>
      <c r="BW198" s="14" t="e">
        <f t="shared" si="224"/>
        <v>#DIV/0!</v>
      </c>
      <c r="BX198" s="21"/>
      <c r="BY198" s="21"/>
      <c r="BZ198" s="14" t="e">
        <f t="shared" si="225"/>
        <v>#DIV/0!</v>
      </c>
      <c r="CA198" s="27">
        <f t="shared" si="226"/>
        <v>0</v>
      </c>
      <c r="CB198" s="26">
        <f t="shared" si="226"/>
        <v>0</v>
      </c>
      <c r="CC198" s="14" t="e">
        <f t="shared" si="227"/>
        <v>#DIV/0!</v>
      </c>
      <c r="CD198" s="28" t="str">
        <f t="shared" si="239"/>
        <v>N/A</v>
      </c>
      <c r="CE198" s="24">
        <f t="shared" si="195"/>
        <v>0.85</v>
      </c>
      <c r="CF198" s="21"/>
      <c r="CG198" s="26">
        <f t="shared" si="228"/>
        <v>537</v>
      </c>
      <c r="CH198" s="26">
        <f t="shared" si="228"/>
        <v>537</v>
      </c>
      <c r="CI198" s="14">
        <f t="shared" si="229"/>
        <v>1</v>
      </c>
      <c r="CJ198" s="28" t="str">
        <f t="shared" si="240"/>
        <v>SOBRESALIENTE</v>
      </c>
      <c r="CK198" s="24">
        <f t="shared" si="206"/>
        <v>0.85</v>
      </c>
      <c r="CL198" s="26"/>
      <c r="CM198" s="26">
        <f>SUBTOTAL(9,BC198,BF198,BI198,AS198,AP198,W198,Z198,AC198,AM198)</f>
        <v>537</v>
      </c>
      <c r="CN198" s="38">
        <f t="shared" si="235"/>
        <v>89.5</v>
      </c>
      <c r="CO198" s="14">
        <f t="shared" si="230"/>
        <v>6</v>
      </c>
      <c r="CP198" s="28" t="str">
        <f t="shared" si="241"/>
        <v>SOBRESALIENTE</v>
      </c>
      <c r="CQ198" s="24">
        <v>0.85</v>
      </c>
      <c r="CR198" s="26"/>
      <c r="CS198" s="26">
        <f t="shared" si="242"/>
        <v>0</v>
      </c>
      <c r="CT198" s="29">
        <f t="shared" si="236"/>
        <v>89.5</v>
      </c>
      <c r="CU198" s="30">
        <f t="shared" si="231"/>
        <v>0</v>
      </c>
      <c r="CV198" s="28" t="str">
        <f t="shared" si="243"/>
        <v>NO CUMPLIDA</v>
      </c>
      <c r="CW198" s="24">
        <v>0.85</v>
      </c>
      <c r="CX198" s="26"/>
      <c r="CY198" s="26">
        <f t="shared" si="169"/>
        <v>537</v>
      </c>
      <c r="CZ198" s="46">
        <f t="shared" si="169"/>
        <v>537</v>
      </c>
      <c r="DA198" s="30">
        <f t="shared" si="232"/>
        <v>1</v>
      </c>
      <c r="DB198" s="28" t="str">
        <f t="shared" si="244"/>
        <v>SOBRESALIENTE</v>
      </c>
      <c r="DC198" s="24">
        <f t="shared" si="207"/>
        <v>0.85</v>
      </c>
      <c r="DD198" s="26"/>
    </row>
    <row r="199" spans="1:108" ht="90">
      <c r="A199" s="8" t="s">
        <v>1657</v>
      </c>
      <c r="B199" s="7" t="s">
        <v>102</v>
      </c>
      <c r="C199" s="8" t="s">
        <v>1574</v>
      </c>
      <c r="D199" s="9" t="s">
        <v>1575</v>
      </c>
      <c r="E199" s="9">
        <v>79592259</v>
      </c>
      <c r="F199" s="8" t="s">
        <v>1658</v>
      </c>
      <c r="G199" s="9" t="s">
        <v>1659</v>
      </c>
      <c r="H199" s="9">
        <v>98383886</v>
      </c>
      <c r="I199" s="7" t="s">
        <v>909</v>
      </c>
      <c r="J199" s="7" t="s">
        <v>1660</v>
      </c>
      <c r="K199" s="7" t="s">
        <v>193</v>
      </c>
      <c r="L199" s="7" t="s">
        <v>110</v>
      </c>
      <c r="M199" s="7" t="s">
        <v>111</v>
      </c>
      <c r="N199" s="7" t="s">
        <v>112</v>
      </c>
      <c r="O199" s="7" t="s">
        <v>243</v>
      </c>
      <c r="P199" s="7" t="s">
        <v>193</v>
      </c>
      <c r="Q199" s="7" t="s">
        <v>1661</v>
      </c>
      <c r="R199" s="8" t="s">
        <v>1662</v>
      </c>
      <c r="S199" s="7" t="s">
        <v>1663</v>
      </c>
      <c r="T199" s="7" t="s">
        <v>454</v>
      </c>
      <c r="U199" s="7">
        <v>3.5</v>
      </c>
      <c r="V199" s="7" t="s">
        <v>372</v>
      </c>
      <c r="W199" s="21">
        <v>381</v>
      </c>
      <c r="X199" s="21">
        <v>100</v>
      </c>
      <c r="Y199" s="194">
        <f t="shared" si="212"/>
        <v>3.81</v>
      </c>
      <c r="Z199" s="21">
        <v>381</v>
      </c>
      <c r="AA199" s="21">
        <v>100</v>
      </c>
      <c r="AB199" s="194">
        <f t="shared" si="213"/>
        <v>3.81</v>
      </c>
      <c r="AC199" s="21">
        <v>381</v>
      </c>
      <c r="AD199" s="21">
        <v>100</v>
      </c>
      <c r="AE199" s="194">
        <f t="shared" si="214"/>
        <v>3.81</v>
      </c>
      <c r="AF199" s="21">
        <v>381</v>
      </c>
      <c r="AG199" s="21">
        <v>100</v>
      </c>
      <c r="AH199" s="194">
        <f t="shared" si="233"/>
        <v>3.81</v>
      </c>
      <c r="AI199" s="17" t="str">
        <f t="shared" si="200"/>
        <v>SOBRESALIENTE</v>
      </c>
      <c r="AJ199" s="21">
        <f>U199</f>
        <v>3.5</v>
      </c>
      <c r="AK199" s="21">
        <v>100</v>
      </c>
      <c r="AL199" s="21" t="s">
        <v>1664</v>
      </c>
      <c r="AM199" s="21">
        <v>381</v>
      </c>
      <c r="AN199" s="21">
        <v>100</v>
      </c>
      <c r="AO199" s="194">
        <f t="shared" si="215"/>
        <v>3.81</v>
      </c>
      <c r="AP199" s="21">
        <v>381</v>
      </c>
      <c r="AQ199" s="21">
        <v>100</v>
      </c>
      <c r="AR199" s="194">
        <f t="shared" si="216"/>
        <v>3.81</v>
      </c>
      <c r="AS199" s="21">
        <v>381</v>
      </c>
      <c r="AT199" s="21">
        <v>100</v>
      </c>
      <c r="AU199" s="194">
        <f t="shared" si="217"/>
        <v>3.81</v>
      </c>
      <c r="AV199" s="49">
        <f t="shared" si="172"/>
        <v>1143</v>
      </c>
      <c r="AW199" s="7">
        <f>SUBTOTAL(9,AN199,AQ199,AT199)</f>
        <v>300</v>
      </c>
      <c r="AX199" s="194">
        <f t="shared" si="218"/>
        <v>3.81</v>
      </c>
      <c r="AY199" s="17" t="str">
        <f t="shared" si="237"/>
        <v>SOBRESALIENTE</v>
      </c>
      <c r="AZ199" s="7">
        <f>U199</f>
        <v>3.5</v>
      </c>
      <c r="BA199" s="7" t="s">
        <v>594</v>
      </c>
      <c r="BB199" s="21"/>
      <c r="BC199" s="21"/>
      <c r="BD199" s="21"/>
      <c r="BE199" s="68" t="e">
        <f t="shared" si="219"/>
        <v>#DIV/0!</v>
      </c>
      <c r="BF199" s="21"/>
      <c r="BG199" s="21"/>
      <c r="BH199" s="68" t="e">
        <f t="shared" si="220"/>
        <v>#DIV/0!</v>
      </c>
      <c r="BI199" s="21"/>
      <c r="BJ199" s="21"/>
      <c r="BK199" s="68" t="e">
        <f t="shared" si="221"/>
        <v>#DIV/0!</v>
      </c>
      <c r="BL199" s="49">
        <f t="shared" si="173"/>
        <v>0</v>
      </c>
      <c r="BM199" s="7">
        <f>SUBTOTAL(9,BD199,BG199,BJ199)</f>
        <v>0</v>
      </c>
      <c r="BN199" s="68" t="e">
        <f t="shared" si="222"/>
        <v>#DIV/0!</v>
      </c>
      <c r="BO199" s="17" t="str">
        <f t="shared" si="238"/>
        <v>N/A</v>
      </c>
      <c r="BP199" s="26">
        <f t="shared" si="194"/>
        <v>3.5</v>
      </c>
      <c r="BQ199" s="21"/>
      <c r="BR199" s="21"/>
      <c r="BS199" s="21"/>
      <c r="BT199" s="68" t="e">
        <f t="shared" si="223"/>
        <v>#DIV/0!</v>
      </c>
      <c r="BU199" s="21"/>
      <c r="BV199" s="21"/>
      <c r="BW199" s="68" t="e">
        <f t="shared" si="224"/>
        <v>#DIV/0!</v>
      </c>
      <c r="BX199" s="21"/>
      <c r="BY199" s="21"/>
      <c r="BZ199" s="68" t="e">
        <f t="shared" si="225"/>
        <v>#DIV/0!</v>
      </c>
      <c r="CA199" s="49">
        <f t="shared" si="226"/>
        <v>0</v>
      </c>
      <c r="CB199" s="7">
        <f>SUBTOTAL(9,BS199,BV199,BY199)</f>
        <v>0</v>
      </c>
      <c r="CC199" s="68" t="e">
        <f t="shared" si="227"/>
        <v>#DIV/0!</v>
      </c>
      <c r="CD199" s="17" t="str">
        <f t="shared" si="239"/>
        <v>N/A</v>
      </c>
      <c r="CE199" s="26">
        <f t="shared" si="195"/>
        <v>3.5</v>
      </c>
      <c r="CF199" s="21"/>
      <c r="CG199" s="26">
        <f>SUBTOTAL(9,W199,Z199,AC199,AM199,AP199,AS199)</f>
        <v>2286</v>
      </c>
      <c r="CH199" s="26">
        <f>SUBTOTAL(9,X199,AA199,AD199,AN199,AQ199,AT199)</f>
        <v>600</v>
      </c>
      <c r="CI199" s="68">
        <f t="shared" si="229"/>
        <v>3.81</v>
      </c>
      <c r="CJ199" s="28" t="str">
        <f t="shared" si="240"/>
        <v>SOBRESALIENTE</v>
      </c>
      <c r="CK199" s="26">
        <f t="shared" si="206"/>
        <v>3.5</v>
      </c>
      <c r="CL199" s="26"/>
      <c r="CM199" s="26">
        <f t="shared" ref="CM199:CM254" si="245">SUBTOTAL(9,W199,Z199,AC199,AM199,AP199,AS199,BC199,BF199,BI199)</f>
        <v>2286</v>
      </c>
      <c r="CN199" s="38">
        <f t="shared" si="235"/>
        <v>100</v>
      </c>
      <c r="CO199" s="68">
        <f t="shared" si="230"/>
        <v>22.86</v>
      </c>
      <c r="CP199" s="28" t="str">
        <f t="shared" si="241"/>
        <v>SOBRESALIENTE</v>
      </c>
      <c r="CQ199" s="7">
        <f>CK199</f>
        <v>3.5</v>
      </c>
      <c r="CR199" s="26"/>
      <c r="CS199" s="26">
        <f>SUBTOTAL(9,BC199,BF199,BI199,BR199,BU199,BX199)</f>
        <v>0</v>
      </c>
      <c r="CT199" s="29">
        <f t="shared" si="236"/>
        <v>100</v>
      </c>
      <c r="CU199" s="69">
        <f t="shared" si="231"/>
        <v>0</v>
      </c>
      <c r="CV199" s="28" t="str">
        <f t="shared" si="243"/>
        <v>NO CUMPLIDA</v>
      </c>
      <c r="CW199" s="11">
        <v>0.7</v>
      </c>
      <c r="CX199" s="26"/>
      <c r="CY199" s="26">
        <f t="shared" ref="CY199:CZ230" si="246">SUBTOTAL(9,W199,Z199,AC199,AM199,AP199,AS199,BC199,BF199,BI199,BR199,BU199,BX199)</f>
        <v>2286</v>
      </c>
      <c r="CZ199" s="46">
        <f t="shared" si="246"/>
        <v>600</v>
      </c>
      <c r="DA199" s="69">
        <f t="shared" si="232"/>
        <v>3.81</v>
      </c>
      <c r="DB199" s="28" t="str">
        <f t="shared" si="244"/>
        <v>SOBRESALIENTE</v>
      </c>
      <c r="DC199" s="26">
        <f t="shared" si="207"/>
        <v>3.5</v>
      </c>
      <c r="DD199" s="26"/>
    </row>
    <row r="200" spans="1:108" ht="90">
      <c r="A200" s="6" t="s">
        <v>1665</v>
      </c>
      <c r="B200" s="7" t="s">
        <v>102</v>
      </c>
      <c r="C200" s="8" t="s">
        <v>1574</v>
      </c>
      <c r="D200" s="9" t="s">
        <v>1575</v>
      </c>
      <c r="E200" s="9">
        <v>79592259</v>
      </c>
      <c r="F200" s="8" t="s">
        <v>1658</v>
      </c>
      <c r="G200" s="9" t="s">
        <v>1659</v>
      </c>
      <c r="H200" s="9">
        <v>98383886</v>
      </c>
      <c r="I200" s="7" t="s">
        <v>909</v>
      </c>
      <c r="J200" s="7" t="s">
        <v>1660</v>
      </c>
      <c r="K200" s="7" t="s">
        <v>193</v>
      </c>
      <c r="L200" s="7" t="s">
        <v>110</v>
      </c>
      <c r="M200" s="7" t="s">
        <v>111</v>
      </c>
      <c r="N200" s="7" t="s">
        <v>112</v>
      </c>
      <c r="O200" s="7" t="s">
        <v>243</v>
      </c>
      <c r="P200" s="7" t="s">
        <v>193</v>
      </c>
      <c r="Q200" s="7" t="s">
        <v>1666</v>
      </c>
      <c r="R200" s="8" t="s">
        <v>1667</v>
      </c>
      <c r="S200" s="7" t="s">
        <v>1668</v>
      </c>
      <c r="T200" s="7" t="s">
        <v>1669</v>
      </c>
      <c r="U200" s="14">
        <v>0.9</v>
      </c>
      <c r="V200" s="7" t="s">
        <v>160</v>
      </c>
      <c r="W200" s="21">
        <v>428</v>
      </c>
      <c r="X200" s="21">
        <v>473</v>
      </c>
      <c r="Y200" s="14">
        <f t="shared" si="212"/>
        <v>0.90486257928118397</v>
      </c>
      <c r="Z200" s="21">
        <v>428</v>
      </c>
      <c r="AA200" s="21">
        <v>473</v>
      </c>
      <c r="AB200" s="14">
        <f t="shared" si="213"/>
        <v>0.90486257928118397</v>
      </c>
      <c r="AC200" s="21">
        <v>428</v>
      </c>
      <c r="AD200" s="21">
        <v>473</v>
      </c>
      <c r="AE200" s="14">
        <f t="shared" si="214"/>
        <v>0.90486257928118397</v>
      </c>
      <c r="AF200" s="49">
        <f t="shared" si="197"/>
        <v>1284</v>
      </c>
      <c r="AG200" s="7">
        <f t="shared" si="197"/>
        <v>1419</v>
      </c>
      <c r="AH200" s="194">
        <f t="shared" si="233"/>
        <v>0.90486257928118397</v>
      </c>
      <c r="AI200" s="17" t="str">
        <f t="shared" si="200"/>
        <v>SOBRESALIENTE</v>
      </c>
      <c r="AJ200" s="11">
        <f t="shared" si="193"/>
        <v>0.9</v>
      </c>
      <c r="AK200" s="11" t="s">
        <v>594</v>
      </c>
      <c r="AL200" s="21"/>
      <c r="AM200" s="21">
        <v>428</v>
      </c>
      <c r="AN200" s="21">
        <v>473</v>
      </c>
      <c r="AO200" s="14">
        <f t="shared" si="215"/>
        <v>0.90486257928118397</v>
      </c>
      <c r="AP200" s="21">
        <v>428</v>
      </c>
      <c r="AQ200" s="21">
        <v>473</v>
      </c>
      <c r="AR200" s="14">
        <f t="shared" si="216"/>
        <v>0.90486257928118397</v>
      </c>
      <c r="AS200" s="21">
        <v>428</v>
      </c>
      <c r="AT200" s="21">
        <v>473</v>
      </c>
      <c r="AU200" s="14">
        <f t="shared" si="217"/>
        <v>0.90486257928118397</v>
      </c>
      <c r="AV200" s="49">
        <f t="shared" si="172"/>
        <v>1284</v>
      </c>
      <c r="AW200" s="7">
        <f t="shared" si="172"/>
        <v>1419</v>
      </c>
      <c r="AX200" s="14">
        <f t="shared" si="218"/>
        <v>0.90486257928118397</v>
      </c>
      <c r="AY200" s="17" t="str">
        <f t="shared" si="237"/>
        <v>SOBRESALIENTE</v>
      </c>
      <c r="AZ200" s="11">
        <f t="shared" si="234"/>
        <v>0.9</v>
      </c>
      <c r="BA200" s="11" t="s">
        <v>594</v>
      </c>
      <c r="BB200" s="21"/>
      <c r="BC200" s="21"/>
      <c r="BD200" s="21"/>
      <c r="BE200" s="14" t="e">
        <f t="shared" si="219"/>
        <v>#DIV/0!</v>
      </c>
      <c r="BF200" s="21"/>
      <c r="BG200" s="21"/>
      <c r="BH200" s="14" t="e">
        <f t="shared" si="220"/>
        <v>#DIV/0!</v>
      </c>
      <c r="BI200" s="21"/>
      <c r="BJ200" s="21"/>
      <c r="BK200" s="14" t="e">
        <f t="shared" si="221"/>
        <v>#DIV/0!</v>
      </c>
      <c r="BL200" s="27">
        <f t="shared" si="173"/>
        <v>0</v>
      </c>
      <c r="BM200" s="26">
        <f t="shared" si="173"/>
        <v>0</v>
      </c>
      <c r="BN200" s="14" t="e">
        <f t="shared" si="222"/>
        <v>#DIV/0!</v>
      </c>
      <c r="BO200" s="28" t="str">
        <f t="shared" si="238"/>
        <v>N/A</v>
      </c>
      <c r="BP200" s="24">
        <f t="shared" si="194"/>
        <v>0.9</v>
      </c>
      <c r="BQ200" s="21"/>
      <c r="BR200" s="21"/>
      <c r="BS200" s="21"/>
      <c r="BT200" s="14" t="e">
        <f t="shared" si="223"/>
        <v>#DIV/0!</v>
      </c>
      <c r="BU200" s="21"/>
      <c r="BV200" s="21"/>
      <c r="BW200" s="14" t="e">
        <f t="shared" si="224"/>
        <v>#DIV/0!</v>
      </c>
      <c r="BX200" s="21"/>
      <c r="BY200" s="21"/>
      <c r="BZ200" s="14" t="e">
        <f t="shared" si="225"/>
        <v>#DIV/0!</v>
      </c>
      <c r="CA200" s="27">
        <f t="shared" si="226"/>
        <v>0</v>
      </c>
      <c r="CB200" s="26">
        <f t="shared" si="226"/>
        <v>0</v>
      </c>
      <c r="CC200" s="14" t="e">
        <f t="shared" si="227"/>
        <v>#DIV/0!</v>
      </c>
      <c r="CD200" s="28" t="str">
        <f t="shared" si="239"/>
        <v>N/A</v>
      </c>
      <c r="CE200" s="24">
        <f t="shared" si="195"/>
        <v>0.9</v>
      </c>
      <c r="CF200" s="21"/>
      <c r="CG200" s="26">
        <f t="shared" si="228"/>
        <v>2568</v>
      </c>
      <c r="CH200" s="26">
        <f t="shared" si="228"/>
        <v>2838</v>
      </c>
      <c r="CI200" s="14">
        <f t="shared" si="229"/>
        <v>0.90486257928118397</v>
      </c>
      <c r="CJ200" s="28" t="str">
        <f t="shared" si="240"/>
        <v>SOBRESALIENTE</v>
      </c>
      <c r="CK200" s="30">
        <f t="shared" si="206"/>
        <v>0.9</v>
      </c>
      <c r="CL200" s="26"/>
      <c r="CM200" s="26">
        <f>SUBTOTAL(9,W200,Z200,AC200,AM200,AP200,AS200,BC200,BF200,BI200)</f>
        <v>2568</v>
      </c>
      <c r="CN200" s="38">
        <f t="shared" si="235"/>
        <v>473</v>
      </c>
      <c r="CO200" s="14">
        <f t="shared" si="230"/>
        <v>5.4291754756871038</v>
      </c>
      <c r="CP200" s="28" t="str">
        <f t="shared" si="241"/>
        <v>SOBRESALIENTE</v>
      </c>
      <c r="CQ200" s="11">
        <f>CK200</f>
        <v>0.9</v>
      </c>
      <c r="CR200" s="26"/>
      <c r="CS200" s="26">
        <f>SUBTOTAL(9,AI200,AM200,AP200,AY200,BC200,BF200)</f>
        <v>856</v>
      </c>
      <c r="CT200" s="29">
        <f t="shared" si="236"/>
        <v>473</v>
      </c>
      <c r="CU200" s="30">
        <f t="shared" si="231"/>
        <v>1.8097251585623679</v>
      </c>
      <c r="CV200" s="28" t="str">
        <f t="shared" si="243"/>
        <v>SOBRESALIENTE</v>
      </c>
      <c r="CW200" s="30">
        <f>CQ200</f>
        <v>0.9</v>
      </c>
      <c r="CX200" s="26"/>
      <c r="CY200" s="26">
        <f t="shared" si="246"/>
        <v>2568</v>
      </c>
      <c r="CZ200" s="46">
        <f t="shared" si="246"/>
        <v>2838</v>
      </c>
      <c r="DA200" s="30">
        <f t="shared" si="232"/>
        <v>0.90486257928118397</v>
      </c>
      <c r="DB200" s="28" t="str">
        <f t="shared" si="244"/>
        <v>SOBRESALIENTE</v>
      </c>
      <c r="DC200" s="30">
        <f t="shared" si="207"/>
        <v>0.9</v>
      </c>
      <c r="DD200" s="26"/>
    </row>
    <row r="201" spans="1:108" ht="90">
      <c r="A201" s="8" t="s">
        <v>1670</v>
      </c>
      <c r="B201" s="7" t="s">
        <v>102</v>
      </c>
      <c r="C201" s="8" t="s">
        <v>1574</v>
      </c>
      <c r="D201" s="9" t="s">
        <v>1575</v>
      </c>
      <c r="E201" s="9">
        <v>79592259</v>
      </c>
      <c r="F201" s="8" t="s">
        <v>1658</v>
      </c>
      <c r="G201" s="9" t="s">
        <v>1659</v>
      </c>
      <c r="H201" s="9">
        <v>98383886</v>
      </c>
      <c r="I201" s="7" t="s">
        <v>107</v>
      </c>
      <c r="J201" s="7" t="s">
        <v>1660</v>
      </c>
      <c r="K201" s="7" t="s">
        <v>193</v>
      </c>
      <c r="L201" s="7" t="s">
        <v>110</v>
      </c>
      <c r="M201" s="7" t="s">
        <v>111</v>
      </c>
      <c r="N201" s="7" t="s">
        <v>112</v>
      </c>
      <c r="O201" s="7" t="s">
        <v>243</v>
      </c>
      <c r="P201" s="7" t="s">
        <v>193</v>
      </c>
      <c r="Q201" s="7" t="s">
        <v>1666</v>
      </c>
      <c r="R201" s="8" t="s">
        <v>1671</v>
      </c>
      <c r="S201" s="7" t="s">
        <v>1672</v>
      </c>
      <c r="T201" s="7" t="s">
        <v>1673</v>
      </c>
      <c r="U201" s="14">
        <v>0.8</v>
      </c>
      <c r="V201" s="7" t="s">
        <v>160</v>
      </c>
      <c r="W201" s="21">
        <v>2</v>
      </c>
      <c r="X201" s="21">
        <v>2</v>
      </c>
      <c r="Y201" s="14">
        <f t="shared" si="212"/>
        <v>1</v>
      </c>
      <c r="Z201" s="21">
        <v>2</v>
      </c>
      <c r="AA201" s="21">
        <v>2</v>
      </c>
      <c r="AB201" s="14">
        <f t="shared" si="213"/>
        <v>1</v>
      </c>
      <c r="AC201" s="21">
        <v>2</v>
      </c>
      <c r="AD201" s="21">
        <v>2</v>
      </c>
      <c r="AE201" s="14">
        <f t="shared" si="214"/>
        <v>1</v>
      </c>
      <c r="AF201" s="49">
        <f t="shared" si="197"/>
        <v>6</v>
      </c>
      <c r="AG201" s="7">
        <f t="shared" si="197"/>
        <v>6</v>
      </c>
      <c r="AH201" s="194">
        <f t="shared" si="233"/>
        <v>1</v>
      </c>
      <c r="AI201" s="17" t="str">
        <f t="shared" si="200"/>
        <v>SOBRESALIENTE</v>
      </c>
      <c r="AJ201" s="11">
        <f t="shared" si="193"/>
        <v>0.8</v>
      </c>
      <c r="AK201" s="11" t="s">
        <v>594</v>
      </c>
      <c r="AL201" s="21"/>
      <c r="AM201" s="21">
        <v>2</v>
      </c>
      <c r="AN201" s="21">
        <v>2</v>
      </c>
      <c r="AO201" s="14">
        <f t="shared" si="215"/>
        <v>1</v>
      </c>
      <c r="AP201" s="21">
        <v>2</v>
      </c>
      <c r="AQ201" s="21">
        <v>2</v>
      </c>
      <c r="AR201" s="14">
        <f t="shared" si="216"/>
        <v>1</v>
      </c>
      <c r="AS201" s="21">
        <v>2</v>
      </c>
      <c r="AT201" s="21">
        <v>2</v>
      </c>
      <c r="AU201" s="14">
        <f t="shared" si="217"/>
        <v>1</v>
      </c>
      <c r="AV201" s="49">
        <f t="shared" si="172"/>
        <v>6</v>
      </c>
      <c r="AW201" s="7">
        <f t="shared" si="172"/>
        <v>6</v>
      </c>
      <c r="AX201" s="14">
        <f t="shared" si="218"/>
        <v>1</v>
      </c>
      <c r="AY201" s="17" t="str">
        <f t="shared" si="237"/>
        <v>SOBRESALIENTE</v>
      </c>
      <c r="AZ201" s="11">
        <f t="shared" si="234"/>
        <v>0.8</v>
      </c>
      <c r="BA201" s="11" t="s">
        <v>594</v>
      </c>
      <c r="BB201" s="21"/>
      <c r="BC201" s="21"/>
      <c r="BD201" s="21"/>
      <c r="BE201" s="14" t="e">
        <f t="shared" si="219"/>
        <v>#DIV/0!</v>
      </c>
      <c r="BF201" s="21"/>
      <c r="BG201" s="21"/>
      <c r="BH201" s="14" t="e">
        <f t="shared" si="220"/>
        <v>#DIV/0!</v>
      </c>
      <c r="BI201" s="21"/>
      <c r="BJ201" s="21"/>
      <c r="BK201" s="14" t="e">
        <f t="shared" si="221"/>
        <v>#DIV/0!</v>
      </c>
      <c r="BL201" s="27">
        <f t="shared" si="173"/>
        <v>0</v>
      </c>
      <c r="BM201" s="26">
        <f t="shared" si="173"/>
        <v>0</v>
      </c>
      <c r="BN201" s="14" t="e">
        <f t="shared" si="222"/>
        <v>#DIV/0!</v>
      </c>
      <c r="BO201" s="28" t="str">
        <f t="shared" si="238"/>
        <v>N/A</v>
      </c>
      <c r="BP201" s="24">
        <f t="shared" si="194"/>
        <v>0.8</v>
      </c>
      <c r="BQ201" s="21"/>
      <c r="BR201" s="21"/>
      <c r="BS201" s="21"/>
      <c r="BT201" s="14" t="e">
        <f t="shared" si="223"/>
        <v>#DIV/0!</v>
      </c>
      <c r="BU201" s="21"/>
      <c r="BV201" s="21"/>
      <c r="BW201" s="14" t="e">
        <f t="shared" si="224"/>
        <v>#DIV/0!</v>
      </c>
      <c r="BX201" s="21"/>
      <c r="BY201" s="21"/>
      <c r="BZ201" s="14" t="e">
        <f t="shared" si="225"/>
        <v>#DIV/0!</v>
      </c>
      <c r="CA201" s="27">
        <f t="shared" si="226"/>
        <v>0</v>
      </c>
      <c r="CB201" s="26">
        <f t="shared" si="226"/>
        <v>0</v>
      </c>
      <c r="CC201" s="14" t="e">
        <f t="shared" si="227"/>
        <v>#DIV/0!</v>
      </c>
      <c r="CD201" s="28" t="str">
        <f t="shared" si="239"/>
        <v>N/A</v>
      </c>
      <c r="CE201" s="24">
        <f t="shared" si="195"/>
        <v>0.8</v>
      </c>
      <c r="CF201" s="21"/>
      <c r="CG201" s="26">
        <f t="shared" si="228"/>
        <v>12</v>
      </c>
      <c r="CH201" s="26">
        <f t="shared" si="228"/>
        <v>12</v>
      </c>
      <c r="CI201" s="14">
        <f t="shared" si="229"/>
        <v>1</v>
      </c>
      <c r="CJ201" s="28" t="str">
        <f t="shared" si="240"/>
        <v>SOBRESALIENTE</v>
      </c>
      <c r="CK201" s="30">
        <f t="shared" si="206"/>
        <v>0.8</v>
      </c>
      <c r="CL201" s="26"/>
      <c r="CM201" s="26">
        <f t="shared" si="245"/>
        <v>12</v>
      </c>
      <c r="CN201" s="38">
        <f t="shared" si="235"/>
        <v>2</v>
      </c>
      <c r="CO201" s="14">
        <f t="shared" si="230"/>
        <v>6</v>
      </c>
      <c r="CP201" s="28" t="str">
        <f t="shared" si="241"/>
        <v>SOBRESALIENTE</v>
      </c>
      <c r="CQ201" s="11">
        <f>CK201</f>
        <v>0.8</v>
      </c>
      <c r="CR201" s="26"/>
      <c r="CS201" s="26">
        <f>SUBTOTAL(9,BC201,BF201,BI201,BR201,BU201,BX201)</f>
        <v>0</v>
      </c>
      <c r="CT201" s="29">
        <f t="shared" si="236"/>
        <v>2</v>
      </c>
      <c r="CU201" s="30">
        <f t="shared" si="231"/>
        <v>0</v>
      </c>
      <c r="CV201" s="28" t="str">
        <f t="shared" si="243"/>
        <v>NO CUMPLIDA</v>
      </c>
      <c r="CW201" s="30">
        <f>CQ201</f>
        <v>0.8</v>
      </c>
      <c r="CX201" s="26"/>
      <c r="CY201" s="26">
        <f t="shared" si="246"/>
        <v>12</v>
      </c>
      <c r="CZ201" s="46">
        <f t="shared" si="246"/>
        <v>12</v>
      </c>
      <c r="DA201" s="30">
        <f t="shared" si="232"/>
        <v>1</v>
      </c>
      <c r="DB201" s="28" t="str">
        <f t="shared" si="244"/>
        <v>SOBRESALIENTE</v>
      </c>
      <c r="DC201" s="30">
        <f t="shared" si="207"/>
        <v>0.8</v>
      </c>
      <c r="DD201" s="26"/>
    </row>
    <row r="202" spans="1:108" ht="101.25">
      <c r="A202" s="6" t="s">
        <v>1674</v>
      </c>
      <c r="B202" s="7" t="s">
        <v>102</v>
      </c>
      <c r="C202" s="8" t="s">
        <v>1574</v>
      </c>
      <c r="D202" s="9" t="s">
        <v>1575</v>
      </c>
      <c r="E202" s="9">
        <v>79592259</v>
      </c>
      <c r="F202" s="8" t="s">
        <v>1658</v>
      </c>
      <c r="G202" s="9" t="s">
        <v>1659</v>
      </c>
      <c r="H202" s="9">
        <v>98383886</v>
      </c>
      <c r="I202" s="7" t="s">
        <v>107</v>
      </c>
      <c r="J202" s="7" t="s">
        <v>1660</v>
      </c>
      <c r="K202" s="7" t="s">
        <v>193</v>
      </c>
      <c r="L202" s="7" t="s">
        <v>110</v>
      </c>
      <c r="M202" s="7" t="s">
        <v>111</v>
      </c>
      <c r="N202" s="7" t="s">
        <v>112</v>
      </c>
      <c r="O202" s="7" t="s">
        <v>243</v>
      </c>
      <c r="P202" s="7" t="s">
        <v>193</v>
      </c>
      <c r="Q202" s="7" t="s">
        <v>1666</v>
      </c>
      <c r="R202" s="8" t="s">
        <v>1675</v>
      </c>
      <c r="S202" s="7" t="s">
        <v>1676</v>
      </c>
      <c r="T202" s="7" t="s">
        <v>454</v>
      </c>
      <c r="U202" s="7">
        <v>4</v>
      </c>
      <c r="V202" s="7" t="s">
        <v>687</v>
      </c>
      <c r="W202" s="21">
        <v>2</v>
      </c>
      <c r="X202" s="21">
        <v>4</v>
      </c>
      <c r="Y202" s="68">
        <f t="shared" si="212"/>
        <v>0.5</v>
      </c>
      <c r="Z202" s="21">
        <v>2</v>
      </c>
      <c r="AA202" s="21">
        <v>4</v>
      </c>
      <c r="AB202" s="68">
        <f t="shared" si="213"/>
        <v>0.5</v>
      </c>
      <c r="AC202" s="21">
        <v>2</v>
      </c>
      <c r="AD202" s="21">
        <v>4</v>
      </c>
      <c r="AE202" s="68">
        <f t="shared" si="214"/>
        <v>0.5</v>
      </c>
      <c r="AF202" s="49">
        <f t="shared" si="197"/>
        <v>6</v>
      </c>
      <c r="AG202" s="7">
        <f t="shared" si="197"/>
        <v>12</v>
      </c>
      <c r="AH202" s="194">
        <f t="shared" si="233"/>
        <v>0.5</v>
      </c>
      <c r="AI202" s="17" t="str">
        <f t="shared" si="200"/>
        <v>NO CUMPLIDA</v>
      </c>
      <c r="AJ202" s="7">
        <f t="shared" si="193"/>
        <v>4</v>
      </c>
      <c r="AK202" s="7" t="s">
        <v>594</v>
      </c>
      <c r="AL202" s="195" t="s">
        <v>1677</v>
      </c>
      <c r="AM202" s="21">
        <v>2</v>
      </c>
      <c r="AN202" s="21">
        <v>4</v>
      </c>
      <c r="AO202" s="68">
        <f t="shared" si="215"/>
        <v>0.5</v>
      </c>
      <c r="AP202" s="21">
        <v>2</v>
      </c>
      <c r="AQ202" s="21">
        <v>4</v>
      </c>
      <c r="AR202" s="68">
        <f t="shared" si="216"/>
        <v>0.5</v>
      </c>
      <c r="AS202" s="21">
        <v>2</v>
      </c>
      <c r="AT202" s="21">
        <v>4</v>
      </c>
      <c r="AU202" s="68">
        <f t="shared" si="217"/>
        <v>0.5</v>
      </c>
      <c r="AV202" s="49">
        <f t="shared" si="172"/>
        <v>6</v>
      </c>
      <c r="AW202" s="7">
        <f t="shared" si="172"/>
        <v>12</v>
      </c>
      <c r="AX202" s="68">
        <f t="shared" si="218"/>
        <v>0.5</v>
      </c>
      <c r="AY202" s="17" t="str">
        <f t="shared" si="237"/>
        <v>NO CUMPLIDA</v>
      </c>
      <c r="AZ202" s="11">
        <f t="shared" si="234"/>
        <v>4</v>
      </c>
      <c r="BA202" s="7" t="s">
        <v>594</v>
      </c>
      <c r="BB202" s="21" t="s">
        <v>1677</v>
      </c>
      <c r="BC202" s="21"/>
      <c r="BD202" s="21"/>
      <c r="BE202" s="68" t="e">
        <f t="shared" si="219"/>
        <v>#DIV/0!</v>
      </c>
      <c r="BF202" s="21"/>
      <c r="BG202" s="21"/>
      <c r="BH202" s="68" t="e">
        <f t="shared" si="220"/>
        <v>#DIV/0!</v>
      </c>
      <c r="BI202" s="21"/>
      <c r="BJ202" s="21"/>
      <c r="BK202" s="68" t="e">
        <f t="shared" si="221"/>
        <v>#DIV/0!</v>
      </c>
      <c r="BL202" s="27">
        <f t="shared" si="173"/>
        <v>0</v>
      </c>
      <c r="BM202" s="26">
        <f t="shared" si="173"/>
        <v>0</v>
      </c>
      <c r="BN202" s="68" t="e">
        <f t="shared" si="222"/>
        <v>#DIV/0!</v>
      </c>
      <c r="BO202" s="28" t="str">
        <f t="shared" si="238"/>
        <v>N/A</v>
      </c>
      <c r="BP202" s="26">
        <f t="shared" si="194"/>
        <v>4</v>
      </c>
      <c r="BQ202" s="21"/>
      <c r="BR202" s="21"/>
      <c r="BS202" s="21"/>
      <c r="BT202" s="68" t="e">
        <f t="shared" si="223"/>
        <v>#DIV/0!</v>
      </c>
      <c r="BU202" s="21"/>
      <c r="BV202" s="21"/>
      <c r="BW202" s="68" t="e">
        <f t="shared" si="224"/>
        <v>#DIV/0!</v>
      </c>
      <c r="BX202" s="21"/>
      <c r="BY202" s="21"/>
      <c r="BZ202" s="68" t="e">
        <f t="shared" si="225"/>
        <v>#DIV/0!</v>
      </c>
      <c r="CA202" s="27">
        <f t="shared" si="226"/>
        <v>0</v>
      </c>
      <c r="CB202" s="26">
        <f t="shared" si="226"/>
        <v>0</v>
      </c>
      <c r="CC202" s="68" t="e">
        <f t="shared" si="227"/>
        <v>#DIV/0!</v>
      </c>
      <c r="CD202" s="28" t="str">
        <f t="shared" si="239"/>
        <v>N/A</v>
      </c>
      <c r="CE202" s="26">
        <f t="shared" si="195"/>
        <v>4</v>
      </c>
      <c r="CF202" s="21"/>
      <c r="CG202" s="26">
        <f t="shared" si="228"/>
        <v>12</v>
      </c>
      <c r="CH202" s="26">
        <f t="shared" si="228"/>
        <v>24</v>
      </c>
      <c r="CI202" s="68">
        <f t="shared" si="229"/>
        <v>0.5</v>
      </c>
      <c r="CJ202" s="28" t="str">
        <f t="shared" si="240"/>
        <v>NO CUMPLIDA</v>
      </c>
      <c r="CK202" s="26">
        <f t="shared" si="206"/>
        <v>4</v>
      </c>
      <c r="CL202" s="26"/>
      <c r="CM202" s="26">
        <f t="shared" si="245"/>
        <v>12</v>
      </c>
      <c r="CN202" s="38">
        <f t="shared" si="235"/>
        <v>4</v>
      </c>
      <c r="CO202" s="68">
        <f t="shared" si="230"/>
        <v>3</v>
      </c>
      <c r="CP202" s="28" t="str">
        <f t="shared" si="241"/>
        <v>NO CUMPLIDA</v>
      </c>
      <c r="CQ202" s="7">
        <f>CK202</f>
        <v>4</v>
      </c>
      <c r="CR202" s="26"/>
      <c r="CS202" s="26">
        <f>SUBTOTAL(9,BC202,BF202,BI202,BR202,BU202,BX202)</f>
        <v>0</v>
      </c>
      <c r="CT202" s="29">
        <f t="shared" si="236"/>
        <v>4</v>
      </c>
      <c r="CU202" s="69">
        <f t="shared" si="231"/>
        <v>0</v>
      </c>
      <c r="CV202" s="28" t="str">
        <f t="shared" si="243"/>
        <v>NO CUMPLIDA</v>
      </c>
      <c r="CW202" s="26">
        <f>CQ202</f>
        <v>4</v>
      </c>
      <c r="CX202" s="26"/>
      <c r="CY202" s="26">
        <f t="shared" si="246"/>
        <v>12</v>
      </c>
      <c r="CZ202" s="46">
        <f t="shared" si="246"/>
        <v>24</v>
      </c>
      <c r="DA202" s="69">
        <f t="shared" si="232"/>
        <v>0.5</v>
      </c>
      <c r="DB202" s="28" t="str">
        <f t="shared" si="244"/>
        <v>NO CUMPLIDA</v>
      </c>
      <c r="DC202" s="26">
        <f t="shared" si="207"/>
        <v>4</v>
      </c>
      <c r="DD202" s="26"/>
    </row>
    <row r="203" spans="1:108" ht="94.5">
      <c r="A203" s="8" t="s">
        <v>1678</v>
      </c>
      <c r="B203" s="7" t="s">
        <v>531</v>
      </c>
      <c r="C203" s="8" t="s">
        <v>1679</v>
      </c>
      <c r="D203" s="9" t="s">
        <v>1680</v>
      </c>
      <c r="E203" s="9">
        <v>59826914</v>
      </c>
      <c r="F203" s="8" t="s">
        <v>1681</v>
      </c>
      <c r="G203" s="9" t="s">
        <v>1680</v>
      </c>
      <c r="H203" s="9">
        <v>59826914</v>
      </c>
      <c r="I203" s="7" t="s">
        <v>760</v>
      </c>
      <c r="J203" s="9" t="s">
        <v>193</v>
      </c>
      <c r="K203" s="7" t="s">
        <v>193</v>
      </c>
      <c r="L203" s="7" t="s">
        <v>537</v>
      </c>
      <c r="M203" s="7" t="s">
        <v>1682</v>
      </c>
      <c r="N203" s="7" t="s">
        <v>112</v>
      </c>
      <c r="O203" s="7" t="s">
        <v>2</v>
      </c>
      <c r="P203" s="7" t="s">
        <v>193</v>
      </c>
      <c r="Q203" s="7" t="s">
        <v>193</v>
      </c>
      <c r="R203" s="8" t="s">
        <v>1683</v>
      </c>
      <c r="S203" s="7" t="s">
        <v>1684</v>
      </c>
      <c r="T203" s="7" t="s">
        <v>1685</v>
      </c>
      <c r="U203" s="11">
        <v>0.02</v>
      </c>
      <c r="V203" s="7" t="s">
        <v>160</v>
      </c>
      <c r="W203" s="196">
        <v>144</v>
      </c>
      <c r="X203" s="197">
        <v>18111</v>
      </c>
      <c r="Y203" s="14">
        <f t="shared" si="212"/>
        <v>7.950969024349842E-3</v>
      </c>
      <c r="Z203" s="198">
        <v>75</v>
      </c>
      <c r="AA203" s="198">
        <v>16168</v>
      </c>
      <c r="AB203" s="14">
        <f t="shared" si="213"/>
        <v>4.6387926768926271E-3</v>
      </c>
      <c r="AC203" s="198">
        <v>123</v>
      </c>
      <c r="AD203" s="198">
        <v>28322</v>
      </c>
      <c r="AE203" s="14">
        <f t="shared" si="214"/>
        <v>4.342913636042652E-3</v>
      </c>
      <c r="AF203" s="49">
        <f t="shared" si="197"/>
        <v>342</v>
      </c>
      <c r="AG203" s="7">
        <f t="shared" si="197"/>
        <v>62601</v>
      </c>
      <c r="AH203" s="14">
        <f t="shared" si="233"/>
        <v>5.4631715148320313E-3</v>
      </c>
      <c r="AI203" s="17" t="str">
        <f>IFERROR((IF(AH203&lt;=AJ203,"SOBRESALIENTE",IF(AH203&lt;AJ203+(AJ203*0.05),"NO CUMPLIDA","ACEPTABLE"))),"N/A")</f>
        <v>SOBRESALIENTE</v>
      </c>
      <c r="AJ203" s="11">
        <f t="shared" si="193"/>
        <v>0.02</v>
      </c>
      <c r="AK203" s="11" t="s">
        <v>119</v>
      </c>
      <c r="AL203" s="199" t="s">
        <v>1686</v>
      </c>
      <c r="AM203" s="200">
        <v>123</v>
      </c>
      <c r="AN203" s="200">
        <v>28322</v>
      </c>
      <c r="AO203" s="14">
        <f t="shared" si="215"/>
        <v>4.342913636042652E-3</v>
      </c>
      <c r="AP203" s="201">
        <v>143</v>
      </c>
      <c r="AQ203" s="201">
        <v>23848</v>
      </c>
      <c r="AR203" s="14">
        <f t="shared" si="216"/>
        <v>5.9963099630996313E-3</v>
      </c>
      <c r="AS203" s="201">
        <v>138</v>
      </c>
      <c r="AT203" s="201">
        <v>23147</v>
      </c>
      <c r="AU203" s="14">
        <f t="shared" si="217"/>
        <v>5.9618957100272176E-3</v>
      </c>
      <c r="AV203" s="49">
        <f t="shared" si="172"/>
        <v>404</v>
      </c>
      <c r="AW203" s="7">
        <f t="shared" si="172"/>
        <v>75317</v>
      </c>
      <c r="AX203" s="14">
        <f t="shared" si="218"/>
        <v>5.3639948484405908E-3</v>
      </c>
      <c r="AY203" s="17" t="str">
        <f>IFERROR((IF(AX203&lt;=AZ203,"SOBRESALIENTE",IF(AX203&lt;AZ203+(AZ203*0.05),"NO CUMPLIDA","ACEPTABLE"))),"N/A")</f>
        <v>SOBRESALIENTE</v>
      </c>
      <c r="AZ203" s="11">
        <f t="shared" si="234"/>
        <v>0.02</v>
      </c>
      <c r="BA203" s="11" t="s">
        <v>119</v>
      </c>
      <c r="BB203" s="7" t="s">
        <v>1687</v>
      </c>
      <c r="BC203" s="21"/>
      <c r="BD203" s="21"/>
      <c r="BE203" s="14" t="e">
        <f t="shared" si="219"/>
        <v>#DIV/0!</v>
      </c>
      <c r="BF203" s="21"/>
      <c r="BG203" s="21"/>
      <c r="BH203" s="14" t="e">
        <f t="shared" si="220"/>
        <v>#DIV/0!</v>
      </c>
      <c r="BI203" s="21"/>
      <c r="BJ203" s="21"/>
      <c r="BK203" s="14" t="e">
        <f t="shared" si="221"/>
        <v>#DIV/0!</v>
      </c>
      <c r="BL203" s="27">
        <f t="shared" si="173"/>
        <v>0</v>
      </c>
      <c r="BM203" s="26">
        <f t="shared" si="173"/>
        <v>0</v>
      </c>
      <c r="BN203" s="14" t="e">
        <f t="shared" si="222"/>
        <v>#DIV/0!</v>
      </c>
      <c r="BO203" s="28" t="str">
        <f>IFERROR((IF(BN203&lt;=BP203,"SOBRESALIENTE",IF(BN203&lt;BP203-(BP203*0.05),"NO CUMPLIDA","ACEPTABLE"))),"N/A")</f>
        <v>N/A</v>
      </c>
      <c r="BP203" s="24">
        <f t="shared" si="194"/>
        <v>0.02</v>
      </c>
      <c r="BQ203" s="21"/>
      <c r="BR203" s="21"/>
      <c r="BS203" s="21"/>
      <c r="BT203" s="14" t="e">
        <f t="shared" si="223"/>
        <v>#DIV/0!</v>
      </c>
      <c r="BU203" s="21"/>
      <c r="BV203" s="21"/>
      <c r="BW203" s="14" t="e">
        <f t="shared" si="224"/>
        <v>#DIV/0!</v>
      </c>
      <c r="BX203" s="21"/>
      <c r="BY203" s="21"/>
      <c r="BZ203" s="14" t="e">
        <f t="shared" si="225"/>
        <v>#DIV/0!</v>
      </c>
      <c r="CA203" s="27">
        <f t="shared" si="226"/>
        <v>0</v>
      </c>
      <c r="CB203" s="26">
        <f t="shared" si="226"/>
        <v>0</v>
      </c>
      <c r="CC203" s="14" t="e">
        <f t="shared" si="227"/>
        <v>#DIV/0!</v>
      </c>
      <c r="CD203" s="28" t="str">
        <f>IFERROR((IF(CC203&lt;=CE203,"SOBRESALIENTE",IF(CC203&lt;CE203-(CE203*0.05),"NO CUMPLIDA","ACEPTABLE"))),"N/A")</f>
        <v>N/A</v>
      </c>
      <c r="CE203" s="24">
        <f t="shared" si="195"/>
        <v>0.02</v>
      </c>
      <c r="CF203" s="21"/>
      <c r="CG203" s="26">
        <f t="shared" si="228"/>
        <v>746</v>
      </c>
      <c r="CH203" s="26">
        <f t="shared" si="228"/>
        <v>137918</v>
      </c>
      <c r="CI203" s="14">
        <f t="shared" si="229"/>
        <v>5.4090111515538216E-3</v>
      </c>
      <c r="CJ203" s="28" t="str">
        <f>IFERROR((IF(CI203&lt;=CK203,"SOBRESALIENTE",IF(CI203&gt;CK203+(CK203*0.05),"NO CUMPLIDA","ACEPTABLE"))),"N/A")</f>
        <v>SOBRESALIENTE</v>
      </c>
      <c r="CK203" s="11">
        <v>0.02</v>
      </c>
      <c r="CL203" s="26"/>
      <c r="CM203" s="26">
        <f t="shared" si="245"/>
        <v>746</v>
      </c>
      <c r="CN203" s="38">
        <f t="shared" si="235"/>
        <v>22986.333333333332</v>
      </c>
      <c r="CO203" s="14">
        <f t="shared" si="230"/>
        <v>3.2454066909322933E-2</v>
      </c>
      <c r="CP203" s="28" t="str">
        <f>IFERROR((IF(CO203&lt;=CQ203,"SOBRESALIENTE",IF(CO203&gt;CQ203+(CQ203*0.05),"NO CUMPLIDA","ACEPTABLE"))),"N/A")</f>
        <v>NO CUMPLIDA</v>
      </c>
      <c r="CQ203" s="11">
        <v>0.02</v>
      </c>
      <c r="CR203" s="26"/>
      <c r="CS203" s="26">
        <f t="shared" ref="CS203:CS205" si="247">SUBTOTAL(9,AI203,AM203,AP203,AY203,BC203,BF203)</f>
        <v>266</v>
      </c>
      <c r="CT203" s="29">
        <f t="shared" si="236"/>
        <v>22986.333333333332</v>
      </c>
      <c r="CU203" s="30">
        <f t="shared" si="231"/>
        <v>1.1572093562841688E-2</v>
      </c>
      <c r="CV203" s="28" t="str">
        <f>IFERROR((IF(CU203&lt;=CW203,"SOBRESALIENTE",IF(CU203&gt;CW203+(CW203*0.05),"NO CUMPLIDA","ACEPTABLE"))),"N/A")</f>
        <v>SOBRESALIENTE</v>
      </c>
      <c r="CW203" s="11">
        <v>0.02</v>
      </c>
      <c r="CX203" s="26"/>
      <c r="CY203" s="26">
        <f t="shared" si="246"/>
        <v>746</v>
      </c>
      <c r="CZ203" s="46">
        <f t="shared" si="246"/>
        <v>137918</v>
      </c>
      <c r="DA203" s="30">
        <f t="shared" si="232"/>
        <v>5.4090111515538216E-3</v>
      </c>
      <c r="DB203" s="28" t="str">
        <f>IFERROR((IF(DA203&lt;=DC203,"SOBRESALIENTE",IF(DA203&gt;DC203-(DC203*0.05),"NO CUMPLIDA","ACEPTABLE"))),"N/A")</f>
        <v>SOBRESALIENTE</v>
      </c>
      <c r="DC203" s="11">
        <v>0.02</v>
      </c>
      <c r="DD203" s="26"/>
    </row>
    <row r="204" spans="1:108" ht="94.5">
      <c r="A204" s="6" t="s">
        <v>1688</v>
      </c>
      <c r="B204" s="7" t="s">
        <v>531</v>
      </c>
      <c r="C204" s="8" t="s">
        <v>1679</v>
      </c>
      <c r="D204" s="9" t="s">
        <v>1680</v>
      </c>
      <c r="E204" s="9">
        <v>59826914</v>
      </c>
      <c r="F204" s="8" t="s">
        <v>1681</v>
      </c>
      <c r="G204" s="9" t="s">
        <v>1680</v>
      </c>
      <c r="H204" s="9">
        <v>59826914</v>
      </c>
      <c r="I204" s="7" t="s">
        <v>760</v>
      </c>
      <c r="J204" s="9" t="s">
        <v>193</v>
      </c>
      <c r="K204" s="7" t="s">
        <v>193</v>
      </c>
      <c r="L204" s="7" t="s">
        <v>537</v>
      </c>
      <c r="M204" s="7" t="s">
        <v>1682</v>
      </c>
      <c r="N204" s="7" t="s">
        <v>112</v>
      </c>
      <c r="O204" s="7" t="s">
        <v>2</v>
      </c>
      <c r="P204" s="7" t="s">
        <v>1689</v>
      </c>
      <c r="Q204" s="7" t="s">
        <v>1690</v>
      </c>
      <c r="R204" s="8" t="s">
        <v>1691</v>
      </c>
      <c r="S204" s="7" t="s">
        <v>1692</v>
      </c>
      <c r="T204" s="7" t="s">
        <v>1693</v>
      </c>
      <c r="U204" s="11">
        <v>1</v>
      </c>
      <c r="V204" s="7" t="s">
        <v>160</v>
      </c>
      <c r="W204" s="202">
        <v>109</v>
      </c>
      <c r="X204" s="198">
        <v>109</v>
      </c>
      <c r="Y204" s="14">
        <f t="shared" si="212"/>
        <v>1</v>
      </c>
      <c r="Z204" s="198">
        <v>90</v>
      </c>
      <c r="AA204" s="198">
        <v>90</v>
      </c>
      <c r="AB204" s="14">
        <f t="shared" si="213"/>
        <v>1</v>
      </c>
      <c r="AC204" s="198">
        <v>115</v>
      </c>
      <c r="AD204" s="198">
        <v>115</v>
      </c>
      <c r="AE204" s="14">
        <f t="shared" si="214"/>
        <v>1</v>
      </c>
      <c r="AF204" s="49">
        <f t="shared" si="197"/>
        <v>314</v>
      </c>
      <c r="AG204" s="7">
        <f t="shared" si="197"/>
        <v>314</v>
      </c>
      <c r="AH204" s="14">
        <f t="shared" si="233"/>
        <v>1</v>
      </c>
      <c r="AI204" s="17" t="str">
        <f>IFERROR((IF(AH204&gt;=AJ204,"SOBRESALIENTE",IF(AH204&lt;AJ204-(AJ204*0.05),"NO CUMPLIDA","ACEPTABLE"))),"N/A")</f>
        <v>SOBRESALIENTE</v>
      </c>
      <c r="AJ204" s="11">
        <f t="shared" si="193"/>
        <v>1</v>
      </c>
      <c r="AK204" s="11" t="s">
        <v>119</v>
      </c>
      <c r="AL204" s="203" t="s">
        <v>1694</v>
      </c>
      <c r="AM204" s="201">
        <v>1599</v>
      </c>
      <c r="AN204" s="201">
        <v>1599</v>
      </c>
      <c r="AO204" s="14">
        <f t="shared" si="215"/>
        <v>1</v>
      </c>
      <c r="AP204" s="201">
        <v>1558</v>
      </c>
      <c r="AQ204" s="201">
        <v>1558</v>
      </c>
      <c r="AR204" s="14">
        <f t="shared" si="216"/>
        <v>1</v>
      </c>
      <c r="AS204" s="201">
        <v>1422</v>
      </c>
      <c r="AT204" s="201">
        <v>1422</v>
      </c>
      <c r="AU204" s="14">
        <f t="shared" si="217"/>
        <v>1</v>
      </c>
      <c r="AV204" s="49">
        <f t="shared" si="172"/>
        <v>4579</v>
      </c>
      <c r="AW204" s="7">
        <f t="shared" si="172"/>
        <v>4579</v>
      </c>
      <c r="AX204" s="14">
        <f t="shared" si="218"/>
        <v>1</v>
      </c>
      <c r="AY204" s="17" t="str">
        <f>IFERROR((IF(AX204&gt;=AZ204,"SOBRESALIENTE",IF(AX204&lt;AZ204-(AZ204*0.05),"NO CUMPLIDA","ACEPTABLE"))),"N/A")</f>
        <v>SOBRESALIENTE</v>
      </c>
      <c r="AZ204" s="11">
        <f t="shared" si="234"/>
        <v>1</v>
      </c>
      <c r="BA204" s="11" t="s">
        <v>119</v>
      </c>
      <c r="BB204" s="7" t="s">
        <v>1695</v>
      </c>
      <c r="BC204" s="21"/>
      <c r="BD204" s="21"/>
      <c r="BE204" s="14" t="e">
        <f t="shared" si="219"/>
        <v>#DIV/0!</v>
      </c>
      <c r="BF204" s="21"/>
      <c r="BG204" s="21"/>
      <c r="BH204" s="14" t="e">
        <f t="shared" si="220"/>
        <v>#DIV/0!</v>
      </c>
      <c r="BI204" s="21"/>
      <c r="BJ204" s="21"/>
      <c r="BK204" s="14" t="e">
        <f t="shared" si="221"/>
        <v>#DIV/0!</v>
      </c>
      <c r="BL204" s="27">
        <f t="shared" si="173"/>
        <v>0</v>
      </c>
      <c r="BM204" s="26">
        <f t="shared" si="173"/>
        <v>0</v>
      </c>
      <c r="BN204" s="14" t="e">
        <f t="shared" si="222"/>
        <v>#DIV/0!</v>
      </c>
      <c r="BO204" s="28" t="str">
        <f>IFERROR((IF(BN204&lt;=BP204,"SOBRESALIENTE",IF(BN204&lt;BP204+(BP204*0.05),"NO CUMPLIDA","ACEPTABLE"))),"N/A")</f>
        <v>N/A</v>
      </c>
      <c r="BP204" s="24">
        <f t="shared" si="194"/>
        <v>1</v>
      </c>
      <c r="BQ204" s="21"/>
      <c r="BR204" s="21"/>
      <c r="BS204" s="21"/>
      <c r="BT204" s="14" t="e">
        <f t="shared" si="223"/>
        <v>#DIV/0!</v>
      </c>
      <c r="BU204" s="21"/>
      <c r="BV204" s="21"/>
      <c r="BW204" s="14" t="e">
        <f t="shared" si="224"/>
        <v>#DIV/0!</v>
      </c>
      <c r="BX204" s="21"/>
      <c r="BY204" s="21"/>
      <c r="BZ204" s="14" t="e">
        <f t="shared" si="225"/>
        <v>#DIV/0!</v>
      </c>
      <c r="CA204" s="27">
        <f t="shared" si="226"/>
        <v>0</v>
      </c>
      <c r="CB204" s="26">
        <f t="shared" si="226"/>
        <v>0</v>
      </c>
      <c r="CC204" s="14" t="e">
        <f t="shared" si="227"/>
        <v>#DIV/0!</v>
      </c>
      <c r="CD204" s="28" t="str">
        <f>IFERROR((IF(CC204&gt;=CE204,"SOBRESALIENTE",IF(CC204&lt;CE204-(CE204*0.05),"NO CUMPLIDA","ACEPTABLE"))),"N/A")</f>
        <v>N/A</v>
      </c>
      <c r="CE204" s="24">
        <f t="shared" si="195"/>
        <v>1</v>
      </c>
      <c r="CF204" s="21"/>
      <c r="CG204" s="26">
        <f t="shared" si="228"/>
        <v>4893</v>
      </c>
      <c r="CH204" s="26">
        <f t="shared" si="228"/>
        <v>4893</v>
      </c>
      <c r="CI204" s="14">
        <f t="shared" si="229"/>
        <v>1</v>
      </c>
      <c r="CJ204" s="28" t="str">
        <f>IFERROR((IF(CI204&gt;=CK204,"SOBRESALIENTE",IF(CI204&lt;CK204-(CK204*0.05),"NO CUMPLIDA","ACEPTABLE"))),"N/A")</f>
        <v>SOBRESALIENTE</v>
      </c>
      <c r="CK204" s="11">
        <v>1</v>
      </c>
      <c r="CL204" s="26"/>
      <c r="CM204" s="26">
        <f t="shared" si="245"/>
        <v>4893</v>
      </c>
      <c r="CN204" s="38">
        <f t="shared" si="235"/>
        <v>815.5</v>
      </c>
      <c r="CO204" s="14">
        <f t="shared" si="230"/>
        <v>6</v>
      </c>
      <c r="CP204" s="28" t="str">
        <f>IFERROR((IF(CO204&gt;=CQ204,"SOBRESALIENTE",IF(CO204&lt;CQ204-(CQ204*0.05),"NO CUMPLIDA","ACEPTABLE"))),"N/A")</f>
        <v>SOBRESALIENTE</v>
      </c>
      <c r="CQ204" s="11">
        <v>1</v>
      </c>
      <c r="CR204" s="26"/>
      <c r="CS204" s="26">
        <f t="shared" si="247"/>
        <v>3157</v>
      </c>
      <c r="CT204" s="29">
        <f t="shared" si="236"/>
        <v>815.5</v>
      </c>
      <c r="CU204" s="30">
        <f t="shared" si="231"/>
        <v>3.8712446351931331</v>
      </c>
      <c r="CV204" s="28" t="str">
        <f>IFERROR((IF(CU204&lt;=CW204,"SOBRESALIENTE",IF(CU204&gt;CW204+(CW204*0.05),"NO CUMPLIDA","ACEPTABLE"))),"N/A")</f>
        <v>NO CUMPLIDA</v>
      </c>
      <c r="CW204" s="11">
        <v>1</v>
      </c>
      <c r="CX204" s="26"/>
      <c r="CY204" s="26">
        <f t="shared" si="246"/>
        <v>4893</v>
      </c>
      <c r="CZ204" s="46">
        <f t="shared" si="246"/>
        <v>4893</v>
      </c>
      <c r="DA204" s="30">
        <f t="shared" si="232"/>
        <v>1</v>
      </c>
      <c r="DB204" s="28" t="str">
        <f>IFERROR((IF(DA204&gt;=DC204,"SOBRESALIENTE",IF(DA204&lt;DC204-(DC204*0.05),"NO CUMPLIDA","ACEPTABLE"))),"N/A")</f>
        <v>SOBRESALIENTE</v>
      </c>
      <c r="DC204" s="11">
        <v>1</v>
      </c>
      <c r="DD204" s="26"/>
    </row>
    <row r="205" spans="1:108" ht="112.5">
      <c r="A205" s="8" t="s">
        <v>1696</v>
      </c>
      <c r="B205" s="7" t="s">
        <v>531</v>
      </c>
      <c r="C205" s="8" t="s">
        <v>1679</v>
      </c>
      <c r="D205" s="9" t="s">
        <v>1680</v>
      </c>
      <c r="E205" s="9">
        <v>59826914</v>
      </c>
      <c r="F205" s="8" t="s">
        <v>1681</v>
      </c>
      <c r="G205" s="9" t="s">
        <v>1680</v>
      </c>
      <c r="H205" s="9">
        <v>59826914</v>
      </c>
      <c r="I205" s="7" t="s">
        <v>760</v>
      </c>
      <c r="J205" s="9" t="s">
        <v>193</v>
      </c>
      <c r="K205" s="7" t="s">
        <v>193</v>
      </c>
      <c r="L205" s="7" t="s">
        <v>537</v>
      </c>
      <c r="M205" s="7" t="s">
        <v>1682</v>
      </c>
      <c r="N205" s="7" t="s">
        <v>112</v>
      </c>
      <c r="O205" s="7" t="s">
        <v>2</v>
      </c>
      <c r="P205" s="7" t="s">
        <v>1689</v>
      </c>
      <c r="Q205" s="7" t="s">
        <v>1690</v>
      </c>
      <c r="R205" s="8" t="s">
        <v>1697</v>
      </c>
      <c r="S205" s="7" t="s">
        <v>1698</v>
      </c>
      <c r="T205" s="7" t="s">
        <v>1699</v>
      </c>
      <c r="U205" s="11">
        <v>1</v>
      </c>
      <c r="V205" s="7" t="s">
        <v>160</v>
      </c>
      <c r="W205" s="202">
        <v>57</v>
      </c>
      <c r="X205" s="198">
        <v>57</v>
      </c>
      <c r="Y205" s="14">
        <f t="shared" si="212"/>
        <v>1</v>
      </c>
      <c r="Z205" s="198">
        <v>74</v>
      </c>
      <c r="AA205" s="198">
        <v>74</v>
      </c>
      <c r="AB205" s="14">
        <f t="shared" si="213"/>
        <v>1</v>
      </c>
      <c r="AC205" s="198">
        <v>35</v>
      </c>
      <c r="AD205" s="198">
        <v>35</v>
      </c>
      <c r="AE205" s="14">
        <f t="shared" si="214"/>
        <v>1</v>
      </c>
      <c r="AF205" s="49">
        <f t="shared" ref="AF205:AG236" si="248">SUM(W205,Z205,AC205)</f>
        <v>166</v>
      </c>
      <c r="AG205" s="7">
        <f t="shared" si="248"/>
        <v>166</v>
      </c>
      <c r="AH205" s="14">
        <f t="shared" si="233"/>
        <v>1</v>
      </c>
      <c r="AI205" s="17" t="str">
        <f>IFERROR((IF(AH205&gt;=AJ205,"SOBRESALIENTE",IF(AH205&lt;AJ205-(AJ205*0.05),"NO CUMPLIDA","ACEPTABLE"))),"N/A")</f>
        <v>SOBRESALIENTE</v>
      </c>
      <c r="AJ205" s="11">
        <f t="shared" si="193"/>
        <v>1</v>
      </c>
      <c r="AK205" s="11" t="s">
        <v>119</v>
      </c>
      <c r="AL205" s="203" t="s">
        <v>1700</v>
      </c>
      <c r="AM205" s="201">
        <v>35</v>
      </c>
      <c r="AN205" s="201">
        <v>35</v>
      </c>
      <c r="AO205" s="14">
        <f t="shared" si="215"/>
        <v>1</v>
      </c>
      <c r="AP205" s="201">
        <v>37</v>
      </c>
      <c r="AQ205" s="201">
        <v>37</v>
      </c>
      <c r="AR205" s="14">
        <f t="shared" si="216"/>
        <v>1</v>
      </c>
      <c r="AS205" s="201">
        <v>40</v>
      </c>
      <c r="AT205" s="201">
        <v>40</v>
      </c>
      <c r="AU205" s="14">
        <f t="shared" si="217"/>
        <v>1</v>
      </c>
      <c r="AV205" s="49">
        <f t="shared" si="172"/>
        <v>112</v>
      </c>
      <c r="AW205" s="7">
        <f t="shared" si="172"/>
        <v>112</v>
      </c>
      <c r="AX205" s="14">
        <f t="shared" si="218"/>
        <v>1</v>
      </c>
      <c r="AY205" s="17" t="str">
        <f>IFERROR((IF(AX205&gt;=AZ205,"SOBRESALIENTE",IF(AX205&lt;AZ205-(AZ205*0.05),"NO CUMPLIDA","ACEPTABLE"))),"N/A")</f>
        <v>SOBRESALIENTE</v>
      </c>
      <c r="AZ205" s="11">
        <f t="shared" si="234"/>
        <v>1</v>
      </c>
      <c r="BA205" s="11" t="s">
        <v>119</v>
      </c>
      <c r="BB205" s="7" t="s">
        <v>1701</v>
      </c>
      <c r="BC205" s="21"/>
      <c r="BD205" s="21"/>
      <c r="BE205" s="14" t="e">
        <f t="shared" si="219"/>
        <v>#DIV/0!</v>
      </c>
      <c r="BF205" s="21"/>
      <c r="BG205" s="21"/>
      <c r="BH205" s="14" t="e">
        <f t="shared" si="220"/>
        <v>#DIV/0!</v>
      </c>
      <c r="BI205" s="21"/>
      <c r="BJ205" s="21"/>
      <c r="BK205" s="14" t="e">
        <f t="shared" si="221"/>
        <v>#DIV/0!</v>
      </c>
      <c r="BL205" s="27">
        <f t="shared" si="173"/>
        <v>0</v>
      </c>
      <c r="BM205" s="26">
        <f t="shared" si="173"/>
        <v>0</v>
      </c>
      <c r="BN205" s="14" t="e">
        <f t="shared" si="222"/>
        <v>#DIV/0!</v>
      </c>
      <c r="BO205" s="28" t="str">
        <f>IFERROR((IF(BN205&gt;=BP205,"SOBRESALIENTE",IF(BN205&lt;BP205-(BP205*0.05),"NO CUMPLIDA","ACEPTABLE"))),"N/A")</f>
        <v>N/A</v>
      </c>
      <c r="BP205" s="24">
        <f t="shared" si="194"/>
        <v>1</v>
      </c>
      <c r="BQ205" s="21"/>
      <c r="BR205" s="21"/>
      <c r="BS205" s="21"/>
      <c r="BT205" s="14" t="e">
        <f t="shared" si="223"/>
        <v>#DIV/0!</v>
      </c>
      <c r="BU205" s="21"/>
      <c r="BV205" s="21"/>
      <c r="BW205" s="14" t="e">
        <f t="shared" si="224"/>
        <v>#DIV/0!</v>
      </c>
      <c r="BX205" s="21"/>
      <c r="BY205" s="21"/>
      <c r="BZ205" s="14" t="e">
        <f t="shared" si="225"/>
        <v>#DIV/0!</v>
      </c>
      <c r="CA205" s="27">
        <f t="shared" si="226"/>
        <v>0</v>
      </c>
      <c r="CB205" s="26">
        <f t="shared" si="226"/>
        <v>0</v>
      </c>
      <c r="CC205" s="14" t="e">
        <f t="shared" si="227"/>
        <v>#DIV/0!</v>
      </c>
      <c r="CD205" s="28" t="str">
        <f>IFERROR((IF(CC205&gt;=CE205,"SOBRESALIENTE",IF(CC205&lt;CE205-(CE205*0.05),"NO CUMPLIDA","ACEPTABLE"))),"N/A")</f>
        <v>N/A</v>
      </c>
      <c r="CE205" s="24">
        <f t="shared" si="195"/>
        <v>1</v>
      </c>
      <c r="CF205" s="21"/>
      <c r="CG205" s="26">
        <f t="shared" si="228"/>
        <v>278</v>
      </c>
      <c r="CH205" s="26">
        <f t="shared" si="228"/>
        <v>278</v>
      </c>
      <c r="CI205" s="14">
        <f t="shared" si="229"/>
        <v>1</v>
      </c>
      <c r="CJ205" s="28" t="str">
        <f>IFERROR((IF(CI205&gt;=CK205,"SOBRESALIENTE",IF(CI205&lt;CK205-(CK205*0.05),"NO CUMPLIDA","ACEPTABLE"))),"N/A")</f>
        <v>SOBRESALIENTE</v>
      </c>
      <c r="CK205" s="11">
        <v>1</v>
      </c>
      <c r="CL205" s="26"/>
      <c r="CM205" s="26">
        <f t="shared" si="245"/>
        <v>278</v>
      </c>
      <c r="CN205" s="38">
        <f t="shared" si="235"/>
        <v>46.333333333333336</v>
      </c>
      <c r="CO205" s="14">
        <f t="shared" si="230"/>
        <v>6</v>
      </c>
      <c r="CP205" s="28" t="str">
        <f>IFERROR((IF(CO205&gt;=CQ205,"SOBRESALIENTE",IF(CO205&lt;CQ205-(CQ205*0.05),"NO CUMPLIDA","ACEPTABLE"))),"N/A")</f>
        <v>SOBRESALIENTE</v>
      </c>
      <c r="CQ205" s="11">
        <v>1</v>
      </c>
      <c r="CR205" s="26"/>
      <c r="CS205" s="26">
        <f t="shared" si="247"/>
        <v>72</v>
      </c>
      <c r="CT205" s="29">
        <f t="shared" si="236"/>
        <v>46.333333333333336</v>
      </c>
      <c r="CU205" s="30">
        <f t="shared" si="231"/>
        <v>1.553956834532374</v>
      </c>
      <c r="CV205" s="28" t="str">
        <f>IFERROR((IF(CU205&lt;=CW205,"SOBRESALIENTE",IF(CU205&gt;CW205+(CW205*0.05),"NO CUMPLIDA","ACEPTABLE"))),"N/A")</f>
        <v>NO CUMPLIDA</v>
      </c>
      <c r="CW205" s="11">
        <v>1</v>
      </c>
      <c r="CX205" s="26"/>
      <c r="CY205" s="26">
        <f t="shared" si="246"/>
        <v>278</v>
      </c>
      <c r="CZ205" s="46">
        <f t="shared" si="246"/>
        <v>278</v>
      </c>
      <c r="DA205" s="30">
        <f t="shared" si="232"/>
        <v>1</v>
      </c>
      <c r="DB205" s="28" t="str">
        <f>IFERROR((IF(DA205&gt;=DC205,"SOBRESALIENTE",IF(DA205&lt;DC205-(DC205*0.05),"NO CUMPLIDA","ACEPTABLE"))),"N/A")</f>
        <v>SOBRESALIENTE</v>
      </c>
      <c r="DC205" s="11">
        <v>1</v>
      </c>
      <c r="DD205" s="26"/>
    </row>
    <row r="206" spans="1:108" ht="81">
      <c r="A206" s="6" t="s">
        <v>1702</v>
      </c>
      <c r="B206" s="7" t="s">
        <v>531</v>
      </c>
      <c r="C206" s="8" t="s">
        <v>1679</v>
      </c>
      <c r="D206" s="9" t="s">
        <v>1680</v>
      </c>
      <c r="E206" s="9">
        <v>59826914</v>
      </c>
      <c r="F206" s="8" t="s">
        <v>1703</v>
      </c>
      <c r="G206" s="9" t="s">
        <v>1680</v>
      </c>
      <c r="H206" s="9">
        <v>59826914</v>
      </c>
      <c r="I206" s="7" t="s">
        <v>760</v>
      </c>
      <c r="J206" s="7" t="s">
        <v>1704</v>
      </c>
      <c r="K206" s="7" t="s">
        <v>1705</v>
      </c>
      <c r="L206" s="7" t="s">
        <v>537</v>
      </c>
      <c r="M206" s="7" t="s">
        <v>1706</v>
      </c>
      <c r="N206" s="7" t="s">
        <v>112</v>
      </c>
      <c r="O206" s="7" t="s">
        <v>2</v>
      </c>
      <c r="P206" s="7" t="s">
        <v>193</v>
      </c>
      <c r="Q206" s="7" t="s">
        <v>193</v>
      </c>
      <c r="R206" s="8" t="s">
        <v>1707</v>
      </c>
      <c r="S206" s="7" t="s">
        <v>1708</v>
      </c>
      <c r="T206" s="7" t="s">
        <v>1709</v>
      </c>
      <c r="U206" s="11">
        <v>0.9</v>
      </c>
      <c r="V206" s="7" t="s">
        <v>160</v>
      </c>
      <c r="W206" s="201">
        <v>3</v>
      </c>
      <c r="X206" s="201">
        <v>3</v>
      </c>
      <c r="Y206" s="14">
        <f t="shared" si="212"/>
        <v>1</v>
      </c>
      <c r="Z206" s="198">
        <v>0</v>
      </c>
      <c r="AA206" s="198">
        <v>0</v>
      </c>
      <c r="AB206" s="14" t="e">
        <f t="shared" si="213"/>
        <v>#DIV/0!</v>
      </c>
      <c r="AC206" s="198">
        <v>3</v>
      </c>
      <c r="AD206" s="198">
        <v>3</v>
      </c>
      <c r="AE206" s="14">
        <f t="shared" si="214"/>
        <v>1</v>
      </c>
      <c r="AF206" s="49">
        <f t="shared" si="248"/>
        <v>6</v>
      </c>
      <c r="AG206" s="7">
        <f t="shared" si="248"/>
        <v>6</v>
      </c>
      <c r="AH206" s="14">
        <f t="shared" si="233"/>
        <v>1</v>
      </c>
      <c r="AI206" s="17" t="str">
        <f>IFERROR((IF(AH206&gt;=AJ206,"SOBRESALIENTE",IF(AH206&lt;AJ206-(AJ206*0.05),"NO CUMPLIDA","ACEPTABLE"))),"N/A")</f>
        <v>SOBRESALIENTE</v>
      </c>
      <c r="AJ206" s="11">
        <f t="shared" si="193"/>
        <v>0.9</v>
      </c>
      <c r="AK206" s="11" t="s">
        <v>119</v>
      </c>
      <c r="AL206" s="204" t="s">
        <v>1710</v>
      </c>
      <c r="AM206" s="201"/>
      <c r="AN206" s="201"/>
      <c r="AO206" s="14" t="e">
        <f t="shared" si="215"/>
        <v>#DIV/0!</v>
      </c>
      <c r="AP206" s="201"/>
      <c r="AQ206" s="201"/>
      <c r="AR206" s="14" t="e">
        <f t="shared" si="216"/>
        <v>#DIV/0!</v>
      </c>
      <c r="AS206" s="201"/>
      <c r="AT206" s="201"/>
      <c r="AU206" s="14" t="e">
        <f t="shared" si="217"/>
        <v>#DIV/0!</v>
      </c>
      <c r="AV206" s="49">
        <f t="shared" ref="AV206:AW269" si="249">SUM(AM206,AP206,AS206)</f>
        <v>0</v>
      </c>
      <c r="AW206" s="7">
        <f t="shared" si="249"/>
        <v>0</v>
      </c>
      <c r="AX206" s="14" t="e">
        <f t="shared" si="218"/>
        <v>#DIV/0!</v>
      </c>
      <c r="AY206" s="17" t="str">
        <f>IFERROR((IF(AX206&lt;=AZ206,"SOBRESALIENTE",IF(AX206&gt;AZ206+(AZ206*0.05),"NO CUMPLIDA","ACEPTABLE"))),"N/A")</f>
        <v>N/A</v>
      </c>
      <c r="AZ206" s="11">
        <f t="shared" si="234"/>
        <v>0.9</v>
      </c>
      <c r="BA206" s="11" t="s">
        <v>119</v>
      </c>
      <c r="BB206" s="7" t="s">
        <v>1711</v>
      </c>
      <c r="BC206" s="21"/>
      <c r="BD206" s="21"/>
      <c r="BE206" s="14" t="e">
        <f t="shared" si="219"/>
        <v>#DIV/0!</v>
      </c>
      <c r="BF206" s="21"/>
      <c r="BG206" s="21"/>
      <c r="BH206" s="14" t="e">
        <f t="shared" si="220"/>
        <v>#DIV/0!</v>
      </c>
      <c r="BI206" s="21"/>
      <c r="BJ206" s="21"/>
      <c r="BK206" s="14" t="e">
        <f t="shared" si="221"/>
        <v>#DIV/0!</v>
      </c>
      <c r="BL206" s="27">
        <f t="shared" ref="BL206:BM269" si="250">SUM(BC206,BF206,BI206)</f>
        <v>0</v>
      </c>
      <c r="BM206" s="26">
        <f t="shared" si="250"/>
        <v>0</v>
      </c>
      <c r="BN206" s="14" t="e">
        <f t="shared" si="222"/>
        <v>#DIV/0!</v>
      </c>
      <c r="BO206" s="28" t="str">
        <f>IFERROR((IF(BN206&lt;=BP206,"SOBRESALIENTE",IF(BN206&lt;BP206+(BP206*0.05),"NO CUMPLIDA","ACEPTABLE"))),"N/A")</f>
        <v>N/A</v>
      </c>
      <c r="BP206" s="24">
        <f t="shared" si="194"/>
        <v>0.9</v>
      </c>
      <c r="BQ206" s="21"/>
      <c r="BR206" s="21"/>
      <c r="BS206" s="21"/>
      <c r="BT206" s="14" t="e">
        <f t="shared" si="223"/>
        <v>#DIV/0!</v>
      </c>
      <c r="BU206" s="21"/>
      <c r="BV206" s="21"/>
      <c r="BW206" s="14" t="e">
        <f t="shared" si="224"/>
        <v>#DIV/0!</v>
      </c>
      <c r="BX206" s="21"/>
      <c r="BY206" s="21"/>
      <c r="BZ206" s="14" t="e">
        <f t="shared" si="225"/>
        <v>#DIV/0!</v>
      </c>
      <c r="CA206" s="27">
        <f t="shared" si="226"/>
        <v>0</v>
      </c>
      <c r="CB206" s="26">
        <f t="shared" si="226"/>
        <v>0</v>
      </c>
      <c r="CC206" s="14" t="e">
        <f t="shared" si="227"/>
        <v>#DIV/0!</v>
      </c>
      <c r="CD206" s="28" t="str">
        <f>IFERROR((IF(CC206&gt;=CE206,"SOBRESALIENTE",IF(CC206&lt;CE206-(CE206*0.05),"NO CUMPLIDA","ACEPTABLE"))),"N/A")</f>
        <v>N/A</v>
      </c>
      <c r="CE206" s="24">
        <f t="shared" si="195"/>
        <v>0.9</v>
      </c>
      <c r="CF206" s="21"/>
      <c r="CG206" s="163">
        <f t="shared" si="228"/>
        <v>6</v>
      </c>
      <c r="CH206" s="163">
        <f t="shared" si="228"/>
        <v>6</v>
      </c>
      <c r="CI206" s="14">
        <f t="shared" si="229"/>
        <v>1</v>
      </c>
      <c r="CJ206" s="28" t="str">
        <f>IFERROR((IF(CI206&gt;=CK206,"SOBRESALIENTE",IF(CI206&lt;CK206-(CK206*0.05),"NO CUMPLIDA","ACEPTABLE"))),"N/A")</f>
        <v>SOBRESALIENTE</v>
      </c>
      <c r="CK206" s="11">
        <v>0.9</v>
      </c>
      <c r="CL206" s="26"/>
      <c r="CM206" s="26">
        <f t="shared" si="245"/>
        <v>6</v>
      </c>
      <c r="CN206" s="38">
        <f t="shared" si="235"/>
        <v>2</v>
      </c>
      <c r="CO206" s="14">
        <f t="shared" si="230"/>
        <v>3</v>
      </c>
      <c r="CP206" s="28" t="str">
        <f>IFERROR((IF(CO206&gt;=CQ206,"SOBRESALIENTE",IF(CO206&lt;CQ206-(CQ206*0.05),"NO CUMPLIDA","ACEPTABLE"))),"N/A")</f>
        <v>SOBRESALIENTE</v>
      </c>
      <c r="CQ206" s="11">
        <v>0.9</v>
      </c>
      <c r="CR206" s="26"/>
      <c r="CS206" s="163">
        <f t="shared" ref="CS206:CS223" si="251">SUBTOTAL(9,BC206,BF206,BI206,BR206,BU206,BX206)</f>
        <v>0</v>
      </c>
      <c r="CT206" s="29">
        <f t="shared" si="236"/>
        <v>2</v>
      </c>
      <c r="CU206" s="30">
        <f t="shared" si="231"/>
        <v>0</v>
      </c>
      <c r="CV206" s="28" t="str">
        <f>IFERROR((IF(CU206&gt;=CW206,"SOBRESALIENTE",IF(CU206&lt;CW206-(CW206*0.05),"NO CUMPLIDA","ACEPTABLE"))),"N/A")</f>
        <v>NO CUMPLIDA</v>
      </c>
      <c r="CW206" s="11">
        <v>0.9</v>
      </c>
      <c r="CX206" s="26"/>
      <c r="CY206" s="26">
        <f t="shared" si="246"/>
        <v>6</v>
      </c>
      <c r="CZ206" s="46">
        <f t="shared" si="246"/>
        <v>6</v>
      </c>
      <c r="DA206" s="30">
        <f t="shared" si="232"/>
        <v>1</v>
      </c>
      <c r="DB206" s="28" t="str">
        <f>IFERROR((IF(DA206&gt;=DC206,"SOBRESALIENTE",IF(DA206&lt;DC206-(DC206*0.05),"NO CUMPLIDA","ACEPTABLE"))),"N/A")</f>
        <v>SOBRESALIENTE</v>
      </c>
      <c r="DC206" s="11">
        <v>0.9</v>
      </c>
      <c r="DD206" s="26"/>
    </row>
    <row r="207" spans="1:108" ht="180">
      <c r="A207" s="8" t="s">
        <v>1712</v>
      </c>
      <c r="B207" s="7" t="s">
        <v>531</v>
      </c>
      <c r="C207" s="8" t="s">
        <v>1679</v>
      </c>
      <c r="D207" s="9" t="s">
        <v>1680</v>
      </c>
      <c r="E207" s="9">
        <v>59826914</v>
      </c>
      <c r="F207" s="8" t="s">
        <v>1713</v>
      </c>
      <c r="G207" s="9" t="s">
        <v>1680</v>
      </c>
      <c r="H207" s="9">
        <v>59826914</v>
      </c>
      <c r="I207" s="7" t="s">
        <v>760</v>
      </c>
      <c r="J207" s="7" t="s">
        <v>1714</v>
      </c>
      <c r="K207" s="7" t="s">
        <v>1715</v>
      </c>
      <c r="L207" s="7" t="s">
        <v>537</v>
      </c>
      <c r="M207" s="7" t="s">
        <v>1716</v>
      </c>
      <c r="N207" s="7" t="s">
        <v>112</v>
      </c>
      <c r="O207" s="7" t="s">
        <v>172</v>
      </c>
      <c r="P207" s="7" t="s">
        <v>1717</v>
      </c>
      <c r="Q207" s="7" t="s">
        <v>628</v>
      </c>
      <c r="R207" s="8" t="s">
        <v>1718</v>
      </c>
      <c r="S207" s="7" t="s">
        <v>1719</v>
      </c>
      <c r="T207" s="7" t="s">
        <v>1720</v>
      </c>
      <c r="U207" s="7">
        <v>20</v>
      </c>
      <c r="V207" s="7" t="s">
        <v>520</v>
      </c>
      <c r="W207" s="202">
        <v>3835</v>
      </c>
      <c r="X207" s="198">
        <v>424</v>
      </c>
      <c r="Y207" s="68">
        <f t="shared" si="212"/>
        <v>9.0448113207547163</v>
      </c>
      <c r="Z207" s="198">
        <v>4371</v>
      </c>
      <c r="AA207" s="198">
        <v>447</v>
      </c>
      <c r="AB207" s="68">
        <f t="shared" si="213"/>
        <v>9.7785234899328852</v>
      </c>
      <c r="AC207" s="198">
        <v>5675</v>
      </c>
      <c r="AD207" s="198">
        <v>504</v>
      </c>
      <c r="AE207" s="68">
        <f t="shared" si="214"/>
        <v>11.259920634920634</v>
      </c>
      <c r="AF207" s="49">
        <f t="shared" si="248"/>
        <v>13881</v>
      </c>
      <c r="AG207" s="7">
        <f t="shared" si="248"/>
        <v>1375</v>
      </c>
      <c r="AH207" s="68">
        <f t="shared" si="233"/>
        <v>10.095272727272727</v>
      </c>
      <c r="AI207" s="17" t="str">
        <f>IFERROR((IF(AH207&lt;=AJ207,"SOBRESALIENTE",IF(AH207&gt;AJ207+(AJ207*0.05),"NO CUMPLIDA","ACEPTABLE"))),"N/A")</f>
        <v>SOBRESALIENTE</v>
      </c>
      <c r="AJ207" s="7">
        <v>20</v>
      </c>
      <c r="AK207" s="7" t="s">
        <v>119</v>
      </c>
      <c r="AL207" s="205" t="s">
        <v>1721</v>
      </c>
      <c r="AM207" s="201">
        <v>3118</v>
      </c>
      <c r="AN207" s="201">
        <v>155</v>
      </c>
      <c r="AO207" s="68">
        <f t="shared" si="215"/>
        <v>20.116129032258065</v>
      </c>
      <c r="AP207" s="201">
        <v>4324</v>
      </c>
      <c r="AQ207" s="201">
        <v>206</v>
      </c>
      <c r="AR207" s="68">
        <f t="shared" si="216"/>
        <v>20.990291262135923</v>
      </c>
      <c r="AS207" s="201">
        <v>4224</v>
      </c>
      <c r="AT207" s="201">
        <v>198</v>
      </c>
      <c r="AU207" s="68">
        <f t="shared" si="217"/>
        <v>21.333333333333332</v>
      </c>
      <c r="AV207" s="49">
        <f t="shared" si="249"/>
        <v>11666</v>
      </c>
      <c r="AW207" s="7">
        <f t="shared" si="249"/>
        <v>559</v>
      </c>
      <c r="AX207" s="68">
        <f t="shared" si="218"/>
        <v>20.869409660107333</v>
      </c>
      <c r="AY207" s="17" t="str">
        <f>IFERROR((IF(AX207&lt;=AZ207,"SOBRESALIENTE",IF(AX207&gt;AZ207+(AZ207*0.05),"NO CUMPLIDA","ACEPTABLE"))),"N/A")</f>
        <v>ACEPTABLE</v>
      </c>
      <c r="AZ207" s="11">
        <f t="shared" si="234"/>
        <v>20</v>
      </c>
      <c r="BA207" s="7" t="s">
        <v>119</v>
      </c>
      <c r="BB207" s="7" t="s">
        <v>1722</v>
      </c>
      <c r="BC207" s="21"/>
      <c r="BD207" s="21"/>
      <c r="BE207" s="68" t="e">
        <f t="shared" si="219"/>
        <v>#DIV/0!</v>
      </c>
      <c r="BF207" s="21"/>
      <c r="BG207" s="21"/>
      <c r="BH207" s="68" t="e">
        <f t="shared" si="220"/>
        <v>#DIV/0!</v>
      </c>
      <c r="BI207" s="21"/>
      <c r="BJ207" s="21"/>
      <c r="BK207" s="68" t="e">
        <f t="shared" si="221"/>
        <v>#DIV/0!</v>
      </c>
      <c r="BL207" s="27">
        <f t="shared" si="250"/>
        <v>0</v>
      </c>
      <c r="BM207" s="26">
        <f t="shared" si="250"/>
        <v>0</v>
      </c>
      <c r="BN207" s="68" t="e">
        <f t="shared" si="222"/>
        <v>#DIV/0!</v>
      </c>
      <c r="BO207" s="28" t="str">
        <f>IFERROR((IF(BN207&lt;=BP207,"SOBRESALIENTE",IF(BN207&gt;BP207+(BP207*0.05),"NO CUMPLIDA","ACEPTABLE"))),"N/A")</f>
        <v>N/A</v>
      </c>
      <c r="BP207" s="26">
        <f t="shared" si="194"/>
        <v>20</v>
      </c>
      <c r="BQ207" s="21"/>
      <c r="BR207" s="21"/>
      <c r="BS207" s="21"/>
      <c r="BT207" s="68" t="e">
        <f t="shared" si="223"/>
        <v>#DIV/0!</v>
      </c>
      <c r="BU207" s="21"/>
      <c r="BV207" s="21"/>
      <c r="BW207" s="68" t="e">
        <f t="shared" si="224"/>
        <v>#DIV/0!</v>
      </c>
      <c r="BX207" s="21"/>
      <c r="BY207" s="21"/>
      <c r="BZ207" s="68" t="e">
        <f t="shared" si="225"/>
        <v>#DIV/0!</v>
      </c>
      <c r="CA207" s="27">
        <f t="shared" si="226"/>
        <v>0</v>
      </c>
      <c r="CB207" s="26">
        <f t="shared" si="226"/>
        <v>0</v>
      </c>
      <c r="CC207" s="68" t="e">
        <f t="shared" si="227"/>
        <v>#DIV/0!</v>
      </c>
      <c r="CD207" s="28" t="str">
        <f>IFERROR((IF(CC207&lt;=CE207,"SOBRESALIENTE",IF(CC207&gt;CE207+(CE207*0.05),"NO CUMPLIDA","ACEPTABLE"))),"N/A")</f>
        <v>N/A</v>
      </c>
      <c r="CE207" s="26">
        <f t="shared" si="195"/>
        <v>20</v>
      </c>
      <c r="CF207" s="21"/>
      <c r="CG207" s="26">
        <f t="shared" si="228"/>
        <v>25547</v>
      </c>
      <c r="CH207" s="26">
        <f t="shared" si="228"/>
        <v>1934</v>
      </c>
      <c r="CI207" s="68">
        <f t="shared" si="229"/>
        <v>13.209410548086867</v>
      </c>
      <c r="CJ207" s="28" t="str">
        <f>IFERROR((IF(CI207&lt;=CK207,"SOBRESALIENTE",IF(CI207&gt;CK207+(CK207*0.05),"NO CUMPLIDA","ACEPTABLE"))),"N/A")</f>
        <v>SOBRESALIENTE</v>
      </c>
      <c r="CK207" s="7">
        <v>20</v>
      </c>
      <c r="CL207" s="26"/>
      <c r="CM207" s="26">
        <f t="shared" si="245"/>
        <v>25547</v>
      </c>
      <c r="CN207" s="38">
        <f t="shared" si="235"/>
        <v>322.33333333333331</v>
      </c>
      <c r="CO207" s="68">
        <f t="shared" si="230"/>
        <v>79.256463288521203</v>
      </c>
      <c r="CP207" s="28" t="str">
        <f>IFERROR((IF(CO207&lt;=CQ207,"SOBRESALIENTE",IF(CO207&gt;CQ207+(CQ207*0.05),"NO CUMPLIDA","ACEPTABLE"))),"N/A")</f>
        <v>NO CUMPLIDA</v>
      </c>
      <c r="CQ207" s="7">
        <v>20</v>
      </c>
      <c r="CR207" s="26"/>
      <c r="CS207" s="26">
        <f t="shared" si="251"/>
        <v>0</v>
      </c>
      <c r="CT207" s="29">
        <f t="shared" si="236"/>
        <v>322.33333333333331</v>
      </c>
      <c r="CU207" s="69">
        <f t="shared" si="231"/>
        <v>0</v>
      </c>
      <c r="CV207" s="28" t="str">
        <f>IFERROR((IF(CU207&gt;=CW207,"SOBRESALIENTE",IF(CU207&gt;CW207-(CW207*0.05),"NO CUMPLIDA","ACEPTABLE"))),"N/A")</f>
        <v>ACEPTABLE</v>
      </c>
      <c r="CW207" s="7">
        <v>20</v>
      </c>
      <c r="CX207" s="26"/>
      <c r="CY207" s="26">
        <f t="shared" si="246"/>
        <v>25547</v>
      </c>
      <c r="CZ207" s="46">
        <f t="shared" si="246"/>
        <v>1934</v>
      </c>
      <c r="DA207" s="69">
        <f t="shared" si="232"/>
        <v>13.209410548086867</v>
      </c>
      <c r="DB207" s="28" t="str">
        <f>IFERROR((IF(DA207&lt;=DC207,"SOBRESALIENTE",IF(DA207&gt;DC207+(DC207*0.05),"NO CUMPLIDA","ACEPTABLE"))),"N/A")</f>
        <v>SOBRESALIENTE</v>
      </c>
      <c r="DC207" s="7">
        <v>20</v>
      </c>
      <c r="DD207" s="26"/>
    </row>
    <row r="208" spans="1:108" ht="101.25">
      <c r="A208" s="6" t="s">
        <v>1723</v>
      </c>
      <c r="B208" s="7" t="s">
        <v>531</v>
      </c>
      <c r="C208" s="8" t="s">
        <v>1679</v>
      </c>
      <c r="D208" s="9" t="s">
        <v>1680</v>
      </c>
      <c r="E208" s="9">
        <v>59826914</v>
      </c>
      <c r="F208" s="8" t="s">
        <v>1713</v>
      </c>
      <c r="G208" s="9" t="s">
        <v>1680</v>
      </c>
      <c r="H208" s="9">
        <v>59826914</v>
      </c>
      <c r="I208" s="7" t="s">
        <v>760</v>
      </c>
      <c r="J208" s="7" t="s">
        <v>1724</v>
      </c>
      <c r="K208" s="7" t="s">
        <v>1725</v>
      </c>
      <c r="L208" s="7" t="s">
        <v>537</v>
      </c>
      <c r="M208" s="7" t="s">
        <v>1716</v>
      </c>
      <c r="N208" s="7" t="s">
        <v>112</v>
      </c>
      <c r="O208" s="7" t="s">
        <v>243</v>
      </c>
      <c r="P208" s="7" t="s">
        <v>1726</v>
      </c>
      <c r="Q208" s="7" t="s">
        <v>628</v>
      </c>
      <c r="R208" s="8" t="s">
        <v>1727</v>
      </c>
      <c r="S208" s="7" t="s">
        <v>1728</v>
      </c>
      <c r="T208" s="7" t="s">
        <v>1729</v>
      </c>
      <c r="U208" s="7">
        <v>30</v>
      </c>
      <c r="V208" s="7" t="s">
        <v>506</v>
      </c>
      <c r="W208" s="206">
        <v>1724</v>
      </c>
      <c r="X208" s="207">
        <v>112</v>
      </c>
      <c r="Y208" s="68">
        <f t="shared" si="212"/>
        <v>15.392857142857142</v>
      </c>
      <c r="Z208" s="207">
        <v>1325</v>
      </c>
      <c r="AA208" s="207">
        <v>88</v>
      </c>
      <c r="AB208" s="68">
        <f t="shared" si="213"/>
        <v>15.056818181818182</v>
      </c>
      <c r="AC208" s="207">
        <v>1372</v>
      </c>
      <c r="AD208" s="207">
        <v>105</v>
      </c>
      <c r="AE208" s="68">
        <f t="shared" si="214"/>
        <v>13.066666666666666</v>
      </c>
      <c r="AF208" s="49">
        <f t="shared" si="248"/>
        <v>4421</v>
      </c>
      <c r="AG208" s="7">
        <f t="shared" si="248"/>
        <v>305</v>
      </c>
      <c r="AH208" s="68">
        <f t="shared" si="233"/>
        <v>14.495081967213114</v>
      </c>
      <c r="AI208" s="17" t="str">
        <f>IFERROR((IF(AH208&lt;=AJ208,"SOBRESALIENTE",IF(AH208&gt;AJ208+(AJ208*0.05),"NO CUMPLIDA","ACEPTABLE"))),"N/A")</f>
        <v>SOBRESALIENTE</v>
      </c>
      <c r="AJ208" s="7">
        <v>30</v>
      </c>
      <c r="AK208" s="7" t="s">
        <v>119</v>
      </c>
      <c r="AL208" s="208" t="s">
        <v>1730</v>
      </c>
      <c r="AM208" s="209">
        <v>1314</v>
      </c>
      <c r="AN208" s="209">
        <v>109</v>
      </c>
      <c r="AO208" s="68">
        <f t="shared" si="215"/>
        <v>12.055045871559633</v>
      </c>
      <c r="AP208" s="209">
        <v>1430</v>
      </c>
      <c r="AQ208" s="209">
        <v>107</v>
      </c>
      <c r="AR208" s="68">
        <f t="shared" si="216"/>
        <v>13.364485981308411</v>
      </c>
      <c r="AS208" s="210">
        <v>1338</v>
      </c>
      <c r="AT208" s="210">
        <v>113</v>
      </c>
      <c r="AU208" s="68">
        <f t="shared" si="217"/>
        <v>11.840707964601769</v>
      </c>
      <c r="AV208" s="49">
        <f t="shared" si="249"/>
        <v>4082</v>
      </c>
      <c r="AW208" s="7">
        <f t="shared" si="249"/>
        <v>329</v>
      </c>
      <c r="AX208" s="68">
        <f t="shared" si="218"/>
        <v>12.407294832826748</v>
      </c>
      <c r="AY208" s="17" t="str">
        <f>IFERROR((IF(AX208&lt;=AZ208,"SOBRESALIENTE",IF(AX208&gt;AZ208+(AZ208*0.05),"NO CUMPLIDA","ACEPTABLE"))),"N/A")</f>
        <v>SOBRESALIENTE</v>
      </c>
      <c r="AZ208" s="11">
        <f t="shared" si="234"/>
        <v>30</v>
      </c>
      <c r="BA208" s="7" t="s">
        <v>119</v>
      </c>
      <c r="BB208" s="7" t="s">
        <v>1731</v>
      </c>
      <c r="BC208" s="21"/>
      <c r="BD208" s="21"/>
      <c r="BE208" s="68" t="e">
        <f t="shared" si="219"/>
        <v>#DIV/0!</v>
      </c>
      <c r="BF208" s="21"/>
      <c r="BG208" s="21"/>
      <c r="BH208" s="68" t="e">
        <f t="shared" si="220"/>
        <v>#DIV/0!</v>
      </c>
      <c r="BI208" s="21"/>
      <c r="BJ208" s="21"/>
      <c r="BK208" s="68" t="e">
        <f t="shared" si="221"/>
        <v>#DIV/0!</v>
      </c>
      <c r="BL208" s="27">
        <f t="shared" si="250"/>
        <v>0</v>
      </c>
      <c r="BM208" s="26">
        <f t="shared" si="250"/>
        <v>0</v>
      </c>
      <c r="BN208" s="68" t="e">
        <f t="shared" si="222"/>
        <v>#DIV/0!</v>
      </c>
      <c r="BO208" s="28" t="str">
        <f>IFERROR((IF(BN208&lt;=BP208,"SOBRESALIENTE",IF(BN208&gt;BP208+(BP208*0.05),"NO CUMPLIDA","ACEPTABLE"))),"N/A")</f>
        <v>N/A</v>
      </c>
      <c r="BP208" s="26">
        <f t="shared" si="194"/>
        <v>30</v>
      </c>
      <c r="BQ208" s="21"/>
      <c r="BR208" s="21"/>
      <c r="BS208" s="21"/>
      <c r="BT208" s="68" t="e">
        <f t="shared" si="223"/>
        <v>#DIV/0!</v>
      </c>
      <c r="BU208" s="21"/>
      <c r="BV208" s="21"/>
      <c r="BW208" s="68" t="e">
        <f t="shared" si="224"/>
        <v>#DIV/0!</v>
      </c>
      <c r="BX208" s="21"/>
      <c r="BY208" s="21"/>
      <c r="BZ208" s="68" t="e">
        <f t="shared" si="225"/>
        <v>#DIV/0!</v>
      </c>
      <c r="CA208" s="27">
        <f t="shared" si="226"/>
        <v>0</v>
      </c>
      <c r="CB208" s="26">
        <f t="shared" si="226"/>
        <v>0</v>
      </c>
      <c r="CC208" s="68" t="e">
        <f t="shared" si="227"/>
        <v>#DIV/0!</v>
      </c>
      <c r="CD208" s="28" t="str">
        <f>IFERROR((IF(CC208&lt;=CE208,"SOBRESALIENTE",IF(CC208&gt;CE208+(CE208*0.05),"NO CUMPLIDA","ACEPTABLE"))),"N/A")</f>
        <v>N/A</v>
      </c>
      <c r="CE208" s="26">
        <f t="shared" si="195"/>
        <v>30</v>
      </c>
      <c r="CF208" s="21"/>
      <c r="CG208" s="26">
        <f t="shared" si="228"/>
        <v>8503</v>
      </c>
      <c r="CH208" s="26">
        <f t="shared" si="228"/>
        <v>634</v>
      </c>
      <c r="CI208" s="68">
        <f t="shared" si="229"/>
        <v>13.411671924290221</v>
      </c>
      <c r="CJ208" s="28" t="str">
        <f>IFERROR((IF(CI208&lt;=CK208,"SOBRESALIENTE",IF(CI208&lt;CK208+(CK208*0.05),"NO CUMPLIDA","ACEPTABLE"))),"N/A")</f>
        <v>SOBRESALIENTE</v>
      </c>
      <c r="CK208" s="7">
        <v>30</v>
      </c>
      <c r="CL208" s="26"/>
      <c r="CM208" s="26">
        <f t="shared" si="245"/>
        <v>8503</v>
      </c>
      <c r="CN208" s="38">
        <f t="shared" si="235"/>
        <v>105.66666666666667</v>
      </c>
      <c r="CO208" s="68">
        <f t="shared" si="230"/>
        <v>80.470031545741321</v>
      </c>
      <c r="CP208" s="28" t="str">
        <f>IFERROR((IF(CO208&lt;=CQ208,"SOBRESALIENTE",IF(CO208&lt;CQ208+(CQ208*0.05),"NO CUMPLIDA","ACEPTABLE"))),"N/A")</f>
        <v>ACEPTABLE</v>
      </c>
      <c r="CQ208" s="7">
        <v>30</v>
      </c>
      <c r="CR208" s="26"/>
      <c r="CS208" s="26">
        <f t="shared" si="251"/>
        <v>0</v>
      </c>
      <c r="CT208" s="29">
        <f t="shared" si="236"/>
        <v>105.66666666666667</v>
      </c>
      <c r="CU208" s="69">
        <f t="shared" si="231"/>
        <v>0</v>
      </c>
      <c r="CV208" s="28" t="str">
        <f>IFERROR((IF(CU208&lt;=CW208,"SOBRESALIENTE",IF(CU208&lt;CW208+(CW208*0.05),"NO CUMPLIDA","ACEPTABLE"))),"N/A")</f>
        <v>SOBRESALIENTE</v>
      </c>
      <c r="CW208" s="7">
        <v>30</v>
      </c>
      <c r="CX208" s="26"/>
      <c r="CY208" s="26">
        <f t="shared" si="246"/>
        <v>8503</v>
      </c>
      <c r="CZ208" s="46">
        <f t="shared" si="246"/>
        <v>634</v>
      </c>
      <c r="DA208" s="69">
        <f t="shared" si="232"/>
        <v>13.411671924290221</v>
      </c>
      <c r="DB208" s="28" t="str">
        <f>IFERROR((IF(DA208&lt;=DC208,"SOBRESALIENTE",IF(DA208&lt;DC208+(DC208*0.05),"NO CUMPLIDA","ACEPTABLE"))),"N/A")</f>
        <v>SOBRESALIENTE</v>
      </c>
      <c r="DC208" s="7">
        <v>30</v>
      </c>
      <c r="DD208" s="26"/>
    </row>
    <row r="209" spans="1:108" ht="101.25">
      <c r="A209" s="8" t="s">
        <v>1732</v>
      </c>
      <c r="B209" s="7" t="s">
        <v>531</v>
      </c>
      <c r="C209" s="8" t="s">
        <v>1679</v>
      </c>
      <c r="D209" s="9" t="s">
        <v>1680</v>
      </c>
      <c r="E209" s="9">
        <v>59826914</v>
      </c>
      <c r="F209" s="8" t="s">
        <v>1713</v>
      </c>
      <c r="G209" s="9" t="s">
        <v>1680</v>
      </c>
      <c r="H209" s="9">
        <v>59826914</v>
      </c>
      <c r="I209" s="7" t="s">
        <v>760</v>
      </c>
      <c r="J209" s="7" t="s">
        <v>1724</v>
      </c>
      <c r="K209" s="7" t="s">
        <v>1725</v>
      </c>
      <c r="L209" s="7" t="s">
        <v>537</v>
      </c>
      <c r="M209" s="7" t="s">
        <v>1716</v>
      </c>
      <c r="N209" s="7" t="s">
        <v>112</v>
      </c>
      <c r="O209" s="7" t="s">
        <v>2</v>
      </c>
      <c r="P209" s="7" t="s">
        <v>1726</v>
      </c>
      <c r="Q209" s="7" t="s">
        <v>628</v>
      </c>
      <c r="R209" s="8" t="s">
        <v>1733</v>
      </c>
      <c r="S209" s="7" t="s">
        <v>1734</v>
      </c>
      <c r="T209" s="7" t="s">
        <v>1735</v>
      </c>
      <c r="U209" s="7">
        <v>120</v>
      </c>
      <c r="V209" s="7" t="s">
        <v>506</v>
      </c>
      <c r="W209" s="211">
        <v>22429.8883248731</v>
      </c>
      <c r="X209" s="207">
        <v>311</v>
      </c>
      <c r="Y209" s="68">
        <f t="shared" si="212"/>
        <v>72.12182741116753</v>
      </c>
      <c r="Z209" s="212">
        <v>15573.059681697599</v>
      </c>
      <c r="AA209" s="207">
        <v>217</v>
      </c>
      <c r="AB209" s="68">
        <f t="shared" si="213"/>
        <v>71.765251989389853</v>
      </c>
      <c r="AC209" s="207">
        <v>24020.405204460963</v>
      </c>
      <c r="AD209" s="207">
        <v>237</v>
      </c>
      <c r="AE209" s="68">
        <f t="shared" si="214"/>
        <v>101.35192069392812</v>
      </c>
      <c r="AF209" s="49">
        <f t="shared" si="248"/>
        <v>62023.353211031666</v>
      </c>
      <c r="AG209" s="7">
        <f t="shared" si="248"/>
        <v>765</v>
      </c>
      <c r="AH209" s="68">
        <f t="shared" si="233"/>
        <v>81.076278707230941</v>
      </c>
      <c r="AI209" s="17" t="str">
        <f>IFERROR((IF(AH209&lt;=AJ209,"SOBRESALIENTE",IF(AH209&gt;AJ209+(AJ209*0.05),"NO CUMPLIDA","ACEPTABLE"))),"N/A")</f>
        <v>SOBRESALIENTE</v>
      </c>
      <c r="AJ209" s="7">
        <v>120</v>
      </c>
      <c r="AK209" s="7" t="s">
        <v>119</v>
      </c>
      <c r="AL209" s="208" t="s">
        <v>1730</v>
      </c>
      <c r="AM209" s="213">
        <v>13535.3</v>
      </c>
      <c r="AN209" s="209">
        <v>191</v>
      </c>
      <c r="AO209" s="68">
        <f t="shared" si="215"/>
        <v>70.865445026178008</v>
      </c>
      <c r="AP209" s="213">
        <v>17279.54</v>
      </c>
      <c r="AQ209" s="209">
        <v>243</v>
      </c>
      <c r="AR209" s="68">
        <f t="shared" si="216"/>
        <v>71.109218106995883</v>
      </c>
      <c r="AS209" s="214">
        <v>18298.29</v>
      </c>
      <c r="AT209" s="210">
        <v>232</v>
      </c>
      <c r="AU209" s="68">
        <f t="shared" si="217"/>
        <v>78.871939655172412</v>
      </c>
      <c r="AV209" s="49">
        <f t="shared" si="249"/>
        <v>49113.130000000005</v>
      </c>
      <c r="AW209" s="7">
        <f t="shared" si="249"/>
        <v>666</v>
      </c>
      <c r="AX209" s="68">
        <f t="shared" si="218"/>
        <v>73.743438438438446</v>
      </c>
      <c r="AY209" s="17" t="str">
        <f>IFERROR((IF(AX209&lt;=AZ209,"SOBRESALIENTE",IF(AX209&gt;AZ209+(AZ209*0.05),"NO CUMPLIDA","ACEPTABLE"))),"N/A")</f>
        <v>SOBRESALIENTE</v>
      </c>
      <c r="AZ209" s="11">
        <f t="shared" si="234"/>
        <v>120</v>
      </c>
      <c r="BA209" s="7" t="s">
        <v>119</v>
      </c>
      <c r="BB209" s="7" t="s">
        <v>1736</v>
      </c>
      <c r="BC209" s="21"/>
      <c r="BD209" s="21"/>
      <c r="BE209" s="68" t="e">
        <f t="shared" si="219"/>
        <v>#DIV/0!</v>
      </c>
      <c r="BF209" s="21"/>
      <c r="BG209" s="21"/>
      <c r="BH209" s="68" t="e">
        <f t="shared" si="220"/>
        <v>#DIV/0!</v>
      </c>
      <c r="BI209" s="21"/>
      <c r="BJ209" s="21"/>
      <c r="BK209" s="68" t="e">
        <f t="shared" si="221"/>
        <v>#DIV/0!</v>
      </c>
      <c r="BL209" s="27">
        <f t="shared" si="250"/>
        <v>0</v>
      </c>
      <c r="BM209" s="26">
        <f t="shared" si="250"/>
        <v>0</v>
      </c>
      <c r="BN209" s="68" t="e">
        <f t="shared" si="222"/>
        <v>#DIV/0!</v>
      </c>
      <c r="BO209" s="28" t="str">
        <f>IFERROR((IF(BN209&lt;=BP209,"SOBRESALIENTE",IF(BN209&gt;BP209-(BP209*0.05),"NO CUMPLIDA","ACEPTABLE"))),"N/A")</f>
        <v>N/A</v>
      </c>
      <c r="BP209" s="26">
        <f t="shared" si="194"/>
        <v>120</v>
      </c>
      <c r="BQ209" s="21"/>
      <c r="BR209" s="21"/>
      <c r="BS209" s="21"/>
      <c r="BT209" s="68" t="e">
        <f t="shared" si="223"/>
        <v>#DIV/0!</v>
      </c>
      <c r="BU209" s="21"/>
      <c r="BV209" s="21"/>
      <c r="BW209" s="68" t="e">
        <f t="shared" si="224"/>
        <v>#DIV/0!</v>
      </c>
      <c r="BX209" s="21"/>
      <c r="BY209" s="21"/>
      <c r="BZ209" s="68" t="e">
        <f t="shared" si="225"/>
        <v>#DIV/0!</v>
      </c>
      <c r="CA209" s="27">
        <f t="shared" si="226"/>
        <v>0</v>
      </c>
      <c r="CB209" s="26">
        <f t="shared" si="226"/>
        <v>0</v>
      </c>
      <c r="CC209" s="68" t="e">
        <f t="shared" si="227"/>
        <v>#DIV/0!</v>
      </c>
      <c r="CD209" s="28" t="str">
        <f>IFERROR((IF(CC209&lt;=CE209,"SOBRESALIENTE",IF(CC209&gt;CE209-(CE209*0.05),"NO CUMPLIDA","ACEPTABLE"))),"N/A")</f>
        <v>N/A</v>
      </c>
      <c r="CE209" s="26">
        <f t="shared" si="195"/>
        <v>120</v>
      </c>
      <c r="CF209" s="21"/>
      <c r="CG209" s="26">
        <f t="shared" si="228"/>
        <v>111136.48321103168</v>
      </c>
      <c r="CH209" s="26">
        <f t="shared" si="228"/>
        <v>1431</v>
      </c>
      <c r="CI209" s="68">
        <f t="shared" si="229"/>
        <v>77.66351028024576</v>
      </c>
      <c r="CJ209" s="28" t="str">
        <f>IFERROR((IF(CI209&lt;=CK209,"SOBRESALIENTE",IF(CI209&gt;CK209+(CK209*0.05),"NO CUMPLIDA","ACEPTABLE"))),"N/A")</f>
        <v>SOBRESALIENTE</v>
      </c>
      <c r="CK209" s="7">
        <v>120</v>
      </c>
      <c r="CL209" s="215"/>
      <c r="CM209" s="26">
        <f t="shared" si="245"/>
        <v>111136.48321103168</v>
      </c>
      <c r="CN209" s="38">
        <f t="shared" si="235"/>
        <v>238.5</v>
      </c>
      <c r="CO209" s="68">
        <f t="shared" si="230"/>
        <v>465.98106168147456</v>
      </c>
      <c r="CP209" s="28" t="str">
        <f>IFERROR((IF(CO209&lt;=CQ209,"SOBRESALIENTE",IF(CO209&gt;CQ209+(CQ209*0.05),"NO CUMPLIDA","ACEPTABLE"))),"N/A")</f>
        <v>NO CUMPLIDA</v>
      </c>
      <c r="CQ209" s="7">
        <v>120</v>
      </c>
      <c r="CR209" s="26"/>
      <c r="CS209" s="26">
        <f t="shared" si="251"/>
        <v>0</v>
      </c>
      <c r="CT209" s="29">
        <f t="shared" si="236"/>
        <v>238.5</v>
      </c>
      <c r="CU209" s="69">
        <f t="shared" si="231"/>
        <v>0</v>
      </c>
      <c r="CV209" s="28" t="str">
        <f>IFERROR((IF(CU209&lt;=CW209,"SOBRESALIENTE",IF(CU209&gt;CW209+(CW209*0.05),"NO CUMPLIDA","ACEPTABLE"))),"N/A")</f>
        <v>SOBRESALIENTE</v>
      </c>
      <c r="CW209" s="7">
        <v>120</v>
      </c>
      <c r="CX209" s="26"/>
      <c r="CY209" s="26">
        <f t="shared" si="246"/>
        <v>111136.48321103168</v>
      </c>
      <c r="CZ209" s="46">
        <f t="shared" si="246"/>
        <v>1431</v>
      </c>
      <c r="DA209" s="69">
        <f t="shared" si="232"/>
        <v>77.66351028024576</v>
      </c>
      <c r="DB209" s="28" t="str">
        <f>IFERROR((IF(DA209&lt;=DC209,"SOBRESALIENTE",IF(DA209&gt;DC209+(DC209*0.05),"NO CUMPLIDA","ACEPTABLE"))),"N/A")</f>
        <v>SOBRESALIENTE</v>
      </c>
      <c r="DC209" s="7">
        <v>120</v>
      </c>
      <c r="DD209" s="26"/>
    </row>
    <row r="210" spans="1:108" ht="94.5">
      <c r="A210" s="6" t="s">
        <v>1737</v>
      </c>
      <c r="B210" s="7" t="s">
        <v>531</v>
      </c>
      <c r="C210" s="8" t="s">
        <v>1679</v>
      </c>
      <c r="D210" s="9" t="s">
        <v>1680</v>
      </c>
      <c r="E210" s="9">
        <v>59826914</v>
      </c>
      <c r="F210" s="8" t="s">
        <v>1713</v>
      </c>
      <c r="G210" s="9" t="s">
        <v>1680</v>
      </c>
      <c r="H210" s="9">
        <v>59826914</v>
      </c>
      <c r="I210" s="7" t="s">
        <v>760</v>
      </c>
      <c r="J210" s="7" t="s">
        <v>1724</v>
      </c>
      <c r="K210" s="7" t="s">
        <v>1738</v>
      </c>
      <c r="L210" s="7" t="s">
        <v>537</v>
      </c>
      <c r="M210" s="7" t="s">
        <v>1739</v>
      </c>
      <c r="N210" s="7" t="s">
        <v>112</v>
      </c>
      <c r="O210" s="7" t="s">
        <v>243</v>
      </c>
      <c r="P210" s="7" t="s">
        <v>1726</v>
      </c>
      <c r="Q210" s="7" t="s">
        <v>628</v>
      </c>
      <c r="R210" s="8" t="s">
        <v>1740</v>
      </c>
      <c r="S210" s="7" t="s">
        <v>1741</v>
      </c>
      <c r="T210" s="7" t="s">
        <v>1742</v>
      </c>
      <c r="U210" s="7">
        <v>60</v>
      </c>
      <c r="V210" s="7" t="s">
        <v>506</v>
      </c>
      <c r="W210" s="206">
        <v>4259</v>
      </c>
      <c r="X210" s="207">
        <v>37</v>
      </c>
      <c r="Y210" s="68">
        <f t="shared" si="212"/>
        <v>115.10810810810811</v>
      </c>
      <c r="Z210" s="207">
        <v>3432</v>
      </c>
      <c r="AA210" s="207">
        <v>24</v>
      </c>
      <c r="AB210" s="68">
        <f t="shared" si="213"/>
        <v>143</v>
      </c>
      <c r="AC210" s="207">
        <v>3354</v>
      </c>
      <c r="AD210" s="207">
        <v>35</v>
      </c>
      <c r="AE210" s="68">
        <f t="shared" si="214"/>
        <v>95.828571428571422</v>
      </c>
      <c r="AF210" s="49">
        <f t="shared" si="248"/>
        <v>11045</v>
      </c>
      <c r="AG210" s="7">
        <f t="shared" si="248"/>
        <v>96</v>
      </c>
      <c r="AH210" s="68">
        <f t="shared" si="233"/>
        <v>115.05208333333333</v>
      </c>
      <c r="AI210" s="17" t="str">
        <f>IFERROR((IF(AH210&lt;=AJ210,"SOBRESALIENTE",IF(AH210&gt;AJ210+(AJ210*0.05),"NO CUMPLIDA","ACEPTABLE"))),"N/A")</f>
        <v>NO CUMPLIDA</v>
      </c>
      <c r="AJ210" s="7">
        <v>60</v>
      </c>
      <c r="AK210" s="7" t="s">
        <v>119</v>
      </c>
      <c r="AL210" s="204" t="s">
        <v>1743</v>
      </c>
      <c r="AM210" s="209">
        <v>2734</v>
      </c>
      <c r="AN210" s="209">
        <v>27</v>
      </c>
      <c r="AO210" s="68">
        <f t="shared" si="215"/>
        <v>101.25925925925925</v>
      </c>
      <c r="AP210" s="209">
        <v>2676</v>
      </c>
      <c r="AQ210" s="209">
        <v>33</v>
      </c>
      <c r="AR210" s="68">
        <f t="shared" si="216"/>
        <v>81.090909090909093</v>
      </c>
      <c r="AS210" s="210">
        <v>2213</v>
      </c>
      <c r="AT210" s="210">
        <v>35</v>
      </c>
      <c r="AU210" s="68">
        <f t="shared" si="217"/>
        <v>63.228571428571428</v>
      </c>
      <c r="AV210" s="49">
        <f t="shared" si="249"/>
        <v>7623</v>
      </c>
      <c r="AW210" s="7">
        <f t="shared" si="249"/>
        <v>95</v>
      </c>
      <c r="AX210" s="68">
        <f t="shared" si="218"/>
        <v>80.242105263157896</v>
      </c>
      <c r="AY210" s="17" t="str">
        <f>IFERROR((IF(AX210&gt;=AZ210,"SOBRESALIENTE",IF(AX210&lt;AZ210+(AZ210*0.05),"NO CUMPLIDA","ACEPTABLE"))),"N/A")</f>
        <v>SOBRESALIENTE</v>
      </c>
      <c r="AZ210" s="11">
        <f t="shared" si="234"/>
        <v>60</v>
      </c>
      <c r="BA210" s="7" t="s">
        <v>119</v>
      </c>
      <c r="BB210" s="7" t="s">
        <v>1744</v>
      </c>
      <c r="BC210" s="21"/>
      <c r="BD210" s="21"/>
      <c r="BE210" s="68" t="e">
        <f t="shared" si="219"/>
        <v>#DIV/0!</v>
      </c>
      <c r="BF210" s="21"/>
      <c r="BG210" s="21"/>
      <c r="BH210" s="68" t="e">
        <f t="shared" si="220"/>
        <v>#DIV/0!</v>
      </c>
      <c r="BI210" s="21"/>
      <c r="BJ210" s="21"/>
      <c r="BK210" s="68" t="e">
        <f t="shared" si="221"/>
        <v>#DIV/0!</v>
      </c>
      <c r="BL210" s="27">
        <f t="shared" si="250"/>
        <v>0</v>
      </c>
      <c r="BM210" s="26">
        <f t="shared" si="250"/>
        <v>0</v>
      </c>
      <c r="BN210" s="68" t="e">
        <f t="shared" si="222"/>
        <v>#DIV/0!</v>
      </c>
      <c r="BO210" s="28" t="str">
        <f>IFERROR((IF(BN210&lt;=BP210,"SOBRESALIENTE",IF(BN210&gt;BP210-(BP210*0.05),"NO CUMPLIDA","ACEPTABLE"))),"N/A")</f>
        <v>N/A</v>
      </c>
      <c r="BP210" s="26">
        <f t="shared" si="194"/>
        <v>60</v>
      </c>
      <c r="BQ210" s="21"/>
      <c r="BR210" s="21"/>
      <c r="BS210" s="21"/>
      <c r="BT210" s="68" t="e">
        <f t="shared" si="223"/>
        <v>#DIV/0!</v>
      </c>
      <c r="BU210" s="21"/>
      <c r="BV210" s="21"/>
      <c r="BW210" s="68" t="e">
        <f t="shared" si="224"/>
        <v>#DIV/0!</v>
      </c>
      <c r="BX210" s="21"/>
      <c r="BY210" s="21"/>
      <c r="BZ210" s="68" t="e">
        <f t="shared" si="225"/>
        <v>#DIV/0!</v>
      </c>
      <c r="CA210" s="27">
        <f t="shared" si="226"/>
        <v>0</v>
      </c>
      <c r="CB210" s="26">
        <f t="shared" si="226"/>
        <v>0</v>
      </c>
      <c r="CC210" s="68" t="e">
        <f t="shared" si="227"/>
        <v>#DIV/0!</v>
      </c>
      <c r="CD210" s="28" t="str">
        <f>IFERROR((IF(CC210&lt;=CE210,"SOBRESALIENTE",IF(CC210&gt;CE210-(CE210*0.05),"NO CUMPLIDA","ACEPTABLE"))),"N/A")</f>
        <v>N/A</v>
      </c>
      <c r="CE210" s="26">
        <f t="shared" si="195"/>
        <v>60</v>
      </c>
      <c r="CF210" s="21"/>
      <c r="CG210" s="26">
        <f t="shared" ref="CG210:CH241" si="252">SUBTOTAL(9,W210,Z210,AC210,AM210,AP210,AS210)</f>
        <v>18668</v>
      </c>
      <c r="CH210" s="26">
        <f t="shared" si="252"/>
        <v>191</v>
      </c>
      <c r="CI210" s="68">
        <f t="shared" si="229"/>
        <v>97.738219895287955</v>
      </c>
      <c r="CJ210" s="28" t="str">
        <f>IFERROR((IF(CI210&gt;=CK210,"SOBRESALIENTE",IF(CI210&gt;CK210-(CK210*0.05),"NO CUMPLIDA","ACEPTABLE"))),"N/A")</f>
        <v>SOBRESALIENTE</v>
      </c>
      <c r="CK210" s="7">
        <v>60</v>
      </c>
      <c r="CL210" s="26"/>
      <c r="CM210" s="26">
        <f t="shared" si="245"/>
        <v>18668</v>
      </c>
      <c r="CN210" s="38">
        <f t="shared" si="235"/>
        <v>31.833333333333332</v>
      </c>
      <c r="CO210" s="68">
        <f t="shared" si="230"/>
        <v>586.42931937172773</v>
      </c>
      <c r="CP210" s="28" t="str">
        <f>IFERROR((IF(CO210&gt;=CQ210,"SOBRESALIENTE",IF(CO210&gt;CQ210-(CQ210*0.05),"NO CUMPLIDA","ACEPTABLE"))),"N/A")</f>
        <v>SOBRESALIENTE</v>
      </c>
      <c r="CQ210" s="7">
        <v>60</v>
      </c>
      <c r="CR210" s="26"/>
      <c r="CS210" s="26">
        <f t="shared" si="251"/>
        <v>0</v>
      </c>
      <c r="CT210" s="29">
        <f t="shared" si="236"/>
        <v>31.833333333333332</v>
      </c>
      <c r="CU210" s="69">
        <f t="shared" si="231"/>
        <v>0</v>
      </c>
      <c r="CV210" s="28" t="str">
        <f>IFERROR((IF(CU210&gt;=CW210,"SOBRESALIENTE",IF(CU210&gt;CW210-(CW210*0.05),"NO CUMPLIDA","ACEPTABLE"))),"N/A")</f>
        <v>ACEPTABLE</v>
      </c>
      <c r="CW210" s="7">
        <v>60</v>
      </c>
      <c r="CX210" s="26"/>
      <c r="CY210" s="26">
        <f t="shared" si="246"/>
        <v>18668</v>
      </c>
      <c r="CZ210" s="46">
        <f t="shared" si="246"/>
        <v>191</v>
      </c>
      <c r="DA210" s="69">
        <f t="shared" si="232"/>
        <v>97.738219895287955</v>
      </c>
      <c r="DB210" s="28" t="str">
        <f>IFERROR((IF(DA210&gt;=DC210,"SOBRESALIENTE",IF(DA210&gt;DC210-(DC210*0.05),"NO CUMPLIDA","ACEPTABLE"))),"N/A")</f>
        <v>SOBRESALIENTE</v>
      </c>
      <c r="DC210" s="7">
        <v>60</v>
      </c>
      <c r="DD210" s="26"/>
    </row>
    <row r="211" spans="1:108" ht="94.5">
      <c r="A211" s="8" t="s">
        <v>1745</v>
      </c>
      <c r="B211" s="7" t="s">
        <v>531</v>
      </c>
      <c r="C211" s="8" t="s">
        <v>1679</v>
      </c>
      <c r="D211" s="9" t="s">
        <v>1680</v>
      </c>
      <c r="E211" s="9">
        <v>59826914</v>
      </c>
      <c r="F211" s="8" t="s">
        <v>1713</v>
      </c>
      <c r="G211" s="9" t="s">
        <v>1680</v>
      </c>
      <c r="H211" s="9">
        <v>59826914</v>
      </c>
      <c r="I211" s="7" t="s">
        <v>760</v>
      </c>
      <c r="J211" s="7" t="s">
        <v>1724</v>
      </c>
      <c r="K211" s="7" t="s">
        <v>1746</v>
      </c>
      <c r="L211" s="7" t="s">
        <v>537</v>
      </c>
      <c r="M211" s="7" t="s">
        <v>1716</v>
      </c>
      <c r="N211" s="7" t="s">
        <v>112</v>
      </c>
      <c r="O211" s="7" t="s">
        <v>2</v>
      </c>
      <c r="P211" s="7" t="s">
        <v>1747</v>
      </c>
      <c r="Q211" s="7" t="s">
        <v>135</v>
      </c>
      <c r="R211" s="8" t="s">
        <v>1748</v>
      </c>
      <c r="S211" s="7" t="s">
        <v>1749</v>
      </c>
      <c r="T211" s="7" t="s">
        <v>1750</v>
      </c>
      <c r="U211" s="55">
        <v>0.95</v>
      </c>
      <c r="V211" s="7" t="s">
        <v>160</v>
      </c>
      <c r="W211" s="206">
        <v>696</v>
      </c>
      <c r="X211" s="207">
        <v>788</v>
      </c>
      <c r="Y211" s="14">
        <f t="shared" si="212"/>
        <v>0.88324873096446699</v>
      </c>
      <c r="Z211" s="207">
        <v>751</v>
      </c>
      <c r="AA211" s="207">
        <v>754</v>
      </c>
      <c r="AB211" s="14">
        <f t="shared" si="213"/>
        <v>0.99602122015915118</v>
      </c>
      <c r="AC211" s="198">
        <v>699</v>
      </c>
      <c r="AD211" s="198">
        <v>807</v>
      </c>
      <c r="AE211" s="14">
        <f t="shared" si="214"/>
        <v>0.86617100371747213</v>
      </c>
      <c r="AF211" s="49">
        <f t="shared" si="248"/>
        <v>2146</v>
      </c>
      <c r="AG211" s="7">
        <f t="shared" si="248"/>
        <v>2349</v>
      </c>
      <c r="AH211" s="14">
        <f t="shared" si="233"/>
        <v>0.9135802469135802</v>
      </c>
      <c r="AI211" s="17" t="str">
        <f>IFERROR((IF(AH211&gt;=AJ211,"SOBRESALIENTE",IF(AH211&gt;AJ211-(AJ211*0.05),"NO CUMPLIDA","ACEPTABLE"))),"N/A")</f>
        <v>NO CUMPLIDA</v>
      </c>
      <c r="AJ211" s="55">
        <v>0.95</v>
      </c>
      <c r="AK211" s="11" t="s">
        <v>119</v>
      </c>
      <c r="AL211" s="204" t="s">
        <v>1751</v>
      </c>
      <c r="AM211" s="209">
        <v>523</v>
      </c>
      <c r="AN211" s="209">
        <v>523</v>
      </c>
      <c r="AO211" s="14">
        <f t="shared" si="215"/>
        <v>1</v>
      </c>
      <c r="AP211" s="209">
        <v>675</v>
      </c>
      <c r="AQ211" s="209">
        <v>675</v>
      </c>
      <c r="AR211" s="14">
        <f t="shared" si="216"/>
        <v>1</v>
      </c>
      <c r="AS211" s="216">
        <v>660</v>
      </c>
      <c r="AT211" s="216">
        <v>660</v>
      </c>
      <c r="AU211" s="14">
        <f t="shared" si="217"/>
        <v>1</v>
      </c>
      <c r="AV211" s="49">
        <f t="shared" si="249"/>
        <v>1858</v>
      </c>
      <c r="AW211" s="7">
        <f t="shared" si="249"/>
        <v>1858</v>
      </c>
      <c r="AX211" s="14">
        <f t="shared" si="218"/>
        <v>1</v>
      </c>
      <c r="AY211" s="17" t="str">
        <f>IFERROR((IF(AX211&gt;=AZ211,"SOBRESALIENTE",IF(AX211&gt;AZ211-(AZ211*0.05),"NO CUMPLIDA","ACEPTABLE"))),"N/A")</f>
        <v>SOBRESALIENTE</v>
      </c>
      <c r="AZ211" s="11">
        <f t="shared" si="234"/>
        <v>0.95</v>
      </c>
      <c r="BA211" s="11" t="s">
        <v>119</v>
      </c>
      <c r="BB211" s="7" t="s">
        <v>1752</v>
      </c>
      <c r="BC211" s="21"/>
      <c r="BD211" s="21"/>
      <c r="BE211" s="14" t="e">
        <f t="shared" si="219"/>
        <v>#DIV/0!</v>
      </c>
      <c r="BF211" s="21"/>
      <c r="BG211" s="21"/>
      <c r="BH211" s="14" t="e">
        <f t="shared" si="220"/>
        <v>#DIV/0!</v>
      </c>
      <c r="BI211" s="21"/>
      <c r="BJ211" s="21"/>
      <c r="BK211" s="14" t="e">
        <f t="shared" si="221"/>
        <v>#DIV/0!</v>
      </c>
      <c r="BL211" s="27">
        <f t="shared" si="250"/>
        <v>0</v>
      </c>
      <c r="BM211" s="26">
        <f t="shared" si="250"/>
        <v>0</v>
      </c>
      <c r="BN211" s="14" t="e">
        <f t="shared" si="222"/>
        <v>#DIV/0!</v>
      </c>
      <c r="BO211" s="28" t="str">
        <f>IFERROR((IF(BN211&gt;=BP211,"SOBRESALIENTE",IF(BN211&gt;BP211-(BP211*0.05),"NO CUMPLIDA","ACEPTABLE"))),"N/A")</f>
        <v>N/A</v>
      </c>
      <c r="BP211" s="24">
        <f t="shared" si="194"/>
        <v>0.95</v>
      </c>
      <c r="BQ211" s="21"/>
      <c r="BR211" s="21"/>
      <c r="BS211" s="21"/>
      <c r="BT211" s="14" t="e">
        <f t="shared" si="223"/>
        <v>#DIV/0!</v>
      </c>
      <c r="BU211" s="21"/>
      <c r="BV211" s="21"/>
      <c r="BW211" s="14" t="e">
        <f t="shared" si="224"/>
        <v>#DIV/0!</v>
      </c>
      <c r="BX211" s="21"/>
      <c r="BY211" s="21"/>
      <c r="BZ211" s="14" t="e">
        <f t="shared" si="225"/>
        <v>#DIV/0!</v>
      </c>
      <c r="CA211" s="27">
        <f t="shared" si="226"/>
        <v>0</v>
      </c>
      <c r="CB211" s="26">
        <f t="shared" si="226"/>
        <v>0</v>
      </c>
      <c r="CC211" s="14" t="e">
        <f t="shared" si="227"/>
        <v>#DIV/0!</v>
      </c>
      <c r="CD211" s="28" t="str">
        <f>IFERROR((IF(CC211&gt;=CE211,"SOBRESALIENTE",IF(CC211&gt;CE211-(CE211*0.05),"NO CUMPLIDA","ACEPTABLE"))),"N/A")</f>
        <v>N/A</v>
      </c>
      <c r="CE211" s="24">
        <f t="shared" si="195"/>
        <v>0.95</v>
      </c>
      <c r="CF211" s="21"/>
      <c r="CG211" s="26">
        <f t="shared" si="252"/>
        <v>4004</v>
      </c>
      <c r="CH211" s="26">
        <f t="shared" si="252"/>
        <v>4207</v>
      </c>
      <c r="CI211" s="14">
        <f t="shared" si="229"/>
        <v>0.95174708818635612</v>
      </c>
      <c r="CJ211" s="28" t="str">
        <f>IFERROR((IF(CI211&gt;=CK211,"SOBRESALIENTE",IF(CI211&gt;CK211-(CK211*0.05),"NO CUMPLIDA","ACEPTABLE"))),"N/A")</f>
        <v>SOBRESALIENTE</v>
      </c>
      <c r="CK211" s="55">
        <v>0.95</v>
      </c>
      <c r="CL211" s="26"/>
      <c r="CM211" s="26">
        <f t="shared" si="245"/>
        <v>4004</v>
      </c>
      <c r="CN211" s="38">
        <f t="shared" si="235"/>
        <v>701.16666666666663</v>
      </c>
      <c r="CO211" s="14">
        <f t="shared" si="230"/>
        <v>5.7104825291181367</v>
      </c>
      <c r="CP211" s="28" t="str">
        <f>IFERROR((IF(CO211&gt;=CQ211,"SOBRESALIENTE",IF(CO211&gt;CQ211-(CQ211*0.05),"NO CUMPLIDA","ACEPTABLE"))),"N/A")</f>
        <v>SOBRESALIENTE</v>
      </c>
      <c r="CQ211" s="55">
        <v>0.95</v>
      </c>
      <c r="CR211" s="26"/>
      <c r="CS211" s="26">
        <f t="shared" si="251"/>
        <v>0</v>
      </c>
      <c r="CT211" s="29">
        <f t="shared" si="236"/>
        <v>701.16666666666663</v>
      </c>
      <c r="CU211" s="30">
        <f t="shared" si="231"/>
        <v>0</v>
      </c>
      <c r="CV211" s="28" t="str">
        <f t="shared" ref="CV211:CV221" si="253">IFERROR((IF(CU211&lt;=CW211,"SOBRESALIENTE",IF(CU211&gt;CW211+(CW211*0.05),"NO CUMPLIDA","ACEPTABLE"))),"N/A")</f>
        <v>SOBRESALIENTE</v>
      </c>
      <c r="CW211" s="55">
        <v>0.95</v>
      </c>
      <c r="CX211" s="26"/>
      <c r="CY211" s="26">
        <f t="shared" si="246"/>
        <v>4004</v>
      </c>
      <c r="CZ211" s="46">
        <f t="shared" si="246"/>
        <v>4207</v>
      </c>
      <c r="DA211" s="30">
        <f t="shared" si="232"/>
        <v>0.95174708818635612</v>
      </c>
      <c r="DB211" s="28" t="str">
        <f>IFERROR((IF(DA211&gt;=DC211,"SOBRESALIENTE",IF(DA211&gt;DC211-(DC211*0.05),"NO CUMPLIDA","ACEPTABLE"))),"N/A")</f>
        <v>SOBRESALIENTE</v>
      </c>
      <c r="DC211" s="55">
        <v>0.95</v>
      </c>
      <c r="DD211" s="26"/>
    </row>
    <row r="212" spans="1:108" ht="94.5">
      <c r="A212" s="6" t="s">
        <v>1753</v>
      </c>
      <c r="B212" s="7" t="s">
        <v>531</v>
      </c>
      <c r="C212" s="8" t="s">
        <v>1679</v>
      </c>
      <c r="D212" s="9" t="s">
        <v>1680</v>
      </c>
      <c r="E212" s="9">
        <v>59826914</v>
      </c>
      <c r="F212" s="8" t="s">
        <v>1713</v>
      </c>
      <c r="G212" s="9" t="s">
        <v>1680</v>
      </c>
      <c r="H212" s="9">
        <v>59826914</v>
      </c>
      <c r="I212" s="7" t="s">
        <v>760</v>
      </c>
      <c r="J212" s="7" t="s">
        <v>1754</v>
      </c>
      <c r="K212" s="7" t="s">
        <v>1705</v>
      </c>
      <c r="L212" s="7" t="s">
        <v>537</v>
      </c>
      <c r="M212" s="7" t="s">
        <v>111</v>
      </c>
      <c r="N212" s="7" t="s">
        <v>112</v>
      </c>
      <c r="O212" s="7" t="s">
        <v>2</v>
      </c>
      <c r="P212" s="7" t="s">
        <v>193</v>
      </c>
      <c r="Q212" s="7" t="s">
        <v>193</v>
      </c>
      <c r="R212" s="8" t="s">
        <v>1755</v>
      </c>
      <c r="S212" s="7" t="s">
        <v>1756</v>
      </c>
      <c r="T212" s="7" t="s">
        <v>1757</v>
      </c>
      <c r="U212" s="7">
        <v>0.01</v>
      </c>
      <c r="V212" s="7" t="s">
        <v>160</v>
      </c>
      <c r="W212" s="206">
        <v>1</v>
      </c>
      <c r="X212" s="207">
        <v>788</v>
      </c>
      <c r="Y212" s="14">
        <f t="shared" si="212"/>
        <v>1.2690355329949238E-3</v>
      </c>
      <c r="Z212" s="207">
        <v>0</v>
      </c>
      <c r="AA212" s="207">
        <v>754</v>
      </c>
      <c r="AB212" s="14">
        <f t="shared" si="213"/>
        <v>0</v>
      </c>
      <c r="AC212" s="198">
        <v>0</v>
      </c>
      <c r="AD212" s="198">
        <v>807</v>
      </c>
      <c r="AE212" s="14">
        <f t="shared" si="214"/>
        <v>0</v>
      </c>
      <c r="AF212" s="49">
        <f t="shared" si="248"/>
        <v>1</v>
      </c>
      <c r="AG212" s="7">
        <f t="shared" si="248"/>
        <v>2349</v>
      </c>
      <c r="AH212" s="14">
        <f t="shared" si="233"/>
        <v>4.2571306939123032E-4</v>
      </c>
      <c r="AI212" s="17" t="str">
        <f>IFERROR((IF(AH212&lt;=AJ212,"SOBRESALIENTE",IF(AH212&gt;AJ212+(AJ212*0.05),"NO CUMPLIDA","ACEPTABLE"))),"N/A")</f>
        <v>SOBRESALIENTE</v>
      </c>
      <c r="AJ212" s="7">
        <v>0.01</v>
      </c>
      <c r="AK212" s="11" t="s">
        <v>119</v>
      </c>
      <c r="AL212" s="204" t="s">
        <v>1758</v>
      </c>
      <c r="AM212" s="209">
        <v>0</v>
      </c>
      <c r="AN212" s="209">
        <v>604</v>
      </c>
      <c r="AO212" s="14">
        <f t="shared" si="215"/>
        <v>0</v>
      </c>
      <c r="AP212" s="209">
        <v>0</v>
      </c>
      <c r="AQ212" s="209">
        <v>778</v>
      </c>
      <c r="AR212" s="14">
        <f t="shared" si="216"/>
        <v>0</v>
      </c>
      <c r="AS212" s="210">
        <v>0</v>
      </c>
      <c r="AT212" s="210">
        <v>781</v>
      </c>
      <c r="AU212" s="14">
        <f t="shared" si="217"/>
        <v>0</v>
      </c>
      <c r="AV212" s="49">
        <f t="shared" si="249"/>
        <v>0</v>
      </c>
      <c r="AW212" s="7">
        <f t="shared" si="249"/>
        <v>2163</v>
      </c>
      <c r="AX212" s="14">
        <f t="shared" si="218"/>
        <v>0</v>
      </c>
      <c r="AY212" s="17" t="str">
        <f t="shared" ref="AY212:AY221" si="254">IFERROR((IF(AX212&lt;=AZ212,"SOBRESALIENTE",IF(AX212&gt;AZ212+(AZ212*0.05),"NO CUMPLIDA","ACEPTABLE"))),"N/A")</f>
        <v>SOBRESALIENTE</v>
      </c>
      <c r="AZ212" s="11">
        <f t="shared" si="234"/>
        <v>0.01</v>
      </c>
      <c r="BA212" s="11" t="s">
        <v>119</v>
      </c>
      <c r="BB212" s="7" t="s">
        <v>1759</v>
      </c>
      <c r="BC212" s="21"/>
      <c r="BD212" s="21"/>
      <c r="BE212" s="14" t="e">
        <f t="shared" si="219"/>
        <v>#DIV/0!</v>
      </c>
      <c r="BF212" s="21"/>
      <c r="BG212" s="21"/>
      <c r="BH212" s="14" t="e">
        <f t="shared" si="220"/>
        <v>#DIV/0!</v>
      </c>
      <c r="BI212" s="21"/>
      <c r="BJ212" s="21"/>
      <c r="BK212" s="14" t="e">
        <f t="shared" si="221"/>
        <v>#DIV/0!</v>
      </c>
      <c r="BL212" s="27">
        <f t="shared" si="250"/>
        <v>0</v>
      </c>
      <c r="BM212" s="26">
        <f t="shared" si="250"/>
        <v>0</v>
      </c>
      <c r="BN212" s="14" t="e">
        <f t="shared" si="222"/>
        <v>#DIV/0!</v>
      </c>
      <c r="BO212" s="28" t="str">
        <f t="shared" ref="BO212:BO220" si="255">IFERROR((IF(BN212&lt;=BP212,"SOBRESALIENTE",IF(BN212&gt;BP212-(BP212*0.05),"NO CUMPLIDA","ACEPTABLE"))),"N/A")</f>
        <v>N/A</v>
      </c>
      <c r="BP212" s="65">
        <f t="shared" si="194"/>
        <v>0.01</v>
      </c>
      <c r="BQ212" s="21"/>
      <c r="BR212" s="21"/>
      <c r="BS212" s="21"/>
      <c r="BT212" s="14" t="e">
        <f t="shared" si="223"/>
        <v>#DIV/0!</v>
      </c>
      <c r="BU212" s="21"/>
      <c r="BV212" s="21"/>
      <c r="BW212" s="14" t="e">
        <f t="shared" si="224"/>
        <v>#DIV/0!</v>
      </c>
      <c r="BX212" s="21"/>
      <c r="BY212" s="21"/>
      <c r="BZ212" s="14" t="e">
        <f t="shared" si="225"/>
        <v>#DIV/0!</v>
      </c>
      <c r="CA212" s="27">
        <f t="shared" si="226"/>
        <v>0</v>
      </c>
      <c r="CB212" s="26">
        <f t="shared" si="226"/>
        <v>0</v>
      </c>
      <c r="CC212" s="14" t="e">
        <f t="shared" si="227"/>
        <v>#DIV/0!</v>
      </c>
      <c r="CD212" s="28" t="str">
        <f t="shared" ref="CD212:CD221" si="256">IFERROR((IF(CC212&lt;=CE212,"SOBRESALIENTE",IF(CC212&gt;CE212-(CE212*0.05),"NO CUMPLIDA","ACEPTABLE"))),"N/A")</f>
        <v>N/A</v>
      </c>
      <c r="CE212" s="24">
        <f t="shared" si="195"/>
        <v>0.01</v>
      </c>
      <c r="CF212" s="21"/>
      <c r="CG212" s="26">
        <f t="shared" si="252"/>
        <v>1</v>
      </c>
      <c r="CH212" s="26">
        <f t="shared" si="252"/>
        <v>4512</v>
      </c>
      <c r="CI212" s="14">
        <f t="shared" si="229"/>
        <v>2.2163120567375886E-4</v>
      </c>
      <c r="CJ212" s="28" t="str">
        <f t="shared" ref="CJ212:CJ221" si="257">IFERROR((IF(CI212&lt;=CK212,"SOBRESALIENTE",IF(CI212&gt;CK212+(CK212*0.05),"NO CUMPLIDA","ACEPTABLE"))),"N/A")</f>
        <v>SOBRESALIENTE</v>
      </c>
      <c r="CK212" s="7">
        <v>0.01</v>
      </c>
      <c r="CL212" s="26"/>
      <c r="CM212" s="26">
        <f t="shared" si="245"/>
        <v>1</v>
      </c>
      <c r="CN212" s="38">
        <f t="shared" si="235"/>
        <v>752</v>
      </c>
      <c r="CO212" s="14">
        <f t="shared" si="230"/>
        <v>1.3297872340425532E-3</v>
      </c>
      <c r="CP212" s="28" t="str">
        <f t="shared" ref="CP212:CP221" si="258">IFERROR((IF(CO212&lt;=CQ212,"SOBRESALIENTE",IF(CO212&gt;CQ212+(CQ212*0.05),"NO CUMPLIDA","ACEPTABLE"))),"N/A")</f>
        <v>SOBRESALIENTE</v>
      </c>
      <c r="CQ212" s="7">
        <v>0.01</v>
      </c>
      <c r="CR212" s="26"/>
      <c r="CS212" s="26">
        <f t="shared" si="251"/>
        <v>0</v>
      </c>
      <c r="CT212" s="29">
        <f t="shared" si="236"/>
        <v>752</v>
      </c>
      <c r="CU212" s="30">
        <f t="shared" si="231"/>
        <v>0</v>
      </c>
      <c r="CV212" s="28" t="str">
        <f t="shared" si="253"/>
        <v>SOBRESALIENTE</v>
      </c>
      <c r="CW212" s="7">
        <v>0.01</v>
      </c>
      <c r="CX212" s="26"/>
      <c r="CY212" s="26">
        <f t="shared" si="246"/>
        <v>1</v>
      </c>
      <c r="CZ212" s="46">
        <f t="shared" si="246"/>
        <v>4512</v>
      </c>
      <c r="DA212" s="30">
        <f t="shared" si="232"/>
        <v>2.2163120567375886E-4</v>
      </c>
      <c r="DB212" s="28" t="str">
        <f t="shared" ref="DB212:DB220" si="259">IFERROR((IF(DA212&lt;=DC212,"SOBRESALIENTE",IF(DA212&gt;DC212+(DC212*0.05),"NO CUMPLIDA","ACEPTABLE"))),"N/A")</f>
        <v>SOBRESALIENTE</v>
      </c>
      <c r="DC212" s="7">
        <v>0.01</v>
      </c>
      <c r="DD212" s="26"/>
    </row>
    <row r="213" spans="1:108" ht="94.5">
      <c r="A213" s="8" t="s">
        <v>1760</v>
      </c>
      <c r="B213" s="7" t="s">
        <v>531</v>
      </c>
      <c r="C213" s="8" t="s">
        <v>1679</v>
      </c>
      <c r="D213" s="9" t="s">
        <v>1680</v>
      </c>
      <c r="E213" s="9">
        <v>59826914</v>
      </c>
      <c r="F213" s="8" t="s">
        <v>1713</v>
      </c>
      <c r="G213" s="9" t="s">
        <v>1680</v>
      </c>
      <c r="H213" s="9">
        <v>59826914</v>
      </c>
      <c r="I213" s="7" t="s">
        <v>760</v>
      </c>
      <c r="J213" s="7" t="s">
        <v>1761</v>
      </c>
      <c r="K213" s="7" t="s">
        <v>1762</v>
      </c>
      <c r="L213" s="7" t="s">
        <v>537</v>
      </c>
      <c r="M213" s="7" t="s">
        <v>1716</v>
      </c>
      <c r="N213" s="7" t="s">
        <v>112</v>
      </c>
      <c r="O213" s="7" t="s">
        <v>172</v>
      </c>
      <c r="P213" s="7" t="s">
        <v>1747</v>
      </c>
      <c r="Q213" s="7" t="s">
        <v>135</v>
      </c>
      <c r="R213" s="8" t="s">
        <v>1763</v>
      </c>
      <c r="S213" s="7" t="s">
        <v>1764</v>
      </c>
      <c r="T213" s="7" t="s">
        <v>1765</v>
      </c>
      <c r="U213" s="7">
        <v>3</v>
      </c>
      <c r="V213" s="7" t="s">
        <v>160</v>
      </c>
      <c r="W213" s="206">
        <v>0</v>
      </c>
      <c r="X213" s="207">
        <v>359</v>
      </c>
      <c r="Y213" s="14">
        <f t="shared" si="212"/>
        <v>0</v>
      </c>
      <c r="Z213" s="207">
        <v>2</v>
      </c>
      <c r="AA213" s="207">
        <v>431</v>
      </c>
      <c r="AB213" s="14">
        <f t="shared" si="213"/>
        <v>4.6403712296983757E-3</v>
      </c>
      <c r="AC213" s="198">
        <v>2</v>
      </c>
      <c r="AD213" s="198">
        <v>465</v>
      </c>
      <c r="AE213" s="14">
        <f t="shared" si="214"/>
        <v>4.3010752688172043E-3</v>
      </c>
      <c r="AF213" s="49">
        <f t="shared" si="248"/>
        <v>4</v>
      </c>
      <c r="AG213" s="7">
        <f t="shared" si="248"/>
        <v>1255</v>
      </c>
      <c r="AH213" s="14">
        <f t="shared" si="233"/>
        <v>3.1872509960159364E-3</v>
      </c>
      <c r="AI213" s="17" t="str">
        <f>IFERROR((IF(AH213&lt;=AJ213,"SOBRESALIENTE",IF(AH213&gt;AJ213+(AJ213*0.05),"NO CUMPLIDA","ACEPTABLE"))),"N/A")</f>
        <v>SOBRESALIENTE</v>
      </c>
      <c r="AJ213" s="7">
        <v>3</v>
      </c>
      <c r="AK213" s="11" t="s">
        <v>119</v>
      </c>
      <c r="AL213" s="204" t="s">
        <v>1766</v>
      </c>
      <c r="AM213" s="209">
        <v>1</v>
      </c>
      <c r="AN213" s="209">
        <v>304</v>
      </c>
      <c r="AO213" s="14">
        <f t="shared" si="215"/>
        <v>3.2894736842105261E-3</v>
      </c>
      <c r="AP213" s="209">
        <v>1</v>
      </c>
      <c r="AQ213" s="209">
        <v>428</v>
      </c>
      <c r="AR213" s="14">
        <f t="shared" si="216"/>
        <v>2.3364485981308409E-3</v>
      </c>
      <c r="AS213" s="210">
        <v>0</v>
      </c>
      <c r="AT213" s="210">
        <v>436</v>
      </c>
      <c r="AU213" s="14">
        <f t="shared" si="217"/>
        <v>0</v>
      </c>
      <c r="AV213" s="49">
        <f t="shared" si="249"/>
        <v>2</v>
      </c>
      <c r="AW213" s="7">
        <f t="shared" si="249"/>
        <v>1168</v>
      </c>
      <c r="AX213" s="14">
        <f t="shared" si="218"/>
        <v>1.7123287671232876E-3</v>
      </c>
      <c r="AY213" s="17" t="str">
        <f t="shared" si="254"/>
        <v>SOBRESALIENTE</v>
      </c>
      <c r="AZ213" s="11">
        <f t="shared" si="234"/>
        <v>3</v>
      </c>
      <c r="BA213" s="11" t="s">
        <v>119</v>
      </c>
      <c r="BB213" s="7" t="s">
        <v>1767</v>
      </c>
      <c r="BC213" s="21"/>
      <c r="BD213" s="21"/>
      <c r="BE213" s="14" t="e">
        <f t="shared" si="219"/>
        <v>#DIV/0!</v>
      </c>
      <c r="BF213" s="21"/>
      <c r="BG213" s="21"/>
      <c r="BH213" s="14" t="e">
        <f t="shared" si="220"/>
        <v>#DIV/0!</v>
      </c>
      <c r="BI213" s="21"/>
      <c r="BJ213" s="21"/>
      <c r="BK213" s="14" t="e">
        <f t="shared" si="221"/>
        <v>#DIV/0!</v>
      </c>
      <c r="BL213" s="27">
        <f t="shared" si="250"/>
        <v>0</v>
      </c>
      <c r="BM213" s="26">
        <f t="shared" si="250"/>
        <v>0</v>
      </c>
      <c r="BN213" s="14" t="e">
        <f t="shared" si="222"/>
        <v>#DIV/0!</v>
      </c>
      <c r="BO213" s="28" t="str">
        <f t="shared" si="255"/>
        <v>N/A</v>
      </c>
      <c r="BP213" s="27">
        <f t="shared" si="194"/>
        <v>3</v>
      </c>
      <c r="BQ213" s="21"/>
      <c r="BR213" s="21"/>
      <c r="BS213" s="21"/>
      <c r="BT213" s="14" t="e">
        <f t="shared" si="223"/>
        <v>#DIV/0!</v>
      </c>
      <c r="BU213" s="21"/>
      <c r="BV213" s="21"/>
      <c r="BW213" s="14" t="e">
        <f t="shared" si="224"/>
        <v>#DIV/0!</v>
      </c>
      <c r="BX213" s="21"/>
      <c r="BY213" s="21"/>
      <c r="BZ213" s="14" t="e">
        <f t="shared" si="225"/>
        <v>#DIV/0!</v>
      </c>
      <c r="CA213" s="27">
        <f t="shared" si="226"/>
        <v>0</v>
      </c>
      <c r="CB213" s="26">
        <f t="shared" si="226"/>
        <v>0</v>
      </c>
      <c r="CC213" s="14" t="e">
        <f t="shared" si="227"/>
        <v>#DIV/0!</v>
      </c>
      <c r="CD213" s="28" t="str">
        <f t="shared" si="256"/>
        <v>N/A</v>
      </c>
      <c r="CE213" s="24">
        <f t="shared" si="195"/>
        <v>3</v>
      </c>
      <c r="CF213" s="21"/>
      <c r="CG213" s="26">
        <f t="shared" si="252"/>
        <v>6</v>
      </c>
      <c r="CH213" s="26">
        <f t="shared" si="252"/>
        <v>2423</v>
      </c>
      <c r="CI213" s="14">
        <f t="shared" si="229"/>
        <v>2.4762690879075525E-3</v>
      </c>
      <c r="CJ213" s="28" t="str">
        <f t="shared" si="257"/>
        <v>SOBRESALIENTE</v>
      </c>
      <c r="CK213" s="7">
        <v>3</v>
      </c>
      <c r="CL213" s="26"/>
      <c r="CM213" s="26">
        <f t="shared" si="245"/>
        <v>6</v>
      </c>
      <c r="CN213" s="38">
        <f t="shared" si="235"/>
        <v>403.83333333333331</v>
      </c>
      <c r="CO213" s="14">
        <f t="shared" si="230"/>
        <v>1.4857614527445316E-2</v>
      </c>
      <c r="CP213" s="28" t="str">
        <f t="shared" si="258"/>
        <v>SOBRESALIENTE</v>
      </c>
      <c r="CQ213" s="7">
        <v>3</v>
      </c>
      <c r="CR213" s="26"/>
      <c r="CS213" s="26">
        <f t="shared" si="251"/>
        <v>0</v>
      </c>
      <c r="CT213" s="29">
        <f t="shared" si="236"/>
        <v>403.83333333333331</v>
      </c>
      <c r="CU213" s="30">
        <f t="shared" si="231"/>
        <v>0</v>
      </c>
      <c r="CV213" s="28" t="str">
        <f t="shared" si="253"/>
        <v>SOBRESALIENTE</v>
      </c>
      <c r="CW213" s="7">
        <v>3</v>
      </c>
      <c r="CX213" s="26"/>
      <c r="CY213" s="26">
        <f t="shared" si="246"/>
        <v>6</v>
      </c>
      <c r="CZ213" s="46">
        <f t="shared" si="246"/>
        <v>2423</v>
      </c>
      <c r="DA213" s="30">
        <f t="shared" si="232"/>
        <v>2.4762690879075525E-3</v>
      </c>
      <c r="DB213" s="28" t="str">
        <f t="shared" si="259"/>
        <v>SOBRESALIENTE</v>
      </c>
      <c r="DC213" s="7">
        <v>3</v>
      </c>
      <c r="DD213" s="26"/>
    </row>
    <row r="214" spans="1:108" ht="94.5">
      <c r="A214" s="6" t="s">
        <v>1768</v>
      </c>
      <c r="B214" s="7" t="s">
        <v>531</v>
      </c>
      <c r="C214" s="8" t="s">
        <v>1679</v>
      </c>
      <c r="D214" s="9" t="s">
        <v>1680</v>
      </c>
      <c r="E214" s="9">
        <v>59826914</v>
      </c>
      <c r="F214" s="8" t="s">
        <v>1713</v>
      </c>
      <c r="G214" s="9" t="s">
        <v>1680</v>
      </c>
      <c r="H214" s="9">
        <v>59826914</v>
      </c>
      <c r="I214" s="7" t="s">
        <v>760</v>
      </c>
      <c r="J214" s="7" t="s">
        <v>1761</v>
      </c>
      <c r="K214" s="7" t="s">
        <v>1762</v>
      </c>
      <c r="L214" s="7" t="s">
        <v>537</v>
      </c>
      <c r="M214" s="7" t="s">
        <v>1716</v>
      </c>
      <c r="N214" s="7" t="s">
        <v>112</v>
      </c>
      <c r="O214" s="7" t="s">
        <v>172</v>
      </c>
      <c r="P214" s="7" t="s">
        <v>1747</v>
      </c>
      <c r="Q214" s="7" t="s">
        <v>135</v>
      </c>
      <c r="R214" s="8" t="s">
        <v>1769</v>
      </c>
      <c r="S214" s="7" t="s">
        <v>1770</v>
      </c>
      <c r="T214" s="7" t="s">
        <v>1771</v>
      </c>
      <c r="U214" s="7">
        <v>2</v>
      </c>
      <c r="V214" s="7" t="s">
        <v>160</v>
      </c>
      <c r="W214" s="206">
        <v>0</v>
      </c>
      <c r="X214" s="207">
        <v>359</v>
      </c>
      <c r="Y214" s="14">
        <f t="shared" si="212"/>
        <v>0</v>
      </c>
      <c r="Z214" s="207">
        <v>0</v>
      </c>
      <c r="AA214" s="207">
        <v>431</v>
      </c>
      <c r="AB214" s="14">
        <f t="shared" si="213"/>
        <v>0</v>
      </c>
      <c r="AC214" s="198">
        <v>1</v>
      </c>
      <c r="AD214" s="198">
        <v>465</v>
      </c>
      <c r="AE214" s="14">
        <f t="shared" si="214"/>
        <v>2.1505376344086021E-3</v>
      </c>
      <c r="AF214" s="49">
        <f t="shared" si="248"/>
        <v>1</v>
      </c>
      <c r="AG214" s="7">
        <f t="shared" si="248"/>
        <v>1255</v>
      </c>
      <c r="AH214" s="14">
        <f t="shared" si="233"/>
        <v>7.9681274900398409E-4</v>
      </c>
      <c r="AI214" s="17" t="str">
        <f>IFERROR((IF(AH214&lt;=AJ214,"SOBRESALIENTE",IF(AH214&gt;AJ214-+(AJ214*0.05),"NO CUMPLIDA","ACEPTABLE"))),"N/A")</f>
        <v>SOBRESALIENTE</v>
      </c>
      <c r="AJ214" s="7">
        <v>2</v>
      </c>
      <c r="AK214" s="11" t="s">
        <v>119</v>
      </c>
      <c r="AL214" s="204" t="s">
        <v>1772</v>
      </c>
      <c r="AM214" s="209">
        <v>1</v>
      </c>
      <c r="AN214" s="209">
        <v>304</v>
      </c>
      <c r="AO214" s="14">
        <f t="shared" si="215"/>
        <v>3.2894736842105261E-3</v>
      </c>
      <c r="AP214" s="209">
        <v>1</v>
      </c>
      <c r="AQ214" s="209">
        <v>428</v>
      </c>
      <c r="AR214" s="14">
        <f t="shared" si="216"/>
        <v>2.3364485981308409E-3</v>
      </c>
      <c r="AS214" s="201">
        <v>1</v>
      </c>
      <c r="AT214" s="201">
        <v>436</v>
      </c>
      <c r="AU214" s="14">
        <f t="shared" si="217"/>
        <v>2.2935779816513763E-3</v>
      </c>
      <c r="AV214" s="49">
        <f t="shared" si="249"/>
        <v>3</v>
      </c>
      <c r="AW214" s="7">
        <f t="shared" si="249"/>
        <v>1168</v>
      </c>
      <c r="AX214" s="14">
        <f t="shared" si="218"/>
        <v>2.5684931506849314E-3</v>
      </c>
      <c r="AY214" s="17" t="str">
        <f t="shared" si="254"/>
        <v>SOBRESALIENTE</v>
      </c>
      <c r="AZ214" s="11">
        <f t="shared" si="234"/>
        <v>2</v>
      </c>
      <c r="BA214" s="11" t="s">
        <v>119</v>
      </c>
      <c r="BB214" s="7" t="s">
        <v>1773</v>
      </c>
      <c r="BC214" s="21"/>
      <c r="BD214" s="21"/>
      <c r="BE214" s="14" t="e">
        <f t="shared" si="219"/>
        <v>#DIV/0!</v>
      </c>
      <c r="BF214" s="21"/>
      <c r="BG214" s="21"/>
      <c r="BH214" s="14" t="e">
        <f t="shared" si="220"/>
        <v>#DIV/0!</v>
      </c>
      <c r="BI214" s="21"/>
      <c r="BJ214" s="21"/>
      <c r="BK214" s="14" t="e">
        <f t="shared" si="221"/>
        <v>#DIV/0!</v>
      </c>
      <c r="BL214" s="27">
        <f t="shared" si="250"/>
        <v>0</v>
      </c>
      <c r="BM214" s="26">
        <f t="shared" si="250"/>
        <v>0</v>
      </c>
      <c r="BN214" s="14" t="e">
        <f t="shared" si="222"/>
        <v>#DIV/0!</v>
      </c>
      <c r="BO214" s="28" t="str">
        <f t="shared" si="255"/>
        <v>N/A</v>
      </c>
      <c r="BP214" s="27">
        <f t="shared" si="194"/>
        <v>2</v>
      </c>
      <c r="BQ214" s="21"/>
      <c r="BR214" s="21"/>
      <c r="BS214" s="21"/>
      <c r="BT214" s="14" t="e">
        <f t="shared" si="223"/>
        <v>#DIV/0!</v>
      </c>
      <c r="BU214" s="21"/>
      <c r="BV214" s="21"/>
      <c r="BW214" s="14" t="e">
        <f t="shared" si="224"/>
        <v>#DIV/0!</v>
      </c>
      <c r="BX214" s="21"/>
      <c r="BY214" s="21"/>
      <c r="BZ214" s="14" t="e">
        <f t="shared" si="225"/>
        <v>#DIV/0!</v>
      </c>
      <c r="CA214" s="27">
        <f t="shared" si="226"/>
        <v>0</v>
      </c>
      <c r="CB214" s="26">
        <f t="shared" si="226"/>
        <v>0</v>
      </c>
      <c r="CC214" s="14" t="e">
        <f t="shared" si="227"/>
        <v>#DIV/0!</v>
      </c>
      <c r="CD214" s="28" t="str">
        <f t="shared" si="256"/>
        <v>N/A</v>
      </c>
      <c r="CE214" s="24">
        <f t="shared" si="195"/>
        <v>2</v>
      </c>
      <c r="CF214" s="21"/>
      <c r="CG214" s="26">
        <f t="shared" si="252"/>
        <v>4</v>
      </c>
      <c r="CH214" s="26">
        <f t="shared" si="252"/>
        <v>2423</v>
      </c>
      <c r="CI214" s="14">
        <f t="shared" si="229"/>
        <v>1.6508460586050352E-3</v>
      </c>
      <c r="CJ214" s="28" t="str">
        <f t="shared" si="257"/>
        <v>SOBRESALIENTE</v>
      </c>
      <c r="CK214" s="7">
        <v>2</v>
      </c>
      <c r="CL214" s="26"/>
      <c r="CM214" s="26">
        <f t="shared" si="245"/>
        <v>4</v>
      </c>
      <c r="CN214" s="38">
        <f t="shared" si="235"/>
        <v>403.83333333333331</v>
      </c>
      <c r="CO214" s="14">
        <f t="shared" si="230"/>
        <v>9.9050763516302116E-3</v>
      </c>
      <c r="CP214" s="28" t="str">
        <f t="shared" si="258"/>
        <v>SOBRESALIENTE</v>
      </c>
      <c r="CQ214" s="7">
        <v>2</v>
      </c>
      <c r="CR214" s="26"/>
      <c r="CS214" s="26">
        <f t="shared" si="251"/>
        <v>0</v>
      </c>
      <c r="CT214" s="29">
        <f t="shared" si="236"/>
        <v>403.83333333333331</v>
      </c>
      <c r="CU214" s="30">
        <f t="shared" si="231"/>
        <v>0</v>
      </c>
      <c r="CV214" s="28" t="str">
        <f t="shared" si="253"/>
        <v>SOBRESALIENTE</v>
      </c>
      <c r="CW214" s="7">
        <v>2</v>
      </c>
      <c r="CX214" s="26"/>
      <c r="CY214" s="26">
        <f t="shared" si="246"/>
        <v>4</v>
      </c>
      <c r="CZ214" s="46">
        <f t="shared" si="246"/>
        <v>2423</v>
      </c>
      <c r="DA214" s="30">
        <f t="shared" si="232"/>
        <v>1.6508460586050352E-3</v>
      </c>
      <c r="DB214" s="28" t="str">
        <f t="shared" si="259"/>
        <v>SOBRESALIENTE</v>
      </c>
      <c r="DC214" s="7">
        <v>2</v>
      </c>
      <c r="DD214" s="26"/>
    </row>
    <row r="215" spans="1:108" ht="94.5">
      <c r="A215" s="8" t="s">
        <v>1774</v>
      </c>
      <c r="B215" s="7" t="s">
        <v>531</v>
      </c>
      <c r="C215" s="8" t="s">
        <v>1679</v>
      </c>
      <c r="D215" s="9" t="s">
        <v>1680</v>
      </c>
      <c r="E215" s="9">
        <v>59826914</v>
      </c>
      <c r="F215" s="8" t="s">
        <v>1713</v>
      </c>
      <c r="G215" s="9" t="s">
        <v>1680</v>
      </c>
      <c r="H215" s="9">
        <v>59826914</v>
      </c>
      <c r="I215" s="7" t="s">
        <v>760</v>
      </c>
      <c r="J215" s="7" t="s">
        <v>1775</v>
      </c>
      <c r="K215" s="7" t="s">
        <v>1776</v>
      </c>
      <c r="L215" s="7" t="s">
        <v>537</v>
      </c>
      <c r="M215" s="7" t="s">
        <v>1777</v>
      </c>
      <c r="N215" s="7" t="s">
        <v>112</v>
      </c>
      <c r="O215" s="7" t="s">
        <v>172</v>
      </c>
      <c r="P215" s="7" t="s">
        <v>1747</v>
      </c>
      <c r="Q215" s="7" t="s">
        <v>135</v>
      </c>
      <c r="R215" s="8" t="s">
        <v>1778</v>
      </c>
      <c r="S215" s="7" t="s">
        <v>1779</v>
      </c>
      <c r="T215" s="7" t="s">
        <v>1780</v>
      </c>
      <c r="U215" s="7">
        <v>4</v>
      </c>
      <c r="V215" s="7" t="s">
        <v>160</v>
      </c>
      <c r="W215" s="206">
        <v>18</v>
      </c>
      <c r="X215" s="207">
        <v>359</v>
      </c>
      <c r="Y215" s="14">
        <f t="shared" si="212"/>
        <v>5.0139275766016712E-2</v>
      </c>
      <c r="Z215" s="207">
        <v>13</v>
      </c>
      <c r="AA215" s="207">
        <v>431</v>
      </c>
      <c r="AB215" s="14">
        <f t="shared" si="213"/>
        <v>3.0162412993039442E-2</v>
      </c>
      <c r="AC215" s="198">
        <v>15</v>
      </c>
      <c r="AD215" s="198">
        <v>465</v>
      </c>
      <c r="AE215" s="14">
        <f t="shared" si="214"/>
        <v>3.2258064516129031E-2</v>
      </c>
      <c r="AF215" s="49">
        <f t="shared" si="248"/>
        <v>46</v>
      </c>
      <c r="AG215" s="7">
        <f t="shared" si="248"/>
        <v>1255</v>
      </c>
      <c r="AH215" s="14">
        <f t="shared" si="233"/>
        <v>3.6653386454183264E-2</v>
      </c>
      <c r="AI215" s="17" t="str">
        <f>IFERROR((IF(AH215&gt;=AJ215,"SOBRESALIENTE",IF(AH215&lt;AJ215-(AJ215*0.05),"NO CUMPLIDA","ACEPTABLE"))),"N/A")</f>
        <v>NO CUMPLIDA</v>
      </c>
      <c r="AJ215" s="7">
        <v>4</v>
      </c>
      <c r="AK215" s="11" t="s">
        <v>119</v>
      </c>
      <c r="AL215" s="204" t="s">
        <v>1781</v>
      </c>
      <c r="AM215" s="209">
        <v>8</v>
      </c>
      <c r="AN215" s="209">
        <v>304</v>
      </c>
      <c r="AO215" s="14">
        <f t="shared" si="215"/>
        <v>2.6315789473684209E-2</v>
      </c>
      <c r="AP215" s="209">
        <v>38</v>
      </c>
      <c r="AQ215" s="209">
        <v>428</v>
      </c>
      <c r="AR215" s="14">
        <f t="shared" si="216"/>
        <v>8.8785046728971959E-2</v>
      </c>
      <c r="AS215" s="201">
        <v>23</v>
      </c>
      <c r="AT215" s="201">
        <v>436</v>
      </c>
      <c r="AU215" s="14">
        <f t="shared" si="217"/>
        <v>5.2752293577981654E-2</v>
      </c>
      <c r="AV215" s="49">
        <f t="shared" si="249"/>
        <v>69</v>
      </c>
      <c r="AW215" s="7">
        <f t="shared" si="249"/>
        <v>1168</v>
      </c>
      <c r="AX215" s="14">
        <f t="shared" si="218"/>
        <v>5.9075342465753425E-2</v>
      </c>
      <c r="AY215" s="17" t="str">
        <f t="shared" si="254"/>
        <v>SOBRESALIENTE</v>
      </c>
      <c r="AZ215" s="11">
        <f t="shared" si="234"/>
        <v>4</v>
      </c>
      <c r="BA215" s="11" t="s">
        <v>119</v>
      </c>
      <c r="BB215" s="7" t="s">
        <v>1782</v>
      </c>
      <c r="BC215" s="21"/>
      <c r="BD215" s="21"/>
      <c r="BE215" s="14" t="e">
        <f t="shared" si="219"/>
        <v>#DIV/0!</v>
      </c>
      <c r="BF215" s="21"/>
      <c r="BG215" s="21"/>
      <c r="BH215" s="14" t="e">
        <f t="shared" si="220"/>
        <v>#DIV/0!</v>
      </c>
      <c r="BI215" s="21"/>
      <c r="BJ215" s="21"/>
      <c r="BK215" s="14" t="e">
        <f t="shared" si="221"/>
        <v>#DIV/0!</v>
      </c>
      <c r="BL215" s="27">
        <f t="shared" si="250"/>
        <v>0</v>
      </c>
      <c r="BM215" s="26">
        <f t="shared" si="250"/>
        <v>0</v>
      </c>
      <c r="BN215" s="14" t="e">
        <f t="shared" si="222"/>
        <v>#DIV/0!</v>
      </c>
      <c r="BO215" s="28" t="str">
        <f t="shared" si="255"/>
        <v>N/A</v>
      </c>
      <c r="BP215" s="27">
        <f t="shared" si="194"/>
        <v>4</v>
      </c>
      <c r="BQ215" s="21"/>
      <c r="BR215" s="21"/>
      <c r="BS215" s="21"/>
      <c r="BT215" s="14" t="e">
        <f t="shared" si="223"/>
        <v>#DIV/0!</v>
      </c>
      <c r="BU215" s="21"/>
      <c r="BV215" s="21"/>
      <c r="BW215" s="14" t="e">
        <f t="shared" si="224"/>
        <v>#DIV/0!</v>
      </c>
      <c r="BX215" s="21"/>
      <c r="BY215" s="21"/>
      <c r="BZ215" s="14" t="e">
        <f t="shared" si="225"/>
        <v>#DIV/0!</v>
      </c>
      <c r="CA215" s="27">
        <f t="shared" si="226"/>
        <v>0</v>
      </c>
      <c r="CB215" s="26">
        <f t="shared" si="226"/>
        <v>0</v>
      </c>
      <c r="CC215" s="14" t="e">
        <f t="shared" si="227"/>
        <v>#DIV/0!</v>
      </c>
      <c r="CD215" s="28" t="str">
        <f t="shared" si="256"/>
        <v>N/A</v>
      </c>
      <c r="CE215" s="24">
        <f t="shared" si="195"/>
        <v>4</v>
      </c>
      <c r="CF215" s="21"/>
      <c r="CG215" s="26">
        <f t="shared" si="252"/>
        <v>115</v>
      </c>
      <c r="CH215" s="26">
        <f t="shared" si="252"/>
        <v>2423</v>
      </c>
      <c r="CI215" s="14">
        <f t="shared" si="229"/>
        <v>4.7461824184894759E-2</v>
      </c>
      <c r="CJ215" s="28" t="str">
        <f t="shared" si="257"/>
        <v>SOBRESALIENTE</v>
      </c>
      <c r="CK215" s="7">
        <v>4</v>
      </c>
      <c r="CL215" s="26"/>
      <c r="CM215" s="26">
        <f t="shared" si="245"/>
        <v>115</v>
      </c>
      <c r="CN215" s="38">
        <f t="shared" si="235"/>
        <v>403.83333333333331</v>
      </c>
      <c r="CO215" s="14">
        <f t="shared" si="230"/>
        <v>0.28477094510936857</v>
      </c>
      <c r="CP215" s="28" t="str">
        <f t="shared" si="258"/>
        <v>SOBRESALIENTE</v>
      </c>
      <c r="CQ215" s="7">
        <v>4</v>
      </c>
      <c r="CR215" s="26"/>
      <c r="CS215" s="26">
        <f t="shared" si="251"/>
        <v>0</v>
      </c>
      <c r="CT215" s="29">
        <f t="shared" si="236"/>
        <v>403.83333333333331</v>
      </c>
      <c r="CU215" s="30">
        <f t="shared" si="231"/>
        <v>0</v>
      </c>
      <c r="CV215" s="28" t="str">
        <f t="shared" si="253"/>
        <v>SOBRESALIENTE</v>
      </c>
      <c r="CW215" s="7">
        <v>4</v>
      </c>
      <c r="CX215" s="26"/>
      <c r="CY215" s="26">
        <f t="shared" si="246"/>
        <v>115</v>
      </c>
      <c r="CZ215" s="46">
        <f t="shared" si="246"/>
        <v>2423</v>
      </c>
      <c r="DA215" s="30">
        <f t="shared" si="232"/>
        <v>4.7461824184894759E-2</v>
      </c>
      <c r="DB215" s="28" t="str">
        <f t="shared" si="259"/>
        <v>SOBRESALIENTE</v>
      </c>
      <c r="DC215" s="7">
        <v>4</v>
      </c>
      <c r="DD215" s="26"/>
    </row>
    <row r="216" spans="1:108" ht="81">
      <c r="A216" s="6" t="s">
        <v>1783</v>
      </c>
      <c r="B216" s="7" t="s">
        <v>531</v>
      </c>
      <c r="C216" s="8" t="s">
        <v>1679</v>
      </c>
      <c r="D216" s="9" t="s">
        <v>1680</v>
      </c>
      <c r="E216" s="9">
        <v>59826914</v>
      </c>
      <c r="F216" s="8" t="s">
        <v>1713</v>
      </c>
      <c r="G216" s="9" t="s">
        <v>1680</v>
      </c>
      <c r="H216" s="9">
        <v>59826914</v>
      </c>
      <c r="I216" s="7" t="s">
        <v>760</v>
      </c>
      <c r="J216" s="7" t="s">
        <v>1761</v>
      </c>
      <c r="K216" s="7" t="s">
        <v>1762</v>
      </c>
      <c r="L216" s="7" t="s">
        <v>537</v>
      </c>
      <c r="M216" s="7" t="s">
        <v>1784</v>
      </c>
      <c r="N216" s="7" t="s">
        <v>112</v>
      </c>
      <c r="O216" s="7" t="s">
        <v>172</v>
      </c>
      <c r="P216" s="7" t="s">
        <v>1747</v>
      </c>
      <c r="Q216" s="7" t="s">
        <v>135</v>
      </c>
      <c r="R216" s="8" t="s">
        <v>1785</v>
      </c>
      <c r="S216" s="7" t="s">
        <v>1786</v>
      </c>
      <c r="T216" s="7" t="s">
        <v>1787</v>
      </c>
      <c r="U216" s="7">
        <v>6</v>
      </c>
      <c r="V216" s="7" t="s">
        <v>160</v>
      </c>
      <c r="W216" s="206">
        <v>41</v>
      </c>
      <c r="X216" s="207">
        <v>359</v>
      </c>
      <c r="Y216" s="14">
        <f t="shared" si="212"/>
        <v>0.11420612813370473</v>
      </c>
      <c r="Z216" s="207">
        <v>41</v>
      </c>
      <c r="AA216" s="207">
        <v>431</v>
      </c>
      <c r="AB216" s="14">
        <f t="shared" si="213"/>
        <v>9.5127610208816701E-2</v>
      </c>
      <c r="AC216" s="198">
        <v>40</v>
      </c>
      <c r="AD216" s="198">
        <v>465</v>
      </c>
      <c r="AE216" s="14">
        <f t="shared" si="214"/>
        <v>8.6021505376344093E-2</v>
      </c>
      <c r="AF216" s="49">
        <f t="shared" si="248"/>
        <v>122</v>
      </c>
      <c r="AG216" s="7">
        <f t="shared" si="248"/>
        <v>1255</v>
      </c>
      <c r="AH216" s="14">
        <f t="shared" si="233"/>
        <v>9.7211155378486055E-2</v>
      </c>
      <c r="AI216" s="17" t="str">
        <f t="shared" ref="AI216:AI220" si="260">IFERROR((IF(AH216&lt;=AJ216,"SOBRESALIENTE",IF(AH216&gt;AJ216+(AJ216*0.05),"NO CUMPLIDA","ACEPTABLE"))),"N/A")</f>
        <v>SOBRESALIENTE</v>
      </c>
      <c r="AJ216" s="7">
        <v>6</v>
      </c>
      <c r="AK216" s="11" t="s">
        <v>119</v>
      </c>
      <c r="AL216" s="204" t="s">
        <v>1788</v>
      </c>
      <c r="AM216" s="209">
        <v>27</v>
      </c>
      <c r="AN216" s="209">
        <v>304</v>
      </c>
      <c r="AO216" s="14">
        <f t="shared" si="215"/>
        <v>8.8815789473684209E-2</v>
      </c>
      <c r="AP216" s="209">
        <v>27</v>
      </c>
      <c r="AQ216" s="209">
        <v>428</v>
      </c>
      <c r="AR216" s="14">
        <f t="shared" si="216"/>
        <v>6.3084112149532703E-2</v>
      </c>
      <c r="AS216" s="201">
        <v>25</v>
      </c>
      <c r="AT216" s="201">
        <v>436</v>
      </c>
      <c r="AU216" s="14">
        <f t="shared" si="217"/>
        <v>5.7339449541284407E-2</v>
      </c>
      <c r="AV216" s="49">
        <f t="shared" si="249"/>
        <v>79</v>
      </c>
      <c r="AW216" s="7">
        <f t="shared" si="249"/>
        <v>1168</v>
      </c>
      <c r="AX216" s="14">
        <f t="shared" si="218"/>
        <v>6.763698630136987E-2</v>
      </c>
      <c r="AY216" s="17" t="str">
        <f t="shared" si="254"/>
        <v>SOBRESALIENTE</v>
      </c>
      <c r="AZ216" s="11">
        <f t="shared" si="234"/>
        <v>6</v>
      </c>
      <c r="BA216" s="11" t="s">
        <v>119</v>
      </c>
      <c r="BB216" s="7" t="s">
        <v>1789</v>
      </c>
      <c r="BC216" s="21"/>
      <c r="BD216" s="21"/>
      <c r="BE216" s="14" t="e">
        <f t="shared" si="219"/>
        <v>#DIV/0!</v>
      </c>
      <c r="BF216" s="21"/>
      <c r="BG216" s="21"/>
      <c r="BH216" s="14" t="e">
        <f t="shared" si="220"/>
        <v>#DIV/0!</v>
      </c>
      <c r="BI216" s="21"/>
      <c r="BJ216" s="21"/>
      <c r="BK216" s="14" t="e">
        <f t="shared" si="221"/>
        <v>#DIV/0!</v>
      </c>
      <c r="BL216" s="27">
        <f t="shared" si="250"/>
        <v>0</v>
      </c>
      <c r="BM216" s="26">
        <f t="shared" si="250"/>
        <v>0</v>
      </c>
      <c r="BN216" s="14" t="e">
        <f t="shared" si="222"/>
        <v>#DIV/0!</v>
      </c>
      <c r="BO216" s="28" t="str">
        <f t="shared" si="255"/>
        <v>N/A</v>
      </c>
      <c r="BP216" s="27">
        <f t="shared" si="194"/>
        <v>6</v>
      </c>
      <c r="BQ216" s="21"/>
      <c r="BR216" s="21"/>
      <c r="BS216" s="21"/>
      <c r="BT216" s="14" t="e">
        <f t="shared" si="223"/>
        <v>#DIV/0!</v>
      </c>
      <c r="BU216" s="21"/>
      <c r="BV216" s="21"/>
      <c r="BW216" s="14" t="e">
        <f t="shared" si="224"/>
        <v>#DIV/0!</v>
      </c>
      <c r="BX216" s="21"/>
      <c r="BY216" s="21"/>
      <c r="BZ216" s="14" t="e">
        <f t="shared" si="225"/>
        <v>#DIV/0!</v>
      </c>
      <c r="CA216" s="27">
        <f t="shared" si="226"/>
        <v>0</v>
      </c>
      <c r="CB216" s="26">
        <f t="shared" si="226"/>
        <v>0</v>
      </c>
      <c r="CC216" s="14" t="e">
        <f t="shared" si="227"/>
        <v>#DIV/0!</v>
      </c>
      <c r="CD216" s="28" t="str">
        <f t="shared" si="256"/>
        <v>N/A</v>
      </c>
      <c r="CE216" s="24">
        <f t="shared" si="195"/>
        <v>6</v>
      </c>
      <c r="CF216" s="21"/>
      <c r="CG216" s="26">
        <f t="shared" si="252"/>
        <v>201</v>
      </c>
      <c r="CH216" s="26">
        <f t="shared" si="252"/>
        <v>2423</v>
      </c>
      <c r="CI216" s="14">
        <f t="shared" si="229"/>
        <v>8.2955014444903011E-2</v>
      </c>
      <c r="CJ216" s="28" t="str">
        <f t="shared" si="257"/>
        <v>SOBRESALIENTE</v>
      </c>
      <c r="CK216" s="7">
        <v>6</v>
      </c>
      <c r="CL216" s="26"/>
      <c r="CM216" s="26">
        <f t="shared" si="245"/>
        <v>201</v>
      </c>
      <c r="CN216" s="38">
        <f t="shared" si="235"/>
        <v>403.83333333333331</v>
      </c>
      <c r="CO216" s="14">
        <f t="shared" si="230"/>
        <v>0.49773008666941809</v>
      </c>
      <c r="CP216" s="28" t="str">
        <f t="shared" si="258"/>
        <v>SOBRESALIENTE</v>
      </c>
      <c r="CQ216" s="7">
        <v>6</v>
      </c>
      <c r="CR216" s="26"/>
      <c r="CS216" s="26">
        <f t="shared" si="251"/>
        <v>0</v>
      </c>
      <c r="CT216" s="29">
        <f t="shared" si="236"/>
        <v>403.83333333333331</v>
      </c>
      <c r="CU216" s="30">
        <f t="shared" si="231"/>
        <v>0</v>
      </c>
      <c r="CV216" s="28" t="str">
        <f t="shared" si="253"/>
        <v>SOBRESALIENTE</v>
      </c>
      <c r="CW216" s="7">
        <v>6</v>
      </c>
      <c r="CX216" s="26"/>
      <c r="CY216" s="26">
        <f t="shared" si="246"/>
        <v>201</v>
      </c>
      <c r="CZ216" s="46">
        <f t="shared" si="246"/>
        <v>2423</v>
      </c>
      <c r="DA216" s="30">
        <f t="shared" si="232"/>
        <v>8.2955014444903011E-2</v>
      </c>
      <c r="DB216" s="28" t="str">
        <f t="shared" si="259"/>
        <v>SOBRESALIENTE</v>
      </c>
      <c r="DC216" s="7">
        <v>6</v>
      </c>
      <c r="DD216" s="26"/>
    </row>
    <row r="217" spans="1:108" ht="94.5">
      <c r="A217" s="8" t="s">
        <v>1790</v>
      </c>
      <c r="B217" s="7" t="s">
        <v>531</v>
      </c>
      <c r="C217" s="8" t="s">
        <v>1679</v>
      </c>
      <c r="D217" s="9" t="s">
        <v>1680</v>
      </c>
      <c r="E217" s="9">
        <v>59826914</v>
      </c>
      <c r="F217" s="8" t="s">
        <v>1713</v>
      </c>
      <c r="G217" s="9" t="s">
        <v>1680</v>
      </c>
      <c r="H217" s="9">
        <v>59826914</v>
      </c>
      <c r="I217" s="7" t="s">
        <v>760</v>
      </c>
      <c r="J217" s="7" t="s">
        <v>1754</v>
      </c>
      <c r="K217" s="7" t="s">
        <v>1705</v>
      </c>
      <c r="L217" s="7" t="s">
        <v>537</v>
      </c>
      <c r="M217" s="7" t="s">
        <v>111</v>
      </c>
      <c r="N217" s="7" t="s">
        <v>112</v>
      </c>
      <c r="O217" s="7" t="s">
        <v>2</v>
      </c>
      <c r="P217" s="7" t="s">
        <v>193</v>
      </c>
      <c r="Q217" s="7" t="s">
        <v>193</v>
      </c>
      <c r="R217" s="8" t="s">
        <v>1791</v>
      </c>
      <c r="S217" s="7" t="s">
        <v>1792</v>
      </c>
      <c r="T217" s="7" t="s">
        <v>1793</v>
      </c>
      <c r="U217" s="7">
        <v>0.30000000000000004</v>
      </c>
      <c r="V217" s="7" t="s">
        <v>160</v>
      </c>
      <c r="W217" s="206">
        <v>4</v>
      </c>
      <c r="X217" s="207">
        <v>788</v>
      </c>
      <c r="Y217" s="14">
        <f t="shared" si="212"/>
        <v>5.076142131979695E-3</v>
      </c>
      <c r="Z217" s="207">
        <v>3</v>
      </c>
      <c r="AA217" s="207">
        <v>754</v>
      </c>
      <c r="AB217" s="14">
        <f t="shared" si="213"/>
        <v>3.9787798408488064E-3</v>
      </c>
      <c r="AC217" s="198">
        <v>2</v>
      </c>
      <c r="AD217" s="198">
        <v>807</v>
      </c>
      <c r="AE217" s="14">
        <f t="shared" si="214"/>
        <v>2.4783147459727386E-3</v>
      </c>
      <c r="AF217" s="49">
        <f t="shared" si="248"/>
        <v>9</v>
      </c>
      <c r="AG217" s="7">
        <f t="shared" si="248"/>
        <v>2349</v>
      </c>
      <c r="AH217" s="14">
        <f t="shared" si="233"/>
        <v>3.8314176245210726E-3</v>
      </c>
      <c r="AI217" s="17" t="str">
        <f t="shared" si="260"/>
        <v>SOBRESALIENTE</v>
      </c>
      <c r="AJ217" s="7">
        <v>0.30000000000000004</v>
      </c>
      <c r="AK217" s="11" t="s">
        <v>119</v>
      </c>
      <c r="AL217" s="217" t="s">
        <v>1794</v>
      </c>
      <c r="AM217" s="209">
        <v>2</v>
      </c>
      <c r="AN217" s="209">
        <v>604</v>
      </c>
      <c r="AO217" s="14">
        <f t="shared" si="215"/>
        <v>3.3112582781456954E-3</v>
      </c>
      <c r="AP217" s="209">
        <v>0</v>
      </c>
      <c r="AQ217" s="209">
        <v>778</v>
      </c>
      <c r="AR217" s="14">
        <f t="shared" si="216"/>
        <v>0</v>
      </c>
      <c r="AS217" s="201">
        <v>1</v>
      </c>
      <c r="AT217" s="201">
        <v>781</v>
      </c>
      <c r="AU217" s="14">
        <f t="shared" si="217"/>
        <v>1.2804097311139564E-3</v>
      </c>
      <c r="AV217" s="49">
        <f t="shared" si="249"/>
        <v>3</v>
      </c>
      <c r="AW217" s="7">
        <f t="shared" si="249"/>
        <v>2163</v>
      </c>
      <c r="AX217" s="14">
        <f t="shared" si="218"/>
        <v>1.3869625520110957E-3</v>
      </c>
      <c r="AY217" s="17" t="str">
        <f t="shared" si="254"/>
        <v>SOBRESALIENTE</v>
      </c>
      <c r="AZ217" s="11">
        <f t="shared" si="234"/>
        <v>0.30000000000000004</v>
      </c>
      <c r="BA217" s="11" t="s">
        <v>119</v>
      </c>
      <c r="BB217" s="7" t="s">
        <v>1795</v>
      </c>
      <c r="BC217" s="21"/>
      <c r="BD217" s="21"/>
      <c r="BE217" s="14" t="e">
        <f t="shared" si="219"/>
        <v>#DIV/0!</v>
      </c>
      <c r="BF217" s="21"/>
      <c r="BG217" s="21"/>
      <c r="BH217" s="14" t="e">
        <f t="shared" si="220"/>
        <v>#DIV/0!</v>
      </c>
      <c r="BI217" s="21"/>
      <c r="BJ217" s="21"/>
      <c r="BK217" s="14" t="e">
        <f t="shared" si="221"/>
        <v>#DIV/0!</v>
      </c>
      <c r="BL217" s="27">
        <f t="shared" si="250"/>
        <v>0</v>
      </c>
      <c r="BM217" s="26">
        <f t="shared" si="250"/>
        <v>0</v>
      </c>
      <c r="BN217" s="14" t="e">
        <f t="shared" si="222"/>
        <v>#DIV/0!</v>
      </c>
      <c r="BO217" s="28" t="str">
        <f t="shared" si="255"/>
        <v>N/A</v>
      </c>
      <c r="BP217" s="65">
        <f t="shared" si="194"/>
        <v>0.30000000000000004</v>
      </c>
      <c r="BQ217" s="21"/>
      <c r="BR217" s="21"/>
      <c r="BS217" s="21"/>
      <c r="BT217" s="14" t="e">
        <f t="shared" si="223"/>
        <v>#DIV/0!</v>
      </c>
      <c r="BU217" s="21"/>
      <c r="BV217" s="21"/>
      <c r="BW217" s="14" t="e">
        <f t="shared" si="224"/>
        <v>#DIV/0!</v>
      </c>
      <c r="BX217" s="21"/>
      <c r="BY217" s="21"/>
      <c r="BZ217" s="14" t="e">
        <f t="shared" si="225"/>
        <v>#DIV/0!</v>
      </c>
      <c r="CA217" s="27">
        <f t="shared" si="226"/>
        <v>0</v>
      </c>
      <c r="CB217" s="26">
        <f t="shared" si="226"/>
        <v>0</v>
      </c>
      <c r="CC217" s="14" t="e">
        <f t="shared" si="227"/>
        <v>#DIV/0!</v>
      </c>
      <c r="CD217" s="28" t="str">
        <f t="shared" si="256"/>
        <v>N/A</v>
      </c>
      <c r="CE217" s="24">
        <f t="shared" si="195"/>
        <v>0.30000000000000004</v>
      </c>
      <c r="CF217" s="21"/>
      <c r="CG217" s="26">
        <f t="shared" si="252"/>
        <v>12</v>
      </c>
      <c r="CH217" s="26">
        <f t="shared" si="252"/>
        <v>4512</v>
      </c>
      <c r="CI217" s="14">
        <f t="shared" si="229"/>
        <v>2.6595744680851063E-3</v>
      </c>
      <c r="CJ217" s="28" t="str">
        <f t="shared" si="257"/>
        <v>SOBRESALIENTE</v>
      </c>
      <c r="CK217" s="7">
        <v>0.30000000000000004</v>
      </c>
      <c r="CL217" s="26"/>
      <c r="CM217" s="26">
        <f t="shared" si="245"/>
        <v>12</v>
      </c>
      <c r="CN217" s="38">
        <f t="shared" si="235"/>
        <v>752</v>
      </c>
      <c r="CO217" s="14">
        <f t="shared" si="230"/>
        <v>1.5957446808510637E-2</v>
      </c>
      <c r="CP217" s="28" t="str">
        <f t="shared" si="258"/>
        <v>SOBRESALIENTE</v>
      </c>
      <c r="CQ217" s="7">
        <v>0.30000000000000004</v>
      </c>
      <c r="CR217" s="26"/>
      <c r="CS217" s="26">
        <f t="shared" si="251"/>
        <v>0</v>
      </c>
      <c r="CT217" s="29">
        <f t="shared" si="236"/>
        <v>752</v>
      </c>
      <c r="CU217" s="30">
        <f t="shared" si="231"/>
        <v>0</v>
      </c>
      <c r="CV217" s="28" t="str">
        <f t="shared" si="253"/>
        <v>SOBRESALIENTE</v>
      </c>
      <c r="CW217" s="7">
        <v>0.30000000000000004</v>
      </c>
      <c r="CX217" s="26"/>
      <c r="CY217" s="26">
        <f t="shared" si="246"/>
        <v>12</v>
      </c>
      <c r="CZ217" s="46">
        <f t="shared" si="246"/>
        <v>4512</v>
      </c>
      <c r="DA217" s="30">
        <f t="shared" si="232"/>
        <v>2.6595744680851063E-3</v>
      </c>
      <c r="DB217" s="28" t="str">
        <f t="shared" si="259"/>
        <v>SOBRESALIENTE</v>
      </c>
      <c r="DC217" s="7">
        <v>0.30000000000000004</v>
      </c>
      <c r="DD217" s="26"/>
    </row>
    <row r="218" spans="1:108" ht="108">
      <c r="A218" s="6" t="s">
        <v>1796</v>
      </c>
      <c r="B218" s="7" t="s">
        <v>531</v>
      </c>
      <c r="C218" s="8" t="s">
        <v>1679</v>
      </c>
      <c r="D218" s="9" t="s">
        <v>1680</v>
      </c>
      <c r="E218" s="9">
        <v>59826914</v>
      </c>
      <c r="F218" s="8" t="s">
        <v>1713</v>
      </c>
      <c r="G218" s="9" t="s">
        <v>1680</v>
      </c>
      <c r="H218" s="9">
        <v>59826914</v>
      </c>
      <c r="I218" s="7" t="s">
        <v>760</v>
      </c>
      <c r="J218" s="7" t="s">
        <v>1754</v>
      </c>
      <c r="K218" s="7" t="s">
        <v>1797</v>
      </c>
      <c r="L218" s="7" t="s">
        <v>537</v>
      </c>
      <c r="M218" s="7" t="s">
        <v>111</v>
      </c>
      <c r="N218" s="7" t="s">
        <v>112</v>
      </c>
      <c r="O218" s="7" t="s">
        <v>2</v>
      </c>
      <c r="P218" s="7" t="s">
        <v>193</v>
      </c>
      <c r="Q218" s="7" t="s">
        <v>193</v>
      </c>
      <c r="R218" s="8" t="s">
        <v>1798</v>
      </c>
      <c r="S218" s="7" t="s">
        <v>1799</v>
      </c>
      <c r="T218" s="7" t="s">
        <v>1800</v>
      </c>
      <c r="U218" s="7">
        <v>0.4</v>
      </c>
      <c r="V218" s="7" t="s">
        <v>160</v>
      </c>
      <c r="W218" s="206">
        <v>1</v>
      </c>
      <c r="X218" s="207">
        <v>359</v>
      </c>
      <c r="Y218" s="14">
        <f t="shared" si="212"/>
        <v>2.7855153203342618E-3</v>
      </c>
      <c r="Z218" s="207">
        <v>0</v>
      </c>
      <c r="AA218" s="207">
        <v>431</v>
      </c>
      <c r="AB218" s="14">
        <f t="shared" si="213"/>
        <v>0</v>
      </c>
      <c r="AC218" s="198">
        <v>0</v>
      </c>
      <c r="AD218" s="198">
        <v>465</v>
      </c>
      <c r="AE218" s="14">
        <f t="shared" si="214"/>
        <v>0</v>
      </c>
      <c r="AF218" s="49">
        <f t="shared" si="248"/>
        <v>1</v>
      </c>
      <c r="AG218" s="7">
        <f t="shared" si="248"/>
        <v>1255</v>
      </c>
      <c r="AH218" s="14">
        <f t="shared" si="233"/>
        <v>7.9681274900398409E-4</v>
      </c>
      <c r="AI218" s="17" t="str">
        <f t="shared" si="260"/>
        <v>SOBRESALIENTE</v>
      </c>
      <c r="AJ218" s="7">
        <v>0.4</v>
      </c>
      <c r="AK218" s="11" t="s">
        <v>119</v>
      </c>
      <c r="AL218" s="218" t="s">
        <v>1801</v>
      </c>
      <c r="AM218" s="209">
        <v>0</v>
      </c>
      <c r="AN218" s="209">
        <v>304</v>
      </c>
      <c r="AO218" s="14">
        <f t="shared" si="215"/>
        <v>0</v>
      </c>
      <c r="AP218" s="209">
        <v>0</v>
      </c>
      <c r="AQ218" s="209">
        <v>428</v>
      </c>
      <c r="AR218" s="14">
        <f t="shared" si="216"/>
        <v>0</v>
      </c>
      <c r="AS218" s="201">
        <v>0</v>
      </c>
      <c r="AT218" s="201">
        <v>436</v>
      </c>
      <c r="AU218" s="14">
        <f t="shared" si="217"/>
        <v>0</v>
      </c>
      <c r="AV218" s="49">
        <f t="shared" si="249"/>
        <v>0</v>
      </c>
      <c r="AW218" s="7">
        <f t="shared" si="249"/>
        <v>1168</v>
      </c>
      <c r="AX218" s="14">
        <f t="shared" si="218"/>
        <v>0</v>
      </c>
      <c r="AY218" s="17" t="str">
        <f t="shared" si="254"/>
        <v>SOBRESALIENTE</v>
      </c>
      <c r="AZ218" s="11">
        <f t="shared" si="234"/>
        <v>0.4</v>
      </c>
      <c r="BA218" s="11" t="s">
        <v>119</v>
      </c>
      <c r="BB218" s="7" t="s">
        <v>1802</v>
      </c>
      <c r="BC218" s="21"/>
      <c r="BD218" s="21"/>
      <c r="BE218" s="14" t="e">
        <f t="shared" si="219"/>
        <v>#DIV/0!</v>
      </c>
      <c r="BF218" s="21"/>
      <c r="BG218" s="21"/>
      <c r="BH218" s="14" t="e">
        <f t="shared" si="220"/>
        <v>#DIV/0!</v>
      </c>
      <c r="BI218" s="21"/>
      <c r="BJ218" s="21"/>
      <c r="BK218" s="14" t="e">
        <f t="shared" si="221"/>
        <v>#DIV/0!</v>
      </c>
      <c r="BL218" s="27">
        <f t="shared" si="250"/>
        <v>0</v>
      </c>
      <c r="BM218" s="26">
        <f t="shared" si="250"/>
        <v>0</v>
      </c>
      <c r="BN218" s="14" t="e">
        <f t="shared" si="222"/>
        <v>#DIV/0!</v>
      </c>
      <c r="BO218" s="28" t="str">
        <f t="shared" si="255"/>
        <v>N/A</v>
      </c>
      <c r="BP218" s="65">
        <f t="shared" si="194"/>
        <v>0.4</v>
      </c>
      <c r="BQ218" s="21"/>
      <c r="BR218" s="21"/>
      <c r="BS218" s="21"/>
      <c r="BT218" s="14" t="e">
        <f t="shared" si="223"/>
        <v>#DIV/0!</v>
      </c>
      <c r="BU218" s="21"/>
      <c r="BV218" s="21"/>
      <c r="BW218" s="14" t="e">
        <f t="shared" si="224"/>
        <v>#DIV/0!</v>
      </c>
      <c r="BX218" s="21"/>
      <c r="BY218" s="21"/>
      <c r="BZ218" s="14" t="e">
        <f t="shared" si="225"/>
        <v>#DIV/0!</v>
      </c>
      <c r="CA218" s="27">
        <f t="shared" si="226"/>
        <v>0</v>
      </c>
      <c r="CB218" s="26">
        <f t="shared" si="226"/>
        <v>0</v>
      </c>
      <c r="CC218" s="14" t="e">
        <f t="shared" si="227"/>
        <v>#DIV/0!</v>
      </c>
      <c r="CD218" s="28" t="str">
        <f t="shared" si="256"/>
        <v>N/A</v>
      </c>
      <c r="CE218" s="24">
        <f t="shared" si="195"/>
        <v>0.4</v>
      </c>
      <c r="CF218" s="21"/>
      <c r="CG218" s="26">
        <f t="shared" si="252"/>
        <v>1</v>
      </c>
      <c r="CH218" s="26">
        <f t="shared" si="252"/>
        <v>2423</v>
      </c>
      <c r="CI218" s="14">
        <f t="shared" si="229"/>
        <v>4.127115146512588E-4</v>
      </c>
      <c r="CJ218" s="28" t="str">
        <f t="shared" si="257"/>
        <v>SOBRESALIENTE</v>
      </c>
      <c r="CK218" s="7">
        <v>0.4</v>
      </c>
      <c r="CL218" s="26"/>
      <c r="CM218" s="26">
        <f t="shared" si="245"/>
        <v>1</v>
      </c>
      <c r="CN218" s="38">
        <f t="shared" si="235"/>
        <v>403.83333333333331</v>
      </c>
      <c r="CO218" s="14">
        <f t="shared" si="230"/>
        <v>2.4762690879075529E-3</v>
      </c>
      <c r="CP218" s="28" t="str">
        <f t="shared" si="258"/>
        <v>SOBRESALIENTE</v>
      </c>
      <c r="CQ218" s="7">
        <v>0.4</v>
      </c>
      <c r="CR218" s="26"/>
      <c r="CS218" s="26">
        <f t="shared" si="251"/>
        <v>0</v>
      </c>
      <c r="CT218" s="29">
        <f t="shared" si="236"/>
        <v>403.83333333333331</v>
      </c>
      <c r="CU218" s="30">
        <f t="shared" si="231"/>
        <v>0</v>
      </c>
      <c r="CV218" s="28" t="str">
        <f t="shared" si="253"/>
        <v>SOBRESALIENTE</v>
      </c>
      <c r="CW218" s="7">
        <v>0.4</v>
      </c>
      <c r="CX218" s="26"/>
      <c r="CY218" s="26">
        <f t="shared" si="246"/>
        <v>1</v>
      </c>
      <c r="CZ218" s="46">
        <f t="shared" si="246"/>
        <v>2423</v>
      </c>
      <c r="DA218" s="30">
        <f t="shared" si="232"/>
        <v>4.127115146512588E-4</v>
      </c>
      <c r="DB218" s="28" t="str">
        <f t="shared" si="259"/>
        <v>SOBRESALIENTE</v>
      </c>
      <c r="DC218" s="7">
        <v>0.4</v>
      </c>
      <c r="DD218" s="26"/>
    </row>
    <row r="219" spans="1:108" ht="94.5">
      <c r="A219" s="8" t="s">
        <v>1803</v>
      </c>
      <c r="B219" s="7" t="s">
        <v>531</v>
      </c>
      <c r="C219" s="8" t="s">
        <v>1679</v>
      </c>
      <c r="D219" s="9" t="s">
        <v>1680</v>
      </c>
      <c r="E219" s="9">
        <v>59826914</v>
      </c>
      <c r="F219" s="8" t="s">
        <v>1713</v>
      </c>
      <c r="G219" s="9" t="s">
        <v>1680</v>
      </c>
      <c r="H219" s="9">
        <v>59826914</v>
      </c>
      <c r="I219" s="7" t="s">
        <v>760</v>
      </c>
      <c r="J219" s="7" t="s">
        <v>1754</v>
      </c>
      <c r="K219" s="7" t="s">
        <v>1804</v>
      </c>
      <c r="L219" s="7" t="s">
        <v>537</v>
      </c>
      <c r="M219" s="7" t="s">
        <v>111</v>
      </c>
      <c r="N219" s="7" t="s">
        <v>112</v>
      </c>
      <c r="O219" s="7" t="s">
        <v>2</v>
      </c>
      <c r="P219" s="7" t="s">
        <v>193</v>
      </c>
      <c r="Q219" s="7" t="s">
        <v>193</v>
      </c>
      <c r="R219" s="8" t="s">
        <v>1805</v>
      </c>
      <c r="S219" s="7" t="s">
        <v>1806</v>
      </c>
      <c r="T219" s="7" t="s">
        <v>1807</v>
      </c>
      <c r="U219" s="7">
        <v>0.8</v>
      </c>
      <c r="V219" s="7" t="s">
        <v>160</v>
      </c>
      <c r="W219" s="206">
        <v>0</v>
      </c>
      <c r="X219" s="207">
        <v>429</v>
      </c>
      <c r="Y219" s="14">
        <f t="shared" si="212"/>
        <v>0</v>
      </c>
      <c r="Z219" s="207">
        <v>2</v>
      </c>
      <c r="AA219" s="207">
        <v>305</v>
      </c>
      <c r="AB219" s="14">
        <f t="shared" si="213"/>
        <v>6.5573770491803279E-3</v>
      </c>
      <c r="AC219" s="198">
        <v>0</v>
      </c>
      <c r="AD219" s="198">
        <v>342</v>
      </c>
      <c r="AE219" s="14">
        <f t="shared" si="214"/>
        <v>0</v>
      </c>
      <c r="AF219" s="49">
        <f t="shared" si="248"/>
        <v>2</v>
      </c>
      <c r="AG219" s="7">
        <f t="shared" si="248"/>
        <v>1076</v>
      </c>
      <c r="AH219" s="14">
        <f t="shared" si="233"/>
        <v>1.8587360594795538E-3</v>
      </c>
      <c r="AI219" s="17" t="str">
        <f t="shared" si="260"/>
        <v>SOBRESALIENTE</v>
      </c>
      <c r="AJ219" s="7">
        <v>0.8</v>
      </c>
      <c r="AK219" s="11" t="s">
        <v>119</v>
      </c>
      <c r="AL219" s="217" t="s">
        <v>1808</v>
      </c>
      <c r="AM219" s="209">
        <v>0</v>
      </c>
      <c r="AN219" s="209">
        <v>304</v>
      </c>
      <c r="AO219" s="14">
        <f t="shared" si="215"/>
        <v>0</v>
      </c>
      <c r="AP219" s="209">
        <v>1</v>
      </c>
      <c r="AQ219" s="209">
        <v>350</v>
      </c>
      <c r="AR219" s="14">
        <f t="shared" si="216"/>
        <v>2.8571428571428571E-3</v>
      </c>
      <c r="AS219" s="201">
        <v>0</v>
      </c>
      <c r="AT219" s="201">
        <v>345</v>
      </c>
      <c r="AU219" s="14">
        <f t="shared" si="217"/>
        <v>0</v>
      </c>
      <c r="AV219" s="49">
        <f t="shared" si="249"/>
        <v>1</v>
      </c>
      <c r="AW219" s="7">
        <f t="shared" si="249"/>
        <v>999</v>
      </c>
      <c r="AX219" s="14">
        <f t="shared" si="218"/>
        <v>1.001001001001001E-3</v>
      </c>
      <c r="AY219" s="17" t="str">
        <f t="shared" si="254"/>
        <v>SOBRESALIENTE</v>
      </c>
      <c r="AZ219" s="11">
        <f t="shared" si="234"/>
        <v>0.8</v>
      </c>
      <c r="BA219" s="11" t="s">
        <v>119</v>
      </c>
      <c r="BB219" s="7" t="s">
        <v>1809</v>
      </c>
      <c r="BC219" s="21"/>
      <c r="BD219" s="21"/>
      <c r="BE219" s="14" t="e">
        <f t="shared" si="219"/>
        <v>#DIV/0!</v>
      </c>
      <c r="BF219" s="21"/>
      <c r="BG219" s="21"/>
      <c r="BH219" s="14" t="e">
        <f t="shared" si="220"/>
        <v>#DIV/0!</v>
      </c>
      <c r="BI219" s="21"/>
      <c r="BJ219" s="21"/>
      <c r="BK219" s="14" t="e">
        <f t="shared" si="221"/>
        <v>#DIV/0!</v>
      </c>
      <c r="BL219" s="27">
        <f t="shared" si="250"/>
        <v>0</v>
      </c>
      <c r="BM219" s="26">
        <f t="shared" si="250"/>
        <v>0</v>
      </c>
      <c r="BN219" s="14" t="e">
        <f t="shared" si="222"/>
        <v>#DIV/0!</v>
      </c>
      <c r="BO219" s="28" t="str">
        <f t="shared" si="255"/>
        <v>N/A</v>
      </c>
      <c r="BP219" s="65">
        <f t="shared" si="194"/>
        <v>0.8</v>
      </c>
      <c r="BQ219" s="21"/>
      <c r="BR219" s="21"/>
      <c r="BS219" s="21"/>
      <c r="BT219" s="14" t="e">
        <f t="shared" si="223"/>
        <v>#DIV/0!</v>
      </c>
      <c r="BU219" s="21"/>
      <c r="BV219" s="21"/>
      <c r="BW219" s="14" t="e">
        <f t="shared" si="224"/>
        <v>#DIV/0!</v>
      </c>
      <c r="BX219" s="21"/>
      <c r="BY219" s="21"/>
      <c r="BZ219" s="14" t="e">
        <f t="shared" si="225"/>
        <v>#DIV/0!</v>
      </c>
      <c r="CA219" s="27">
        <f t="shared" si="226"/>
        <v>0</v>
      </c>
      <c r="CB219" s="26">
        <f t="shared" si="226"/>
        <v>0</v>
      </c>
      <c r="CC219" s="14" t="e">
        <f t="shared" si="227"/>
        <v>#DIV/0!</v>
      </c>
      <c r="CD219" s="28" t="str">
        <f t="shared" si="256"/>
        <v>N/A</v>
      </c>
      <c r="CE219" s="24">
        <f t="shared" si="195"/>
        <v>0.8</v>
      </c>
      <c r="CF219" s="21"/>
      <c r="CG219" s="26">
        <f t="shared" si="252"/>
        <v>3</v>
      </c>
      <c r="CH219" s="26">
        <f t="shared" si="252"/>
        <v>2075</v>
      </c>
      <c r="CI219" s="14">
        <f t="shared" si="229"/>
        <v>1.4457831325301205E-3</v>
      </c>
      <c r="CJ219" s="28" t="str">
        <f t="shared" si="257"/>
        <v>SOBRESALIENTE</v>
      </c>
      <c r="CK219" s="7">
        <v>0.8</v>
      </c>
      <c r="CL219" s="26"/>
      <c r="CM219" s="26">
        <f t="shared" si="245"/>
        <v>3</v>
      </c>
      <c r="CN219" s="38">
        <f t="shared" si="235"/>
        <v>345.83333333333331</v>
      </c>
      <c r="CO219" s="14">
        <f t="shared" si="230"/>
        <v>8.6746987951807231E-3</v>
      </c>
      <c r="CP219" s="28" t="str">
        <f t="shared" si="258"/>
        <v>SOBRESALIENTE</v>
      </c>
      <c r="CQ219" s="7">
        <v>0.8</v>
      </c>
      <c r="CR219" s="26"/>
      <c r="CS219" s="26">
        <f t="shared" si="251"/>
        <v>0</v>
      </c>
      <c r="CT219" s="29">
        <f t="shared" si="236"/>
        <v>345.83333333333331</v>
      </c>
      <c r="CU219" s="30">
        <f t="shared" si="231"/>
        <v>0</v>
      </c>
      <c r="CV219" s="28" t="str">
        <f t="shared" si="253"/>
        <v>SOBRESALIENTE</v>
      </c>
      <c r="CW219" s="7">
        <v>0.8</v>
      </c>
      <c r="CX219" s="26"/>
      <c r="CY219" s="26">
        <f t="shared" si="246"/>
        <v>3</v>
      </c>
      <c r="CZ219" s="46">
        <f t="shared" si="246"/>
        <v>2075</v>
      </c>
      <c r="DA219" s="30">
        <f t="shared" si="232"/>
        <v>1.4457831325301205E-3</v>
      </c>
      <c r="DB219" s="28" t="str">
        <f t="shared" si="259"/>
        <v>SOBRESALIENTE</v>
      </c>
      <c r="DC219" s="7">
        <v>0.8</v>
      </c>
      <c r="DD219" s="26"/>
    </row>
    <row r="220" spans="1:108" ht="94.5">
      <c r="A220" s="6" t="s">
        <v>1810</v>
      </c>
      <c r="B220" s="7" t="s">
        <v>531</v>
      </c>
      <c r="C220" s="8" t="s">
        <v>1679</v>
      </c>
      <c r="D220" s="9" t="s">
        <v>1680</v>
      </c>
      <c r="E220" s="9">
        <v>59826914</v>
      </c>
      <c r="F220" s="8" t="s">
        <v>1713</v>
      </c>
      <c r="G220" s="9" t="s">
        <v>1680</v>
      </c>
      <c r="H220" s="9">
        <v>59826914</v>
      </c>
      <c r="I220" s="7" t="s">
        <v>760</v>
      </c>
      <c r="J220" s="7" t="s">
        <v>1754</v>
      </c>
      <c r="K220" s="7" t="s">
        <v>1705</v>
      </c>
      <c r="L220" s="7" t="s">
        <v>537</v>
      </c>
      <c r="M220" s="7" t="s">
        <v>111</v>
      </c>
      <c r="N220" s="7" t="s">
        <v>112</v>
      </c>
      <c r="O220" s="7" t="s">
        <v>2</v>
      </c>
      <c r="P220" s="7" t="s">
        <v>193</v>
      </c>
      <c r="Q220" s="7" t="s">
        <v>193</v>
      </c>
      <c r="R220" s="8" t="s">
        <v>1811</v>
      </c>
      <c r="S220" s="7" t="s">
        <v>1812</v>
      </c>
      <c r="T220" s="7" t="s">
        <v>1813</v>
      </c>
      <c r="U220" s="7">
        <v>1.4999999999999999E-2</v>
      </c>
      <c r="V220" s="7" t="s">
        <v>160</v>
      </c>
      <c r="W220" s="206">
        <v>3</v>
      </c>
      <c r="X220" s="219">
        <v>788</v>
      </c>
      <c r="Y220" s="14">
        <f t="shared" si="212"/>
        <v>3.8071065989847717E-3</v>
      </c>
      <c r="Z220" s="207">
        <v>2</v>
      </c>
      <c r="AA220" s="207">
        <v>754</v>
      </c>
      <c r="AB220" s="14">
        <f t="shared" si="213"/>
        <v>2.6525198938992041E-3</v>
      </c>
      <c r="AC220" s="207">
        <v>3</v>
      </c>
      <c r="AD220" s="207">
        <v>807</v>
      </c>
      <c r="AE220" s="14">
        <f t="shared" si="214"/>
        <v>3.7174721189591076E-3</v>
      </c>
      <c r="AF220" s="49">
        <f t="shared" si="248"/>
        <v>8</v>
      </c>
      <c r="AG220" s="7">
        <f t="shared" si="248"/>
        <v>2349</v>
      </c>
      <c r="AH220" s="14">
        <f t="shared" si="233"/>
        <v>3.4057045551298426E-3</v>
      </c>
      <c r="AI220" s="17" t="str">
        <f t="shared" si="260"/>
        <v>SOBRESALIENTE</v>
      </c>
      <c r="AJ220" s="7">
        <v>1.4999999999999999E-2</v>
      </c>
      <c r="AK220" s="11" t="s">
        <v>119</v>
      </c>
      <c r="AL220" s="217" t="s">
        <v>1814</v>
      </c>
      <c r="AM220" s="209">
        <v>3</v>
      </c>
      <c r="AN220" s="220">
        <v>604</v>
      </c>
      <c r="AO220" s="14">
        <f t="shared" si="215"/>
        <v>4.9668874172185433E-3</v>
      </c>
      <c r="AP220" s="209">
        <v>1</v>
      </c>
      <c r="AQ220" s="209">
        <v>778</v>
      </c>
      <c r="AR220" s="14">
        <f t="shared" si="216"/>
        <v>1.2853470437017994E-3</v>
      </c>
      <c r="AS220" s="209">
        <v>1</v>
      </c>
      <c r="AT220" s="209">
        <v>781</v>
      </c>
      <c r="AU220" s="14">
        <f t="shared" si="217"/>
        <v>1.2804097311139564E-3</v>
      </c>
      <c r="AV220" s="49">
        <f t="shared" si="249"/>
        <v>5</v>
      </c>
      <c r="AW220" s="7">
        <f t="shared" si="249"/>
        <v>2163</v>
      </c>
      <c r="AX220" s="14">
        <f t="shared" si="218"/>
        <v>2.3116042533518262E-3</v>
      </c>
      <c r="AY220" s="17" t="str">
        <f t="shared" si="254"/>
        <v>SOBRESALIENTE</v>
      </c>
      <c r="AZ220" s="11">
        <f t="shared" si="234"/>
        <v>1.4999999999999999E-2</v>
      </c>
      <c r="BA220" s="11" t="s">
        <v>119</v>
      </c>
      <c r="BB220" s="7" t="s">
        <v>1815</v>
      </c>
      <c r="BC220" s="21"/>
      <c r="BD220" s="21"/>
      <c r="BE220" s="14" t="e">
        <f t="shared" si="219"/>
        <v>#DIV/0!</v>
      </c>
      <c r="BF220" s="21"/>
      <c r="BG220" s="21"/>
      <c r="BH220" s="14" t="e">
        <f t="shared" si="220"/>
        <v>#DIV/0!</v>
      </c>
      <c r="BI220" s="21"/>
      <c r="BJ220" s="21"/>
      <c r="BK220" s="14" t="e">
        <f t="shared" si="221"/>
        <v>#DIV/0!</v>
      </c>
      <c r="BL220" s="27">
        <f t="shared" si="250"/>
        <v>0</v>
      </c>
      <c r="BM220" s="26">
        <f t="shared" si="250"/>
        <v>0</v>
      </c>
      <c r="BN220" s="14" t="e">
        <f t="shared" si="222"/>
        <v>#DIV/0!</v>
      </c>
      <c r="BO220" s="28" t="str">
        <f t="shared" si="255"/>
        <v>N/A</v>
      </c>
      <c r="BP220" s="221">
        <f t="shared" si="194"/>
        <v>1.4999999999999999E-2</v>
      </c>
      <c r="BQ220" s="21"/>
      <c r="BR220" s="21"/>
      <c r="BS220" s="21"/>
      <c r="BT220" s="14" t="e">
        <f t="shared" si="223"/>
        <v>#DIV/0!</v>
      </c>
      <c r="BU220" s="21"/>
      <c r="BV220" s="21"/>
      <c r="BW220" s="14" t="e">
        <f t="shared" si="224"/>
        <v>#DIV/0!</v>
      </c>
      <c r="BX220" s="21"/>
      <c r="BY220" s="21"/>
      <c r="BZ220" s="14" t="e">
        <f t="shared" si="225"/>
        <v>#DIV/0!</v>
      </c>
      <c r="CA220" s="27">
        <f t="shared" si="226"/>
        <v>0</v>
      </c>
      <c r="CB220" s="26">
        <f t="shared" si="226"/>
        <v>0</v>
      </c>
      <c r="CC220" s="14" t="e">
        <f t="shared" si="227"/>
        <v>#DIV/0!</v>
      </c>
      <c r="CD220" s="28" t="str">
        <f t="shared" si="256"/>
        <v>N/A</v>
      </c>
      <c r="CE220" s="24">
        <f t="shared" si="195"/>
        <v>1.4999999999999999E-2</v>
      </c>
      <c r="CF220" s="21"/>
      <c r="CG220" s="26">
        <f t="shared" si="252"/>
        <v>13</v>
      </c>
      <c r="CH220" s="26">
        <f t="shared" si="252"/>
        <v>4512</v>
      </c>
      <c r="CI220" s="14">
        <f t="shared" si="229"/>
        <v>2.8812056737588651E-3</v>
      </c>
      <c r="CJ220" s="28" t="str">
        <f t="shared" si="257"/>
        <v>SOBRESALIENTE</v>
      </c>
      <c r="CK220" s="7">
        <v>1.4999999999999999E-2</v>
      </c>
      <c r="CL220" s="26"/>
      <c r="CM220" s="26">
        <f t="shared" si="245"/>
        <v>13</v>
      </c>
      <c r="CN220" s="38">
        <f t="shared" si="235"/>
        <v>752</v>
      </c>
      <c r="CO220" s="14">
        <f t="shared" si="230"/>
        <v>1.7287234042553192E-2</v>
      </c>
      <c r="CP220" s="28" t="str">
        <f t="shared" si="258"/>
        <v>NO CUMPLIDA</v>
      </c>
      <c r="CQ220" s="7">
        <v>1.4999999999999999E-2</v>
      </c>
      <c r="CR220" s="26"/>
      <c r="CS220" s="26">
        <f t="shared" si="251"/>
        <v>0</v>
      </c>
      <c r="CT220" s="29">
        <f t="shared" si="236"/>
        <v>752</v>
      </c>
      <c r="CU220" s="30">
        <f t="shared" si="231"/>
        <v>0</v>
      </c>
      <c r="CV220" s="28" t="str">
        <f t="shared" si="253"/>
        <v>SOBRESALIENTE</v>
      </c>
      <c r="CW220" s="7">
        <v>1.4999999999999999E-2</v>
      </c>
      <c r="CX220" s="26"/>
      <c r="CY220" s="26">
        <f t="shared" si="246"/>
        <v>13</v>
      </c>
      <c r="CZ220" s="46">
        <f t="shared" si="246"/>
        <v>4512</v>
      </c>
      <c r="DA220" s="30">
        <f t="shared" si="232"/>
        <v>2.8812056737588651E-3</v>
      </c>
      <c r="DB220" s="28" t="str">
        <f t="shared" si="259"/>
        <v>SOBRESALIENTE</v>
      </c>
      <c r="DC220" s="7">
        <v>1.4999999999999999E-2</v>
      </c>
      <c r="DD220" s="26"/>
    </row>
    <row r="221" spans="1:108" ht="112.5">
      <c r="A221" s="8" t="s">
        <v>1816</v>
      </c>
      <c r="B221" s="7" t="s">
        <v>531</v>
      </c>
      <c r="C221" s="8" t="s">
        <v>1679</v>
      </c>
      <c r="D221" s="9" t="s">
        <v>1680</v>
      </c>
      <c r="E221" s="9">
        <v>59826914</v>
      </c>
      <c r="F221" s="8" t="s">
        <v>1817</v>
      </c>
      <c r="G221" s="9" t="s">
        <v>1680</v>
      </c>
      <c r="H221" s="9">
        <v>59826914</v>
      </c>
      <c r="I221" s="7" t="s">
        <v>760</v>
      </c>
      <c r="J221" s="7" t="s">
        <v>1818</v>
      </c>
      <c r="K221" s="7" t="s">
        <v>1819</v>
      </c>
      <c r="L221" s="7" t="s">
        <v>537</v>
      </c>
      <c r="M221" s="7" t="s">
        <v>111</v>
      </c>
      <c r="N221" s="7" t="s">
        <v>112</v>
      </c>
      <c r="O221" s="7" t="s">
        <v>2</v>
      </c>
      <c r="P221" s="7" t="s">
        <v>193</v>
      </c>
      <c r="Q221" s="7" t="s">
        <v>607</v>
      </c>
      <c r="R221" s="8" t="s">
        <v>1820</v>
      </c>
      <c r="S221" s="7" t="s">
        <v>1821</v>
      </c>
      <c r="T221" s="7" t="s">
        <v>1822</v>
      </c>
      <c r="U221" s="7">
        <v>1</v>
      </c>
      <c r="V221" s="7" t="s">
        <v>160</v>
      </c>
      <c r="W221" s="202">
        <v>640</v>
      </c>
      <c r="X221" s="198">
        <v>640</v>
      </c>
      <c r="Y221" s="14">
        <f t="shared" si="212"/>
        <v>1</v>
      </c>
      <c r="Z221" s="198">
        <v>670</v>
      </c>
      <c r="AA221" s="198">
        <v>670</v>
      </c>
      <c r="AB221" s="14">
        <f t="shared" si="213"/>
        <v>1</v>
      </c>
      <c r="AC221" s="198">
        <v>682</v>
      </c>
      <c r="AD221" s="198">
        <v>682</v>
      </c>
      <c r="AE221" s="14">
        <f t="shared" si="214"/>
        <v>1</v>
      </c>
      <c r="AF221" s="49">
        <f t="shared" si="248"/>
        <v>1992</v>
      </c>
      <c r="AG221" s="7">
        <f t="shared" si="248"/>
        <v>1992</v>
      </c>
      <c r="AH221" s="14">
        <f t="shared" si="233"/>
        <v>1</v>
      </c>
      <c r="AI221" s="17" t="str">
        <f>IFERROR((IF(AH221&gt;=AJ221,"SOBRESALIENTE",IF(AH221&lt;AJ221-(AJ221*0.05),"NO CUMPLIDA","ACEPTABLE"))),"N/A")</f>
        <v>SOBRESALIENTE</v>
      </c>
      <c r="AJ221" s="11">
        <v>0.7</v>
      </c>
      <c r="AK221" s="11" t="s">
        <v>119</v>
      </c>
      <c r="AL221" s="217" t="s">
        <v>1823</v>
      </c>
      <c r="AM221" s="201">
        <v>468</v>
      </c>
      <c r="AN221" s="201">
        <v>468</v>
      </c>
      <c r="AO221" s="14">
        <f t="shared" si="215"/>
        <v>1</v>
      </c>
      <c r="AP221" s="201">
        <v>656</v>
      </c>
      <c r="AQ221" s="201">
        <v>656</v>
      </c>
      <c r="AR221" s="14">
        <f t="shared" si="216"/>
        <v>1</v>
      </c>
      <c r="AS221" s="201">
        <v>567</v>
      </c>
      <c r="AT221" s="201">
        <v>567</v>
      </c>
      <c r="AU221" s="14">
        <f t="shared" si="217"/>
        <v>1</v>
      </c>
      <c r="AV221" s="49">
        <f t="shared" si="249"/>
        <v>1691</v>
      </c>
      <c r="AW221" s="7">
        <f t="shared" si="249"/>
        <v>1691</v>
      </c>
      <c r="AX221" s="14">
        <f t="shared" si="218"/>
        <v>1</v>
      </c>
      <c r="AY221" s="17" t="str">
        <f t="shared" si="254"/>
        <v>SOBRESALIENTE</v>
      </c>
      <c r="AZ221" s="11">
        <f t="shared" si="234"/>
        <v>1</v>
      </c>
      <c r="BA221" s="11" t="s">
        <v>119</v>
      </c>
      <c r="BB221" s="7" t="s">
        <v>1824</v>
      </c>
      <c r="BC221" s="21"/>
      <c r="BD221" s="21"/>
      <c r="BE221" s="14" t="e">
        <f t="shared" si="219"/>
        <v>#DIV/0!</v>
      </c>
      <c r="BF221" s="21"/>
      <c r="BG221" s="21"/>
      <c r="BH221" s="14" t="e">
        <f t="shared" si="220"/>
        <v>#DIV/0!</v>
      </c>
      <c r="BI221" s="21"/>
      <c r="BJ221" s="21"/>
      <c r="BK221" s="14" t="e">
        <f t="shared" si="221"/>
        <v>#DIV/0!</v>
      </c>
      <c r="BL221" s="27">
        <f t="shared" si="250"/>
        <v>0</v>
      </c>
      <c r="BM221" s="26">
        <f t="shared" si="250"/>
        <v>0</v>
      </c>
      <c r="BN221" s="14" t="e">
        <f t="shared" si="222"/>
        <v>#DIV/0!</v>
      </c>
      <c r="BO221" s="28" t="str">
        <f>IFERROR((IF(BN221&gt;=BP221,"SOBRESALIENTE",IF(BN221&gt;BP221-(BP221*0.05),"NO CUMPLIDA","ACEPTABLE"))),"N/A")</f>
        <v>N/A</v>
      </c>
      <c r="BP221" s="24">
        <f t="shared" si="194"/>
        <v>1</v>
      </c>
      <c r="BQ221" s="21"/>
      <c r="BR221" s="21"/>
      <c r="BS221" s="21"/>
      <c r="BT221" s="14" t="e">
        <f t="shared" si="223"/>
        <v>#DIV/0!</v>
      </c>
      <c r="BU221" s="21"/>
      <c r="BV221" s="21"/>
      <c r="BW221" s="14" t="e">
        <f t="shared" si="224"/>
        <v>#DIV/0!</v>
      </c>
      <c r="BX221" s="21"/>
      <c r="BY221" s="21"/>
      <c r="BZ221" s="14" t="e">
        <f t="shared" si="225"/>
        <v>#DIV/0!</v>
      </c>
      <c r="CA221" s="27">
        <f t="shared" si="226"/>
        <v>0</v>
      </c>
      <c r="CB221" s="26">
        <f t="shared" si="226"/>
        <v>0</v>
      </c>
      <c r="CC221" s="14" t="e">
        <f t="shared" si="227"/>
        <v>#DIV/0!</v>
      </c>
      <c r="CD221" s="28" t="str">
        <f t="shared" si="256"/>
        <v>N/A</v>
      </c>
      <c r="CE221" s="24">
        <f t="shared" si="195"/>
        <v>1</v>
      </c>
      <c r="CF221" s="21"/>
      <c r="CG221" s="26">
        <f t="shared" si="252"/>
        <v>3683</v>
      </c>
      <c r="CH221" s="26">
        <f t="shared" si="252"/>
        <v>3683</v>
      </c>
      <c r="CI221" s="14">
        <f t="shared" si="229"/>
        <v>1</v>
      </c>
      <c r="CJ221" s="28" t="str">
        <f t="shared" si="257"/>
        <v>SOBRESALIENTE</v>
      </c>
      <c r="CK221" s="7">
        <v>1</v>
      </c>
      <c r="CL221" s="26"/>
      <c r="CM221" s="26">
        <f t="shared" si="245"/>
        <v>3683</v>
      </c>
      <c r="CN221" s="38">
        <f t="shared" si="235"/>
        <v>613.83333333333337</v>
      </c>
      <c r="CO221" s="14">
        <f t="shared" si="230"/>
        <v>6</v>
      </c>
      <c r="CP221" s="28" t="str">
        <f t="shared" si="258"/>
        <v>NO CUMPLIDA</v>
      </c>
      <c r="CQ221" s="11">
        <v>1</v>
      </c>
      <c r="CR221" s="26"/>
      <c r="CS221" s="26">
        <f t="shared" si="251"/>
        <v>0</v>
      </c>
      <c r="CT221" s="29">
        <f t="shared" si="236"/>
        <v>613.83333333333337</v>
      </c>
      <c r="CU221" s="30">
        <f t="shared" si="231"/>
        <v>0</v>
      </c>
      <c r="CV221" s="28" t="str">
        <f t="shared" si="253"/>
        <v>SOBRESALIENTE</v>
      </c>
      <c r="CW221" s="7">
        <v>1</v>
      </c>
      <c r="CX221" s="26"/>
      <c r="CY221" s="26">
        <f t="shared" si="246"/>
        <v>3683</v>
      </c>
      <c r="CZ221" s="46">
        <f t="shared" si="246"/>
        <v>3683</v>
      </c>
      <c r="DA221" s="30">
        <f t="shared" si="232"/>
        <v>1</v>
      </c>
      <c r="DB221" s="28" t="str">
        <f>IFERROR((IF(DA221&lt;=DC221,"SOBRESALIENTE",IF(DA221&gt;DC221-(DC221*0.05),"NO CUMPLIDA","ACEPTABLE"))),"N/A")</f>
        <v>SOBRESALIENTE</v>
      </c>
      <c r="DC221" s="7">
        <v>1</v>
      </c>
      <c r="DD221" s="26"/>
    </row>
    <row r="222" spans="1:108" ht="121.5">
      <c r="A222" s="6" t="s">
        <v>1825</v>
      </c>
      <c r="B222" s="7" t="s">
        <v>531</v>
      </c>
      <c r="C222" s="8" t="s">
        <v>1679</v>
      </c>
      <c r="D222" s="9" t="s">
        <v>1680</v>
      </c>
      <c r="E222" s="9">
        <v>59826914</v>
      </c>
      <c r="F222" s="8" t="s">
        <v>1817</v>
      </c>
      <c r="G222" s="9" t="s">
        <v>1680</v>
      </c>
      <c r="H222" s="9">
        <v>59826914</v>
      </c>
      <c r="I222" s="7" t="s">
        <v>760</v>
      </c>
      <c r="J222" s="7" t="s">
        <v>1818</v>
      </c>
      <c r="K222" s="7" t="s">
        <v>1826</v>
      </c>
      <c r="L222" s="7" t="s">
        <v>1827</v>
      </c>
      <c r="M222" s="7" t="s">
        <v>111</v>
      </c>
      <c r="N222" s="7" t="s">
        <v>112</v>
      </c>
      <c r="O222" s="7" t="s">
        <v>2</v>
      </c>
      <c r="P222" s="7" t="s">
        <v>193</v>
      </c>
      <c r="Q222" s="7" t="s">
        <v>647</v>
      </c>
      <c r="R222" s="8" t="s">
        <v>1826</v>
      </c>
      <c r="S222" s="7" t="s">
        <v>1828</v>
      </c>
      <c r="T222" s="7" t="s">
        <v>1829</v>
      </c>
      <c r="U222" s="55">
        <v>0.8</v>
      </c>
      <c r="V222" s="7" t="s">
        <v>160</v>
      </c>
      <c r="W222" s="202">
        <v>147</v>
      </c>
      <c r="X222" s="198">
        <v>147</v>
      </c>
      <c r="Y222" s="14">
        <f t="shared" si="212"/>
        <v>1</v>
      </c>
      <c r="Z222" s="198">
        <v>169</v>
      </c>
      <c r="AA222" s="198">
        <v>169</v>
      </c>
      <c r="AB222" s="14">
        <f t="shared" si="213"/>
        <v>1</v>
      </c>
      <c r="AC222" s="198">
        <v>171</v>
      </c>
      <c r="AD222" s="198">
        <v>171</v>
      </c>
      <c r="AE222" s="14">
        <f t="shared" si="214"/>
        <v>1</v>
      </c>
      <c r="AF222" s="49">
        <f t="shared" si="248"/>
        <v>487</v>
      </c>
      <c r="AG222" s="7">
        <f t="shared" si="248"/>
        <v>487</v>
      </c>
      <c r="AH222" s="14">
        <f t="shared" si="233"/>
        <v>1</v>
      </c>
      <c r="AI222" s="17" t="str">
        <f>IFERROR((IF(AH222&gt;=AJ222,"SOBRESALIENTE",IF(AH222&lt;AJ222-(AJ222*0.05),"NO CUMPLIDA","ACEPTABLE"))),"N/A")</f>
        <v>SOBRESALIENTE</v>
      </c>
      <c r="AJ222" s="11">
        <f t="shared" ref="AJ222:AJ268" si="261">U222</f>
        <v>0.8</v>
      </c>
      <c r="AK222" s="11" t="s">
        <v>119</v>
      </c>
      <c r="AL222" s="222" t="s">
        <v>1830</v>
      </c>
      <c r="AM222" s="201">
        <v>132</v>
      </c>
      <c r="AN222" s="201">
        <v>134</v>
      </c>
      <c r="AO222" s="14">
        <f t="shared" si="215"/>
        <v>0.9850746268656716</v>
      </c>
      <c r="AP222" s="201">
        <v>173</v>
      </c>
      <c r="AQ222" s="201">
        <v>177</v>
      </c>
      <c r="AR222" s="14">
        <f t="shared" si="216"/>
        <v>0.97740112994350281</v>
      </c>
      <c r="AS222" s="201">
        <v>214</v>
      </c>
      <c r="AT222" s="201">
        <v>222</v>
      </c>
      <c r="AU222" s="14">
        <f t="shared" si="217"/>
        <v>0.963963963963964</v>
      </c>
      <c r="AV222" s="49">
        <f t="shared" si="249"/>
        <v>519</v>
      </c>
      <c r="AW222" s="7">
        <f t="shared" si="249"/>
        <v>533</v>
      </c>
      <c r="AX222" s="14">
        <f t="shared" si="218"/>
        <v>0.97373358348968109</v>
      </c>
      <c r="AY222" s="17" t="str">
        <f>IFERROR((IF(AX222&gt;=AZ222,"SOBRESALIENTE",IF(AX222&lt;AZ222-(AZ222*0.05),"NO CUMPLIDA","ACEPTABLE"))),"N/A")</f>
        <v>SOBRESALIENTE</v>
      </c>
      <c r="AZ222" s="11">
        <f t="shared" si="234"/>
        <v>0.8</v>
      </c>
      <c r="BA222" s="11" t="s">
        <v>119</v>
      </c>
      <c r="BB222" s="7" t="s">
        <v>1831</v>
      </c>
      <c r="BC222" s="21"/>
      <c r="BD222" s="21"/>
      <c r="BE222" s="14" t="e">
        <f t="shared" si="219"/>
        <v>#DIV/0!</v>
      </c>
      <c r="BF222" s="21"/>
      <c r="BG222" s="21"/>
      <c r="BH222" s="14" t="e">
        <f t="shared" si="220"/>
        <v>#DIV/0!</v>
      </c>
      <c r="BI222" s="21"/>
      <c r="BJ222" s="21"/>
      <c r="BK222" s="14" t="e">
        <f t="shared" si="221"/>
        <v>#DIV/0!</v>
      </c>
      <c r="BL222" s="27">
        <f t="shared" si="250"/>
        <v>0</v>
      </c>
      <c r="BM222" s="26">
        <f t="shared" si="250"/>
        <v>0</v>
      </c>
      <c r="BN222" s="14" t="e">
        <f t="shared" si="222"/>
        <v>#DIV/0!</v>
      </c>
      <c r="BO222" s="28" t="str">
        <f>IFERROR((IF(BN222&gt;=BP222,"SOBRESALIENTE",IF(BN222&lt;BP222-(BP222*0.05),"NO CUMPLIDA","ACEPTABLE"))),"N/A")</f>
        <v>N/A</v>
      </c>
      <c r="BP222" s="24">
        <f t="shared" si="194"/>
        <v>0.8</v>
      </c>
      <c r="BQ222" s="21"/>
      <c r="BR222" s="21"/>
      <c r="BS222" s="21"/>
      <c r="BT222" s="14" t="e">
        <f t="shared" si="223"/>
        <v>#DIV/0!</v>
      </c>
      <c r="BU222" s="21"/>
      <c r="BV222" s="21"/>
      <c r="BW222" s="14" t="e">
        <f t="shared" si="224"/>
        <v>#DIV/0!</v>
      </c>
      <c r="BX222" s="21"/>
      <c r="BY222" s="21"/>
      <c r="BZ222" s="14" t="e">
        <f t="shared" si="225"/>
        <v>#DIV/0!</v>
      </c>
      <c r="CA222" s="27">
        <f t="shared" si="226"/>
        <v>0</v>
      </c>
      <c r="CB222" s="26">
        <f t="shared" si="226"/>
        <v>0</v>
      </c>
      <c r="CC222" s="14" t="e">
        <f t="shared" si="227"/>
        <v>#DIV/0!</v>
      </c>
      <c r="CD222" s="28" t="str">
        <f>IFERROR((IF(CC222&gt;=CE222,"SOBRESALIENTE",IF(CC222&lt;CE222-(CE222*0.05),"NO CUMPLIDA","ACEPTABLE"))),"N/A")</f>
        <v>N/A</v>
      </c>
      <c r="CE222" s="24">
        <f t="shared" si="195"/>
        <v>0.8</v>
      </c>
      <c r="CF222" s="21"/>
      <c r="CG222" s="26">
        <f t="shared" si="252"/>
        <v>1006</v>
      </c>
      <c r="CH222" s="26">
        <f t="shared" si="252"/>
        <v>1020</v>
      </c>
      <c r="CI222" s="14">
        <f t="shared" si="229"/>
        <v>0.98627450980392162</v>
      </c>
      <c r="CJ222" s="28" t="str">
        <f>IFERROR((IF(CI222&gt;=CK222,"SOBRESALIENTE",IF(CI222&lt;CK222-(CK222*0.05),"NO CUMPLIDA","ACEPTABLE"))),"N/A")</f>
        <v>SOBRESALIENTE</v>
      </c>
      <c r="CK222" s="55">
        <v>0.8</v>
      </c>
      <c r="CL222" s="26"/>
      <c r="CM222" s="26">
        <f t="shared" si="245"/>
        <v>1006</v>
      </c>
      <c r="CN222" s="38">
        <f t="shared" si="235"/>
        <v>170</v>
      </c>
      <c r="CO222" s="14">
        <f t="shared" si="230"/>
        <v>5.9176470588235297</v>
      </c>
      <c r="CP222" s="28" t="str">
        <f>IFERROR((IF(CO222&gt;=CQ222,"SOBRESALIENTE",IF(CO222&lt;CQ222-(CQ222*0.05),"NO CUMPLIDA","ACEPTABLE"))),"N/A")</f>
        <v>SOBRESALIENTE</v>
      </c>
      <c r="CQ222" s="14">
        <v>0.8</v>
      </c>
      <c r="CR222" s="26"/>
      <c r="CS222" s="26">
        <f t="shared" si="251"/>
        <v>0</v>
      </c>
      <c r="CT222" s="29">
        <f t="shared" si="236"/>
        <v>170</v>
      </c>
      <c r="CU222" s="30">
        <f t="shared" si="231"/>
        <v>0</v>
      </c>
      <c r="CV222" s="28" t="str">
        <f>IFERROR((IF(CU222&gt;=CW222,"SOBRESALIENTE",IF(CU222&lt;CW222-(CW222*0.05),"NO CUMPLIDA","ACEPTABLE"))),"N/A")</f>
        <v>NO CUMPLIDA</v>
      </c>
      <c r="CW222" s="55">
        <v>0.8</v>
      </c>
      <c r="CX222" s="26"/>
      <c r="CY222" s="26">
        <f t="shared" si="246"/>
        <v>1006</v>
      </c>
      <c r="CZ222" s="46">
        <f t="shared" si="246"/>
        <v>1020</v>
      </c>
      <c r="DA222" s="30">
        <f t="shared" si="232"/>
        <v>0.98627450980392162</v>
      </c>
      <c r="DB222" s="28" t="str">
        <f>IFERROR((IF(DA222&gt;=DC222,"SOBRESALIENTE",IF(DA222&lt;DC222-(DC222*0.05),"NO CUMPLIDA","ACEPTABLE"))),"N/A")</f>
        <v>SOBRESALIENTE</v>
      </c>
      <c r="DC222" s="55">
        <v>0.8</v>
      </c>
      <c r="DD222" s="26"/>
    </row>
    <row r="223" spans="1:108" ht="94.5">
      <c r="A223" s="8" t="s">
        <v>1832</v>
      </c>
      <c r="B223" s="7" t="s">
        <v>531</v>
      </c>
      <c r="C223" s="8" t="s">
        <v>1679</v>
      </c>
      <c r="D223" s="9" t="s">
        <v>1680</v>
      </c>
      <c r="E223" s="9">
        <v>59826914</v>
      </c>
      <c r="F223" s="8" t="s">
        <v>1817</v>
      </c>
      <c r="G223" s="9" t="s">
        <v>1680</v>
      </c>
      <c r="H223" s="9">
        <v>59826914</v>
      </c>
      <c r="I223" s="7" t="s">
        <v>760</v>
      </c>
      <c r="J223" s="7" t="s">
        <v>1833</v>
      </c>
      <c r="K223" s="7" t="s">
        <v>1834</v>
      </c>
      <c r="L223" s="7" t="s">
        <v>1827</v>
      </c>
      <c r="M223" s="7" t="s">
        <v>111</v>
      </c>
      <c r="N223" s="7" t="s">
        <v>112</v>
      </c>
      <c r="O223" s="7" t="s">
        <v>2</v>
      </c>
      <c r="P223" s="7" t="s">
        <v>193</v>
      </c>
      <c r="Q223" s="7" t="s">
        <v>647</v>
      </c>
      <c r="R223" s="8" t="s">
        <v>1835</v>
      </c>
      <c r="S223" s="7" t="s">
        <v>1836</v>
      </c>
      <c r="T223" s="7" t="s">
        <v>1837</v>
      </c>
      <c r="U223" s="7">
        <v>0.95</v>
      </c>
      <c r="V223" s="7" t="s">
        <v>160</v>
      </c>
      <c r="W223" s="202">
        <v>597</v>
      </c>
      <c r="X223" s="198">
        <v>680</v>
      </c>
      <c r="Y223" s="14">
        <f t="shared" si="212"/>
        <v>0.87794117647058822</v>
      </c>
      <c r="Z223" s="198">
        <v>592</v>
      </c>
      <c r="AA223" s="198">
        <v>640</v>
      </c>
      <c r="AB223" s="14">
        <f t="shared" si="213"/>
        <v>0.92500000000000004</v>
      </c>
      <c r="AC223" s="198">
        <v>603</v>
      </c>
      <c r="AD223" s="198">
        <v>682</v>
      </c>
      <c r="AE223" s="14">
        <f t="shared" si="214"/>
        <v>0.88416422287390029</v>
      </c>
      <c r="AF223" s="49">
        <f t="shared" si="248"/>
        <v>1792</v>
      </c>
      <c r="AG223" s="7">
        <f t="shared" si="248"/>
        <v>2002</v>
      </c>
      <c r="AH223" s="14">
        <f t="shared" si="233"/>
        <v>0.8951048951048951</v>
      </c>
      <c r="AI223" s="17" t="str">
        <f>IFERROR((IF(AH223&lt;=AJ223,"SOBRESALIENTE",IF(AH223&gt;AJ223-(AJ223*0.05),"NO CUMPLIDA","ACEPTABLE"))),"N/A")</f>
        <v>SOBRESALIENTE</v>
      </c>
      <c r="AJ223" s="14">
        <f t="shared" si="261"/>
        <v>0.95</v>
      </c>
      <c r="AK223" s="11" t="s">
        <v>119</v>
      </c>
      <c r="AL223" s="223" t="s">
        <v>1838</v>
      </c>
      <c r="AM223" s="201">
        <v>465</v>
      </c>
      <c r="AN223" s="201">
        <v>468</v>
      </c>
      <c r="AO223" s="14">
        <f t="shared" si="215"/>
        <v>0.99358974358974361</v>
      </c>
      <c r="AP223" s="201">
        <v>573</v>
      </c>
      <c r="AQ223" s="201">
        <v>656</v>
      </c>
      <c r="AR223" s="14">
        <f t="shared" si="216"/>
        <v>0.87347560975609762</v>
      </c>
      <c r="AS223" s="201">
        <v>566</v>
      </c>
      <c r="AT223" s="201">
        <v>567</v>
      </c>
      <c r="AU223" s="14">
        <f t="shared" si="217"/>
        <v>0.99823633156966485</v>
      </c>
      <c r="AV223" s="49">
        <f t="shared" si="249"/>
        <v>1604</v>
      </c>
      <c r="AW223" s="7">
        <f t="shared" si="249"/>
        <v>1691</v>
      </c>
      <c r="AX223" s="14">
        <f t="shared" si="218"/>
        <v>0.94855115316380845</v>
      </c>
      <c r="AY223" s="17" t="str">
        <f>IFERROR((IF(AX223&lt;=AZ223,"SOBRESALIENTE",IF(AX223&gt;AZ223+(AZ223*0.05),"NO CUMPLIDA","ACEPTABLE"))),"N/A")</f>
        <v>SOBRESALIENTE</v>
      </c>
      <c r="AZ223" s="11">
        <f t="shared" si="234"/>
        <v>0.95</v>
      </c>
      <c r="BA223" s="11" t="s">
        <v>119</v>
      </c>
      <c r="BB223" s="7" t="s">
        <v>1839</v>
      </c>
      <c r="BC223" s="21"/>
      <c r="BD223" s="21"/>
      <c r="BE223" s="14" t="e">
        <f t="shared" si="219"/>
        <v>#DIV/0!</v>
      </c>
      <c r="BF223" s="21"/>
      <c r="BG223" s="21"/>
      <c r="BH223" s="14" t="e">
        <f t="shared" si="220"/>
        <v>#DIV/0!</v>
      </c>
      <c r="BI223" s="21"/>
      <c r="BJ223" s="21"/>
      <c r="BK223" s="14" t="e">
        <f t="shared" si="221"/>
        <v>#DIV/0!</v>
      </c>
      <c r="BL223" s="27">
        <f t="shared" si="250"/>
        <v>0</v>
      </c>
      <c r="BM223" s="26">
        <f t="shared" si="250"/>
        <v>0</v>
      </c>
      <c r="BN223" s="14" t="e">
        <f t="shared" si="222"/>
        <v>#DIV/0!</v>
      </c>
      <c r="BO223" s="28" t="str">
        <f>IFERROR((IF(BN223&gt;=BP223,"SOBRESALIENTE",IF(BN223&lt;BP223+(BP223*0.05),"NO CUMPLIDA","ACEPTABLE"))),"N/A")</f>
        <v>N/A</v>
      </c>
      <c r="BP223" s="65">
        <f t="shared" si="194"/>
        <v>0.95</v>
      </c>
      <c r="BQ223" s="21"/>
      <c r="BR223" s="21"/>
      <c r="BS223" s="21"/>
      <c r="BT223" s="14" t="e">
        <f t="shared" si="223"/>
        <v>#DIV/0!</v>
      </c>
      <c r="BU223" s="21"/>
      <c r="BV223" s="21"/>
      <c r="BW223" s="14" t="e">
        <f t="shared" si="224"/>
        <v>#DIV/0!</v>
      </c>
      <c r="BX223" s="21"/>
      <c r="BY223" s="21"/>
      <c r="BZ223" s="14" t="e">
        <f t="shared" si="225"/>
        <v>#DIV/0!</v>
      </c>
      <c r="CA223" s="27">
        <f t="shared" si="226"/>
        <v>0</v>
      </c>
      <c r="CB223" s="26">
        <f t="shared" si="226"/>
        <v>0</v>
      </c>
      <c r="CC223" s="14" t="e">
        <f t="shared" si="227"/>
        <v>#DIV/0!</v>
      </c>
      <c r="CD223" s="28" t="str">
        <f>IFERROR((IF(CC223&lt;=CE223,"SOBRESALIENTE",IF(CC223&gt;CE223-(CE223*0.05),"NO CUMPLIDA","ACEPTABLE"))),"N/A")</f>
        <v>N/A</v>
      </c>
      <c r="CE223" s="24">
        <f t="shared" si="195"/>
        <v>0.95</v>
      </c>
      <c r="CF223" s="21"/>
      <c r="CG223" s="26">
        <f t="shared" si="252"/>
        <v>3396</v>
      </c>
      <c r="CH223" s="26">
        <f t="shared" si="252"/>
        <v>3693</v>
      </c>
      <c r="CI223" s="14">
        <f t="shared" si="229"/>
        <v>0.91957757920389926</v>
      </c>
      <c r="CJ223" s="28" t="str">
        <f>IFERROR((IF(CI223&lt;=CK223,"SOBRESALIENTE",IF(CI223&gt;CK223+(CK223*0.05),"NO CUMPLIDA","ACEPTABLE"))),"N/A")</f>
        <v>SOBRESALIENTE</v>
      </c>
      <c r="CK223" s="7">
        <v>0.95</v>
      </c>
      <c r="CL223" s="26"/>
      <c r="CM223" s="26">
        <f t="shared" si="245"/>
        <v>3396</v>
      </c>
      <c r="CN223" s="38">
        <f t="shared" si="235"/>
        <v>615.5</v>
      </c>
      <c r="CO223" s="14">
        <f t="shared" si="230"/>
        <v>5.5174654752233954</v>
      </c>
      <c r="CP223" s="28" t="str">
        <f>IFERROR((IF(CO223&lt;=CQ223,"SOBRESALIENTE",IF(CO223&gt;CQ223+(CQ223*0.05),"NO CUMPLIDA","ACEPTABLE"))),"N/A")</f>
        <v>NO CUMPLIDA</v>
      </c>
      <c r="CQ223" s="11">
        <v>0.95</v>
      </c>
      <c r="CR223" s="26"/>
      <c r="CS223" s="26">
        <f t="shared" si="251"/>
        <v>0</v>
      </c>
      <c r="CT223" s="29">
        <f t="shared" si="236"/>
        <v>615.5</v>
      </c>
      <c r="CU223" s="30">
        <f t="shared" si="231"/>
        <v>0</v>
      </c>
      <c r="CV223" s="28" t="str">
        <f>IFERROR((IF(CU223&lt;=CW223,"SOBRESALIENTE",IF(CU223&gt;CW223+(CW223*0.05),"NO CUMPLIDA","ACEPTABLE"))),"N/A")</f>
        <v>SOBRESALIENTE</v>
      </c>
      <c r="CW223" s="7">
        <v>0.95</v>
      </c>
      <c r="CX223" s="26"/>
      <c r="CY223" s="26">
        <f t="shared" si="246"/>
        <v>3396</v>
      </c>
      <c r="CZ223" s="46">
        <f t="shared" si="246"/>
        <v>3693</v>
      </c>
      <c r="DA223" s="30">
        <f t="shared" si="232"/>
        <v>0.91957757920389926</v>
      </c>
      <c r="DB223" s="28" t="str">
        <f>IFERROR((IF(DA223&lt;=DC223,"SOBRESALIENTE",IF(DA223&gt;DC223-(DC223*0.05),"NO CUMPLIDA","ACEPTABLE"))),"N/A")</f>
        <v>SOBRESALIENTE</v>
      </c>
      <c r="DC223" s="7">
        <v>0.95</v>
      </c>
      <c r="DD223" s="26"/>
    </row>
    <row r="224" spans="1:108" ht="140.25">
      <c r="A224" s="6" t="s">
        <v>1840</v>
      </c>
      <c r="B224" s="7" t="s">
        <v>102</v>
      </c>
      <c r="C224" s="8" t="s">
        <v>1841</v>
      </c>
      <c r="D224" s="9" t="s">
        <v>1842</v>
      </c>
      <c r="E224" s="7">
        <v>87571794</v>
      </c>
      <c r="F224" s="8" t="s">
        <v>1843</v>
      </c>
      <c r="G224" s="9" t="s">
        <v>1844</v>
      </c>
      <c r="H224" s="9">
        <v>59816096</v>
      </c>
      <c r="I224" s="7" t="s">
        <v>107</v>
      </c>
      <c r="J224" s="7" t="s">
        <v>1845</v>
      </c>
      <c r="K224" s="7" t="s">
        <v>1846</v>
      </c>
      <c r="L224" s="7" t="s">
        <v>110</v>
      </c>
      <c r="M224" s="7" t="s">
        <v>111</v>
      </c>
      <c r="N224" s="7" t="s">
        <v>112</v>
      </c>
      <c r="O224" s="7" t="s">
        <v>243</v>
      </c>
      <c r="P224" s="7" t="s">
        <v>1847</v>
      </c>
      <c r="Q224" s="7" t="s">
        <v>114</v>
      </c>
      <c r="R224" s="8" t="s">
        <v>1848</v>
      </c>
      <c r="S224" s="7" t="s">
        <v>1849</v>
      </c>
      <c r="T224" s="7" t="s">
        <v>1850</v>
      </c>
      <c r="U224" s="11">
        <v>0.8</v>
      </c>
      <c r="V224" s="7" t="s">
        <v>160</v>
      </c>
      <c r="W224" s="32">
        <v>10634785217</v>
      </c>
      <c r="X224" s="224">
        <v>10500000000</v>
      </c>
      <c r="Y224" s="14">
        <f t="shared" si="212"/>
        <v>1.0128366873333334</v>
      </c>
      <c r="Z224" s="225">
        <v>16204605124</v>
      </c>
      <c r="AA224" s="224">
        <v>12000000000</v>
      </c>
      <c r="AB224" s="14">
        <f t="shared" si="213"/>
        <v>1.3503837603333333</v>
      </c>
      <c r="AC224" s="226">
        <v>15512937721</v>
      </c>
      <c r="AD224" s="224">
        <v>12922683230</v>
      </c>
      <c r="AE224" s="14">
        <f t="shared" si="214"/>
        <v>1.2004424657710966</v>
      </c>
      <c r="AF224" s="154">
        <f t="shared" si="248"/>
        <v>42352328062</v>
      </c>
      <c r="AG224" s="155">
        <f t="shared" si="248"/>
        <v>35422683230</v>
      </c>
      <c r="AH224" s="14">
        <f t="shared" si="233"/>
        <v>1.1956273269025306</v>
      </c>
      <c r="AI224" s="17" t="str">
        <f>IFERROR((IF(AH224&gt;=AJ224,"SOBRESALIENTE",IF(AH224&lt;AJ224-(AJ224*0.05),"NO CUMPLIDA","ACEPTABLE"))),"N/A")</f>
        <v>SOBRESALIENTE</v>
      </c>
      <c r="AJ224" s="11">
        <f t="shared" si="261"/>
        <v>0.8</v>
      </c>
      <c r="AK224" s="11" t="s">
        <v>119</v>
      </c>
      <c r="AL224" s="227" t="s">
        <v>1851</v>
      </c>
      <c r="AM224" s="228">
        <v>14269786600</v>
      </c>
      <c r="AN224" s="228">
        <v>12922683230</v>
      </c>
      <c r="AO224" s="14">
        <f t="shared" si="215"/>
        <v>1.1042433174306014</v>
      </c>
      <c r="AP224" s="229">
        <v>14085526968</v>
      </c>
      <c r="AQ224" s="228">
        <v>12922683230</v>
      </c>
      <c r="AR224" s="14">
        <f t="shared" si="216"/>
        <v>1.0899846972415497</v>
      </c>
      <c r="AS224" s="230">
        <v>16021321364</v>
      </c>
      <c r="AT224" s="228">
        <v>13351254658</v>
      </c>
      <c r="AU224" s="14">
        <f t="shared" si="217"/>
        <v>1.1999862016263849</v>
      </c>
      <c r="AV224" s="154">
        <f t="shared" si="249"/>
        <v>44376634932</v>
      </c>
      <c r="AW224" s="155">
        <f t="shared" si="249"/>
        <v>39196621118</v>
      </c>
      <c r="AX224" s="14">
        <f t="shared" si="218"/>
        <v>1.1321546007347356</v>
      </c>
      <c r="AY224" s="17" t="str">
        <f>IFERROR((IF(AX224&gt;=AZ224,"SOBRESALIENTE",IF(AX224&lt;AZ224-(AZ224*0.05),"NO CUMPLIDA","ACEPTABLE"))),"N/A")</f>
        <v>SOBRESALIENTE</v>
      </c>
      <c r="AZ224" s="11">
        <f t="shared" si="234"/>
        <v>0.8</v>
      </c>
      <c r="BA224" s="11" t="s">
        <v>119</v>
      </c>
      <c r="BB224" s="7" t="s">
        <v>1851</v>
      </c>
      <c r="BC224" s="21"/>
      <c r="BD224" s="21"/>
      <c r="BE224" s="14" t="e">
        <f t="shared" si="219"/>
        <v>#DIV/0!</v>
      </c>
      <c r="BF224" s="21"/>
      <c r="BG224" s="21"/>
      <c r="BH224" s="14" t="e">
        <f t="shared" si="220"/>
        <v>#DIV/0!</v>
      </c>
      <c r="BI224" s="21"/>
      <c r="BJ224" s="21"/>
      <c r="BK224" s="14" t="e">
        <f t="shared" si="221"/>
        <v>#DIV/0!</v>
      </c>
      <c r="BL224" s="162">
        <f t="shared" si="250"/>
        <v>0</v>
      </c>
      <c r="BM224" s="163">
        <f t="shared" si="250"/>
        <v>0</v>
      </c>
      <c r="BN224" s="14" t="e">
        <f t="shared" si="222"/>
        <v>#DIV/0!</v>
      </c>
      <c r="BO224" s="28" t="str">
        <f>IFERROR((IF(BN224&gt;=BP224,"SOBRESALIENTE",IF(BN224&lt;BP224-(BP224*0.05),"NO CUMPLIDA","ACEPTABLE"))),"N/A")</f>
        <v>N/A</v>
      </c>
      <c r="BP224" s="24">
        <f t="shared" si="194"/>
        <v>0.8</v>
      </c>
      <c r="BQ224" s="21"/>
      <c r="BR224" s="21"/>
      <c r="BS224" s="21"/>
      <c r="BT224" s="14" t="e">
        <f t="shared" si="223"/>
        <v>#DIV/0!</v>
      </c>
      <c r="BU224" s="21"/>
      <c r="BV224" s="21"/>
      <c r="BW224" s="14" t="e">
        <f t="shared" si="224"/>
        <v>#DIV/0!</v>
      </c>
      <c r="BX224" s="21"/>
      <c r="BY224" s="21"/>
      <c r="BZ224" s="14" t="e">
        <f t="shared" si="225"/>
        <v>#DIV/0!</v>
      </c>
      <c r="CA224" s="162">
        <f t="shared" si="226"/>
        <v>0</v>
      </c>
      <c r="CB224" s="163">
        <f t="shared" si="226"/>
        <v>0</v>
      </c>
      <c r="CC224" s="14" t="e">
        <f t="shared" si="227"/>
        <v>#DIV/0!</v>
      </c>
      <c r="CD224" s="28" t="str">
        <f t="shared" ref="CD224:CD230" si="262">IFERROR((IF(CC224&gt;=CE224,"SOBRESALIENTE",IF(CC224&lt;CE224-(CE224*0.05),"NO CUMPLIDA","ACEPTABLE"))),"N/A")</f>
        <v>N/A</v>
      </c>
      <c r="CE224" s="24">
        <f t="shared" si="195"/>
        <v>0.8</v>
      </c>
      <c r="CF224" s="21"/>
      <c r="CG224" s="163">
        <f t="shared" si="252"/>
        <v>86728962994</v>
      </c>
      <c r="CH224" s="163">
        <f t="shared" si="252"/>
        <v>74619304348</v>
      </c>
      <c r="CI224" s="14">
        <f t="shared" si="229"/>
        <v>1.1622858689424993</v>
      </c>
      <c r="CJ224" s="28" t="str">
        <f>IFERROR((IF(CI224&gt;=CK224,"SOBRESALIENTE",IF(CI224&lt;CK224-(CK224*0.05),"NO CUMPLIDA","ACEPTABLE"))),"N/A")</f>
        <v>SOBRESALIENTE</v>
      </c>
      <c r="CK224" s="11">
        <v>0.8</v>
      </c>
      <c r="CL224" s="26"/>
      <c r="CM224" s="231">
        <f t="shared" si="245"/>
        <v>86728962994</v>
      </c>
      <c r="CN224" s="38">
        <f t="shared" si="235"/>
        <v>12436550724.666666</v>
      </c>
      <c r="CO224" s="14">
        <f t="shared" si="230"/>
        <v>6.9737152136549962</v>
      </c>
      <c r="CP224" s="28" t="str">
        <f>IFERROR((IF(CO224&gt;=CQ224,"SOBRESALIENTE",IF(CO224&lt;CQ224-(CQ224*0.05),"NO CUMPLIDA","ACEPTABLE"))),"N/A")</f>
        <v>SOBRESALIENTE</v>
      </c>
      <c r="CQ224" s="11">
        <v>0.8</v>
      </c>
      <c r="CR224" s="26"/>
      <c r="CS224" s="231">
        <f t="shared" ref="CS224:CS232" si="263">SUBTOTAL(9,AI224,AM224,AP224,AY224,BC224,BF224)</f>
        <v>28355313568</v>
      </c>
      <c r="CT224" s="29">
        <f t="shared" si="236"/>
        <v>12436550724.666666</v>
      </c>
      <c r="CU224" s="30">
        <f t="shared" si="231"/>
        <v>2.2799982242471817</v>
      </c>
      <c r="CV224" s="28" t="str">
        <f>IFERROR((IF(CU224&gt;=CW224,"SOBRESALIENTE",IF(CU224&lt;CW224-(CW224*0.05),"NO CUMPLIDA","ACEPTABLE"))),"N/A")</f>
        <v>SOBRESALIENTE</v>
      </c>
      <c r="CW224" s="11">
        <v>0.8</v>
      </c>
      <c r="CX224" s="26"/>
      <c r="CY224" s="231">
        <f t="shared" si="246"/>
        <v>86728962994</v>
      </c>
      <c r="CZ224" s="29">
        <f t="shared" si="246"/>
        <v>74619304348</v>
      </c>
      <c r="DA224" s="30">
        <f t="shared" si="232"/>
        <v>1.1622858689424993</v>
      </c>
      <c r="DB224" s="28" t="str">
        <f>IFERROR((IF(DA224&gt;=DC224,"SOBRESALIENTE",IF(DA224&lt;DC224-(DC224*0.05),"NO CUMPLIDA","ACEPTABLE"))),"N/A")</f>
        <v>SOBRESALIENTE</v>
      </c>
      <c r="DC224" s="11">
        <v>0.8</v>
      </c>
      <c r="DD224" s="26"/>
    </row>
    <row r="225" spans="1:108" ht="78.75">
      <c r="A225" s="8" t="s">
        <v>1852</v>
      </c>
      <c r="B225" s="7" t="s">
        <v>102</v>
      </c>
      <c r="C225" s="8" t="s">
        <v>1841</v>
      </c>
      <c r="D225" s="9" t="s">
        <v>1842</v>
      </c>
      <c r="E225" s="7">
        <v>87571794</v>
      </c>
      <c r="F225" s="8" t="s">
        <v>1843</v>
      </c>
      <c r="G225" s="9" t="s">
        <v>1844</v>
      </c>
      <c r="H225" s="9">
        <v>59816096</v>
      </c>
      <c r="I225" s="7" t="s">
        <v>107</v>
      </c>
      <c r="J225" s="7" t="s">
        <v>1845</v>
      </c>
      <c r="K225" s="7" t="s">
        <v>1853</v>
      </c>
      <c r="L225" s="7" t="s">
        <v>110</v>
      </c>
      <c r="M225" s="7" t="s">
        <v>111</v>
      </c>
      <c r="N225" s="7" t="s">
        <v>112</v>
      </c>
      <c r="O225" s="7" t="s">
        <v>243</v>
      </c>
      <c r="P225" s="7" t="s">
        <v>1847</v>
      </c>
      <c r="Q225" s="7" t="s">
        <v>114</v>
      </c>
      <c r="R225" s="8" t="s">
        <v>1854</v>
      </c>
      <c r="S225" s="7" t="s">
        <v>1855</v>
      </c>
      <c r="T225" s="7" t="s">
        <v>1850</v>
      </c>
      <c r="U225" s="11">
        <v>0.95</v>
      </c>
      <c r="V225" s="7" t="s">
        <v>160</v>
      </c>
      <c r="W225" s="32">
        <v>10576703711</v>
      </c>
      <c r="X225" s="224">
        <v>10500000000</v>
      </c>
      <c r="Y225" s="14">
        <f t="shared" si="212"/>
        <v>1.0073051153333332</v>
      </c>
      <c r="Z225" s="232">
        <v>16150267446</v>
      </c>
      <c r="AA225" s="224">
        <v>12000000000</v>
      </c>
      <c r="AB225" s="14">
        <f t="shared" si="213"/>
        <v>1.3458556205000001</v>
      </c>
      <c r="AC225" s="224">
        <v>10026678493</v>
      </c>
      <c r="AD225" s="224">
        <v>9571428571</v>
      </c>
      <c r="AE225" s="14">
        <f t="shared" si="214"/>
        <v>1.0475634246886969</v>
      </c>
      <c r="AF225" s="154">
        <f t="shared" si="248"/>
        <v>36753649650</v>
      </c>
      <c r="AG225" s="155">
        <f t="shared" si="248"/>
        <v>32071428571</v>
      </c>
      <c r="AH225" s="14">
        <f t="shared" si="233"/>
        <v>1.1459935303048463</v>
      </c>
      <c r="AI225" s="17" t="str">
        <f>IFERROR((IF(AH225&gt;=AJ225,"SOBRESALIENTE",IF(AH225&lt;AJ225-(AJ225*0.05),"NO CUMPLIDA","ACEPTABLE"))),"N/A")</f>
        <v>SOBRESALIENTE</v>
      </c>
      <c r="AJ225" s="11">
        <f t="shared" si="261"/>
        <v>0.95</v>
      </c>
      <c r="AK225" s="11" t="s">
        <v>119</v>
      </c>
      <c r="AL225" s="233" t="s">
        <v>1856</v>
      </c>
      <c r="AM225" s="228">
        <v>7805100184</v>
      </c>
      <c r="AN225" s="228">
        <v>3351254658</v>
      </c>
      <c r="AO225" s="14">
        <f t="shared" si="215"/>
        <v>2.3290083805979749</v>
      </c>
      <c r="AP225" s="234">
        <v>9896528791</v>
      </c>
      <c r="AQ225" s="228">
        <v>3351254658</v>
      </c>
      <c r="AR225" s="14">
        <f t="shared" si="216"/>
        <v>2.9530816965447095</v>
      </c>
      <c r="AS225" s="228">
        <v>9543468594</v>
      </c>
      <c r="AT225" s="228">
        <v>3351254658</v>
      </c>
      <c r="AU225" s="14">
        <f t="shared" si="217"/>
        <v>2.8477300497645439</v>
      </c>
      <c r="AV225" s="154">
        <f t="shared" si="249"/>
        <v>27245097569</v>
      </c>
      <c r="AW225" s="155">
        <f t="shared" si="249"/>
        <v>10053763974</v>
      </c>
      <c r="AX225" s="14">
        <f t="shared" si="218"/>
        <v>2.7099400423024096</v>
      </c>
      <c r="AY225" s="17" t="str">
        <f>IFERROR((IF(AX225&gt;=AZ225,"SOBRESALIENTE",IF(AX225&lt;AZ225-(AZ225*0.05),"NO CUMPLIDA","ACEPTABLE"))),"N/A")</f>
        <v>SOBRESALIENTE</v>
      </c>
      <c r="AZ225" s="11">
        <f t="shared" si="234"/>
        <v>0.95</v>
      </c>
      <c r="BA225" s="11" t="s">
        <v>119</v>
      </c>
      <c r="BB225" s="7" t="s">
        <v>1856</v>
      </c>
      <c r="BC225" s="21"/>
      <c r="BD225" s="21"/>
      <c r="BE225" s="14" t="e">
        <f t="shared" si="219"/>
        <v>#DIV/0!</v>
      </c>
      <c r="BF225" s="21"/>
      <c r="BG225" s="21"/>
      <c r="BH225" s="14" t="e">
        <f t="shared" si="220"/>
        <v>#DIV/0!</v>
      </c>
      <c r="BI225" s="21"/>
      <c r="BJ225" s="21"/>
      <c r="BK225" s="14" t="e">
        <f t="shared" si="221"/>
        <v>#DIV/0!</v>
      </c>
      <c r="BL225" s="162">
        <f t="shared" si="250"/>
        <v>0</v>
      </c>
      <c r="BM225" s="163">
        <f t="shared" si="250"/>
        <v>0</v>
      </c>
      <c r="BN225" s="14" t="e">
        <f t="shared" si="222"/>
        <v>#DIV/0!</v>
      </c>
      <c r="BO225" s="28" t="str">
        <f>IFERROR((IF(BN225&gt;=BP225,"SOBRESALIENTE",IF(BN225&lt;BP225-(BP225*0.05),"NO CUMPLIDA","ACEPTABLE"))),"N/A")</f>
        <v>N/A</v>
      </c>
      <c r="BP225" s="24">
        <f t="shared" si="194"/>
        <v>0.95</v>
      </c>
      <c r="BQ225" s="21"/>
      <c r="BR225" s="21"/>
      <c r="BS225" s="21"/>
      <c r="BT225" s="14" t="e">
        <f t="shared" si="223"/>
        <v>#DIV/0!</v>
      </c>
      <c r="BU225" s="21"/>
      <c r="BV225" s="21"/>
      <c r="BW225" s="14" t="e">
        <f t="shared" si="224"/>
        <v>#DIV/0!</v>
      </c>
      <c r="BX225" s="21"/>
      <c r="BY225" s="21"/>
      <c r="BZ225" s="14" t="e">
        <f t="shared" si="225"/>
        <v>#DIV/0!</v>
      </c>
      <c r="CA225" s="162">
        <f t="shared" si="226"/>
        <v>0</v>
      </c>
      <c r="CB225" s="163">
        <f t="shared" si="226"/>
        <v>0</v>
      </c>
      <c r="CC225" s="14" t="e">
        <f t="shared" si="227"/>
        <v>#DIV/0!</v>
      </c>
      <c r="CD225" s="28" t="str">
        <f t="shared" si="262"/>
        <v>N/A</v>
      </c>
      <c r="CE225" s="24">
        <f t="shared" si="195"/>
        <v>0.95</v>
      </c>
      <c r="CF225" s="21"/>
      <c r="CG225" s="163">
        <f t="shared" si="252"/>
        <v>63998747219</v>
      </c>
      <c r="CH225" s="163">
        <f t="shared" si="252"/>
        <v>42125192545</v>
      </c>
      <c r="CI225" s="14">
        <f t="shared" si="229"/>
        <v>1.5192511500246249</v>
      </c>
      <c r="CJ225" s="28" t="str">
        <f>IFERROR((IF(CI225&gt;=CK225,"SOBRESALIENTE",IF(CI225&lt;CK225-(CK225*0.05),"NO CUMPLIDA","ACEPTABLE"))),"N/A")</f>
        <v>SOBRESALIENTE</v>
      </c>
      <c r="CK225" s="11">
        <v>0.95</v>
      </c>
      <c r="CL225" s="26"/>
      <c r="CM225" s="231">
        <f t="shared" si="245"/>
        <v>63998747219</v>
      </c>
      <c r="CN225" s="38">
        <f t="shared" si="235"/>
        <v>7020865424.166667</v>
      </c>
      <c r="CO225" s="14">
        <f t="shared" si="230"/>
        <v>9.1155069001477482</v>
      </c>
      <c r="CP225" s="28" t="str">
        <f>IFERROR((IF(CO225&gt;=CQ225,"SOBRESALIENTE",IF(CO225&lt;CQ225-(CQ225*0.05),"NO CUMPLIDA","ACEPTABLE"))),"N/A")</f>
        <v>SOBRESALIENTE</v>
      </c>
      <c r="CQ225" s="11">
        <v>0.95</v>
      </c>
      <c r="CR225" s="26"/>
      <c r="CS225" s="231">
        <f t="shared" si="263"/>
        <v>17701628975</v>
      </c>
      <c r="CT225" s="29">
        <f t="shared" si="236"/>
        <v>7020865424.166667</v>
      </c>
      <c r="CU225" s="30">
        <f t="shared" si="231"/>
        <v>2.5212887451266126</v>
      </c>
      <c r="CV225" s="28" t="str">
        <f>IFERROR((IF(CU225&gt;=CW225,"SOBRESALIENTE",IF(CU225&lt;CW225-(CW225*0.05),"NO CUMPLIDA","ACEPTABLE"))),"N/A")</f>
        <v>SOBRESALIENTE</v>
      </c>
      <c r="CW225" s="11">
        <v>0.95</v>
      </c>
      <c r="CX225" s="26"/>
      <c r="CY225" s="231">
        <f t="shared" si="246"/>
        <v>63998747219</v>
      </c>
      <c r="CZ225" s="29">
        <f t="shared" si="246"/>
        <v>42125192545</v>
      </c>
      <c r="DA225" s="30">
        <f t="shared" si="232"/>
        <v>1.5192511500246249</v>
      </c>
      <c r="DB225" s="28" t="str">
        <f>IFERROR((IF(DA225&gt;=DC225,"SOBRESALIENTE",IF(DA225&lt;DC225-(DC225*0.05),"NO CUMPLIDA","ACEPTABLE"))),"N/A")</f>
        <v>SOBRESALIENTE</v>
      </c>
      <c r="DC225" s="11">
        <v>0.95</v>
      </c>
      <c r="DD225" s="26"/>
    </row>
    <row r="226" spans="1:108" ht="56.25">
      <c r="A226" s="6" t="s">
        <v>1857</v>
      </c>
      <c r="B226" s="7" t="s">
        <v>102</v>
      </c>
      <c r="C226" s="8" t="s">
        <v>1841</v>
      </c>
      <c r="D226" s="9" t="s">
        <v>1842</v>
      </c>
      <c r="E226" s="7">
        <v>87571794</v>
      </c>
      <c r="F226" s="8" t="s">
        <v>1843</v>
      </c>
      <c r="G226" s="9" t="s">
        <v>1844</v>
      </c>
      <c r="H226" s="9">
        <v>59816096</v>
      </c>
      <c r="I226" s="7" t="s">
        <v>107</v>
      </c>
      <c r="J226" s="7" t="s">
        <v>1845</v>
      </c>
      <c r="K226" s="7" t="s">
        <v>1858</v>
      </c>
      <c r="L226" s="7" t="s">
        <v>110</v>
      </c>
      <c r="M226" s="7" t="s">
        <v>111</v>
      </c>
      <c r="N226" s="7" t="s">
        <v>112</v>
      </c>
      <c r="O226" s="7" t="s">
        <v>2</v>
      </c>
      <c r="P226" s="7" t="s">
        <v>1847</v>
      </c>
      <c r="Q226" s="7" t="s">
        <v>193</v>
      </c>
      <c r="R226" s="8" t="s">
        <v>1859</v>
      </c>
      <c r="S226" s="7" t="s">
        <v>1860</v>
      </c>
      <c r="T226" s="7" t="s">
        <v>1861</v>
      </c>
      <c r="U226" s="11">
        <v>0.7</v>
      </c>
      <c r="V226" s="7" t="s">
        <v>160</v>
      </c>
      <c r="W226" s="32">
        <v>8339826494</v>
      </c>
      <c r="X226" s="224">
        <v>10500000000</v>
      </c>
      <c r="Y226" s="14">
        <f t="shared" si="212"/>
        <v>0.79426918990476192</v>
      </c>
      <c r="Z226" s="225">
        <v>15834881962</v>
      </c>
      <c r="AA226" s="225">
        <v>12000000000</v>
      </c>
      <c r="AB226" s="14">
        <f t="shared" si="213"/>
        <v>1.3195734968333332</v>
      </c>
      <c r="AC226" s="224">
        <v>14331028931</v>
      </c>
      <c r="AD226" s="226">
        <v>12922683230</v>
      </c>
      <c r="AE226" s="14">
        <f t="shared" si="214"/>
        <v>1.1089824517040336</v>
      </c>
      <c r="AF226" s="154">
        <f t="shared" si="248"/>
        <v>38505737387</v>
      </c>
      <c r="AG226" s="155">
        <f t="shared" si="248"/>
        <v>35422683230</v>
      </c>
      <c r="AH226" s="14">
        <f t="shared" si="233"/>
        <v>1.0870361552506254</v>
      </c>
      <c r="AI226" s="17" t="str">
        <f>IFERROR((IF(AH226&gt;=AJ226,"SOBRESALIENTE",IF(AH226&lt;AJ226-(AJ226*0.05),"NO CUMPLIDA","ACEPTABLE"))),"N/A")</f>
        <v>SOBRESALIENTE</v>
      </c>
      <c r="AJ226" s="11">
        <f t="shared" si="261"/>
        <v>0.7</v>
      </c>
      <c r="AK226" s="11" t="s">
        <v>119</v>
      </c>
      <c r="AL226" s="233" t="s">
        <v>1862</v>
      </c>
      <c r="AM226" s="228">
        <v>10455385589</v>
      </c>
      <c r="AN226" s="228">
        <v>14269786600</v>
      </c>
      <c r="AO226" s="14">
        <f t="shared" si="215"/>
        <v>0.73269389950092179</v>
      </c>
      <c r="AP226" s="229">
        <v>14121451335</v>
      </c>
      <c r="AQ226" s="229">
        <v>14085526968</v>
      </c>
      <c r="AR226" s="14">
        <f t="shared" si="216"/>
        <v>1.0025504453671925</v>
      </c>
      <c r="AS226" s="228">
        <v>15450587551</v>
      </c>
      <c r="AT226" s="230">
        <v>16021321364</v>
      </c>
      <c r="AU226" s="14">
        <f t="shared" si="217"/>
        <v>0.96437660789437496</v>
      </c>
      <c r="AV226" s="154">
        <f t="shared" si="249"/>
        <v>40027424475</v>
      </c>
      <c r="AW226" s="155">
        <f t="shared" si="249"/>
        <v>44376634932</v>
      </c>
      <c r="AX226" s="14">
        <f t="shared" si="218"/>
        <v>0.90199323442022006</v>
      </c>
      <c r="AY226" s="17" t="str">
        <f>IFERROR((IF(AX226&gt;=AZ226,"SOBRESALIENTE",IF(AX226&lt;AZ226-(AZ226*0.05),"NO CUMPLIDA","ACEPTABLE"))),"N/A")</f>
        <v>SOBRESALIENTE</v>
      </c>
      <c r="AZ226" s="11">
        <f t="shared" si="234"/>
        <v>0.7</v>
      </c>
      <c r="BA226" s="11" t="s">
        <v>119</v>
      </c>
      <c r="BB226" s="7" t="s">
        <v>1862</v>
      </c>
      <c r="BC226" s="21"/>
      <c r="BD226" s="21"/>
      <c r="BE226" s="14" t="e">
        <f t="shared" si="219"/>
        <v>#DIV/0!</v>
      </c>
      <c r="BF226" s="21"/>
      <c r="BG226" s="21"/>
      <c r="BH226" s="14" t="e">
        <f t="shared" si="220"/>
        <v>#DIV/0!</v>
      </c>
      <c r="BI226" s="21"/>
      <c r="BJ226" s="21"/>
      <c r="BK226" s="14" t="e">
        <f t="shared" si="221"/>
        <v>#DIV/0!</v>
      </c>
      <c r="BL226" s="162">
        <f t="shared" si="250"/>
        <v>0</v>
      </c>
      <c r="BM226" s="163">
        <f t="shared" si="250"/>
        <v>0</v>
      </c>
      <c r="BN226" s="14" t="e">
        <f t="shared" si="222"/>
        <v>#DIV/0!</v>
      </c>
      <c r="BO226" s="28" t="str">
        <f>IFERROR((IF(BN226&gt;=BP226,"SOBRESALIENTE",IF(BN226&lt;BP226-(BP226*0.05),"NO CUMPLIDA","ACEPTABLE"))),"N/A")</f>
        <v>N/A</v>
      </c>
      <c r="BP226" s="24">
        <f t="shared" si="194"/>
        <v>0.7</v>
      </c>
      <c r="BQ226" s="21"/>
      <c r="BR226" s="21"/>
      <c r="BS226" s="21"/>
      <c r="BT226" s="14" t="e">
        <f t="shared" si="223"/>
        <v>#DIV/0!</v>
      </c>
      <c r="BU226" s="21"/>
      <c r="BV226" s="21"/>
      <c r="BW226" s="14" t="e">
        <f t="shared" si="224"/>
        <v>#DIV/0!</v>
      </c>
      <c r="BX226" s="21"/>
      <c r="BY226" s="21"/>
      <c r="BZ226" s="14" t="e">
        <f t="shared" si="225"/>
        <v>#DIV/0!</v>
      </c>
      <c r="CA226" s="162">
        <f t="shared" si="226"/>
        <v>0</v>
      </c>
      <c r="CB226" s="163">
        <f t="shared" si="226"/>
        <v>0</v>
      </c>
      <c r="CC226" s="14" t="e">
        <f t="shared" si="227"/>
        <v>#DIV/0!</v>
      </c>
      <c r="CD226" s="28" t="str">
        <f t="shared" si="262"/>
        <v>N/A</v>
      </c>
      <c r="CE226" s="24">
        <f t="shared" si="195"/>
        <v>0.7</v>
      </c>
      <c r="CF226" s="21"/>
      <c r="CG226" s="163">
        <f t="shared" si="252"/>
        <v>78533161862</v>
      </c>
      <c r="CH226" s="163">
        <f t="shared" si="252"/>
        <v>79799318162</v>
      </c>
      <c r="CI226" s="14">
        <f t="shared" si="229"/>
        <v>0.98413324412835723</v>
      </c>
      <c r="CJ226" s="28" t="str">
        <f>IFERROR((IF(CI226&gt;=CK226,"SOBRESALIENTE",IF(CI226&lt;CK226-(CK226*0.05),"NO CUMPLIDA","ACEPTABLE"))),"N/A")</f>
        <v>SOBRESALIENTE</v>
      </c>
      <c r="CK226" s="11">
        <v>0.7</v>
      </c>
      <c r="CL226" s="26"/>
      <c r="CM226" s="231">
        <f t="shared" si="245"/>
        <v>78533161862</v>
      </c>
      <c r="CN226" s="38">
        <f t="shared" si="235"/>
        <v>13299886360.333334</v>
      </c>
      <c r="CO226" s="14">
        <f t="shared" si="230"/>
        <v>5.9047994647701429</v>
      </c>
      <c r="CP226" s="28" t="str">
        <f>IFERROR((IF(CO226&gt;=CQ226,"SOBRESALIENTE",IF(CO226&lt;CQ226-(CQ226*0.05),"NO CUMPLIDA","ACEPTABLE"))),"N/A")</f>
        <v>SOBRESALIENTE</v>
      </c>
      <c r="CQ226" s="11">
        <v>0.7</v>
      </c>
      <c r="CR226" s="26"/>
      <c r="CS226" s="231">
        <f t="shared" si="263"/>
        <v>24576836924</v>
      </c>
      <c r="CT226" s="29">
        <f t="shared" si="236"/>
        <v>13299886360.333334</v>
      </c>
      <c r="CU226" s="30">
        <f t="shared" si="231"/>
        <v>1.8478982645520914</v>
      </c>
      <c r="CV226" s="28" t="str">
        <f>IFERROR((IF(CU226&gt;=CW226,"SOBRESALIENTE",IF(CU226&lt;CW226-(CW226*0.05),"NO CUMPLIDA","ACEPTABLE"))),"N/A")</f>
        <v>SOBRESALIENTE</v>
      </c>
      <c r="CW226" s="11">
        <v>0.7</v>
      </c>
      <c r="CX226" s="26"/>
      <c r="CY226" s="231">
        <f t="shared" si="246"/>
        <v>78533161862</v>
      </c>
      <c r="CZ226" s="29">
        <f t="shared" si="246"/>
        <v>79799318162</v>
      </c>
      <c r="DA226" s="30">
        <f t="shared" si="232"/>
        <v>0.98413324412835723</v>
      </c>
      <c r="DB226" s="28" t="str">
        <f>IFERROR((IF(DA226&gt;=DC226,"SOBRESALIENTE",IF(DA226&lt;DC226-(DC226*0.05),"NO CUMPLIDA","ACEPTABLE"))),"N/A")</f>
        <v>SOBRESALIENTE</v>
      </c>
      <c r="DC226" s="11">
        <v>0.7</v>
      </c>
      <c r="DD226" s="26"/>
    </row>
    <row r="227" spans="1:108" ht="63.75">
      <c r="A227" s="8" t="s">
        <v>1863</v>
      </c>
      <c r="B227" s="7" t="s">
        <v>102</v>
      </c>
      <c r="C227" s="8" t="s">
        <v>1841</v>
      </c>
      <c r="D227" s="9" t="s">
        <v>1842</v>
      </c>
      <c r="E227" s="7">
        <v>87571794</v>
      </c>
      <c r="F227" s="8" t="s">
        <v>1843</v>
      </c>
      <c r="G227" s="9" t="s">
        <v>1844</v>
      </c>
      <c r="H227" s="9">
        <v>59816096</v>
      </c>
      <c r="I227" s="7" t="s">
        <v>107</v>
      </c>
      <c r="J227" s="7" t="s">
        <v>1845</v>
      </c>
      <c r="K227" s="7" t="s">
        <v>1864</v>
      </c>
      <c r="L227" s="7" t="s">
        <v>110</v>
      </c>
      <c r="M227" s="7" t="s">
        <v>111</v>
      </c>
      <c r="N227" s="7" t="s">
        <v>112</v>
      </c>
      <c r="O227" s="7" t="s">
        <v>2</v>
      </c>
      <c r="P227" s="7" t="s">
        <v>1847</v>
      </c>
      <c r="Q227" s="7" t="s">
        <v>193</v>
      </c>
      <c r="R227" s="8" t="s">
        <v>1865</v>
      </c>
      <c r="S227" s="7" t="s">
        <v>1866</v>
      </c>
      <c r="T227" s="7" t="s">
        <v>1867</v>
      </c>
      <c r="U227" s="11">
        <v>0.1</v>
      </c>
      <c r="V227" s="7" t="s">
        <v>160</v>
      </c>
      <c r="W227" s="235">
        <v>400000</v>
      </c>
      <c r="X227" s="236">
        <v>8036000</v>
      </c>
      <c r="Y227" s="14">
        <f t="shared" si="212"/>
        <v>4.9776007964161276E-2</v>
      </c>
      <c r="Z227" s="225">
        <v>1233300</v>
      </c>
      <c r="AA227" s="225">
        <v>16400</v>
      </c>
      <c r="AB227" s="14">
        <f t="shared" si="213"/>
        <v>75.201219512195124</v>
      </c>
      <c r="AC227" s="237">
        <v>400000</v>
      </c>
      <c r="AD227" s="237">
        <v>81700</v>
      </c>
      <c r="AE227" s="14">
        <f t="shared" si="214"/>
        <v>4.8959608323133414</v>
      </c>
      <c r="AF227" s="154">
        <f t="shared" si="248"/>
        <v>2033300</v>
      </c>
      <c r="AG227" s="155">
        <f t="shared" si="248"/>
        <v>8134100</v>
      </c>
      <c r="AH227" s="14">
        <f t="shared" si="233"/>
        <v>0.24997233867299393</v>
      </c>
      <c r="AI227" s="17" t="str">
        <f>IFERROR((IF(AH227&gt;=AJ227,"SOBRESALIENTE",IF(AH227&lt;AJ227-(AJ227*0.05),"NO CUMPLIDA","ACEPTABLE"))),"N/A")</f>
        <v>SOBRESALIENTE</v>
      </c>
      <c r="AJ227" s="11">
        <f t="shared" si="261"/>
        <v>0.1</v>
      </c>
      <c r="AK227" s="11" t="s">
        <v>119</v>
      </c>
      <c r="AL227" s="238" t="s">
        <v>1868</v>
      </c>
      <c r="AM227" s="229">
        <v>888700</v>
      </c>
      <c r="AN227" s="229">
        <v>38400</v>
      </c>
      <c r="AO227" s="14">
        <f t="shared" si="215"/>
        <v>23.143229166666668</v>
      </c>
      <c r="AP227" s="229">
        <v>844800</v>
      </c>
      <c r="AQ227" s="229">
        <v>7581500</v>
      </c>
      <c r="AR227" s="14">
        <f t="shared" si="216"/>
        <v>0.11142913671437051</v>
      </c>
      <c r="AS227" s="229">
        <v>1300000</v>
      </c>
      <c r="AT227" s="229">
        <v>4100</v>
      </c>
      <c r="AU227" s="14">
        <f t="shared" si="217"/>
        <v>317.07317073170731</v>
      </c>
      <c r="AV227" s="154">
        <f t="shared" si="249"/>
        <v>3033500</v>
      </c>
      <c r="AW227" s="155">
        <f t="shared" si="249"/>
        <v>7624000</v>
      </c>
      <c r="AX227" s="14">
        <f t="shared" si="218"/>
        <v>0.39788824763903463</v>
      </c>
      <c r="AY227" s="17" t="str">
        <f>IFERROR((IF(AX227&gt;=AZ227,"SOBRESALIENTE",IF(AX227&lt;AZ227-(AZ227*0.05),"NO CUMPLIDA","ACEPTABLE"))),"N/A")</f>
        <v>SOBRESALIENTE</v>
      </c>
      <c r="AZ227" s="11">
        <f t="shared" si="234"/>
        <v>0.1</v>
      </c>
      <c r="BA227" s="11" t="s">
        <v>119</v>
      </c>
      <c r="BB227" s="7" t="s">
        <v>1868</v>
      </c>
      <c r="BC227" s="21"/>
      <c r="BD227" s="21"/>
      <c r="BE227" s="14" t="e">
        <f t="shared" si="219"/>
        <v>#DIV/0!</v>
      </c>
      <c r="BF227" s="21"/>
      <c r="BG227" s="21"/>
      <c r="BH227" s="14" t="e">
        <f t="shared" si="220"/>
        <v>#DIV/0!</v>
      </c>
      <c r="BI227" s="21"/>
      <c r="BJ227" s="21"/>
      <c r="BK227" s="14" t="e">
        <f t="shared" si="221"/>
        <v>#DIV/0!</v>
      </c>
      <c r="BL227" s="162">
        <f t="shared" si="250"/>
        <v>0</v>
      </c>
      <c r="BM227" s="163">
        <f t="shared" si="250"/>
        <v>0</v>
      </c>
      <c r="BN227" s="14" t="e">
        <f t="shared" si="222"/>
        <v>#DIV/0!</v>
      </c>
      <c r="BO227" s="28" t="str">
        <f>IFERROR((IF(BN227&gt;=BP227,"SOBRESALIENTE",IF(BN227&lt;BP227-(BP227*0.05),"NO CUMPLIDA","ACEPTABLE"))),"N/A")</f>
        <v>N/A</v>
      </c>
      <c r="BP227" s="24">
        <f t="shared" si="194"/>
        <v>0.1</v>
      </c>
      <c r="BQ227" s="21"/>
      <c r="BR227" s="21"/>
      <c r="BS227" s="21"/>
      <c r="BT227" s="14" t="e">
        <f t="shared" si="223"/>
        <v>#DIV/0!</v>
      </c>
      <c r="BU227" s="21"/>
      <c r="BV227" s="21"/>
      <c r="BW227" s="14" t="e">
        <f t="shared" si="224"/>
        <v>#DIV/0!</v>
      </c>
      <c r="BX227" s="21"/>
      <c r="BY227" s="21"/>
      <c r="BZ227" s="14" t="e">
        <f t="shared" si="225"/>
        <v>#DIV/0!</v>
      </c>
      <c r="CA227" s="162">
        <f t="shared" si="226"/>
        <v>0</v>
      </c>
      <c r="CB227" s="163">
        <f t="shared" si="226"/>
        <v>0</v>
      </c>
      <c r="CC227" s="14" t="e">
        <f t="shared" si="227"/>
        <v>#DIV/0!</v>
      </c>
      <c r="CD227" s="28" t="str">
        <f t="shared" si="262"/>
        <v>N/A</v>
      </c>
      <c r="CE227" s="24">
        <f t="shared" si="195"/>
        <v>0.1</v>
      </c>
      <c r="CF227" s="21"/>
      <c r="CG227" s="163">
        <f t="shared" si="252"/>
        <v>5066800</v>
      </c>
      <c r="CH227" s="163">
        <f t="shared" si="252"/>
        <v>15758100</v>
      </c>
      <c r="CI227" s="14">
        <f t="shared" si="229"/>
        <v>0.3215362258140258</v>
      </c>
      <c r="CJ227" s="28" t="str">
        <f>IFERROR((IF(CI227&gt;=CK227,"SOBRESALIENTE",IF(CI227&lt;CK227-(CK227*0.05),"NO CUMPLIDA","ACEPTABLE"))),"N/A")</f>
        <v>SOBRESALIENTE</v>
      </c>
      <c r="CK227" s="11">
        <v>0.1</v>
      </c>
      <c r="CL227" s="26"/>
      <c r="CM227" s="231">
        <f t="shared" si="245"/>
        <v>5066800</v>
      </c>
      <c r="CN227" s="38">
        <f t="shared" si="235"/>
        <v>2626350</v>
      </c>
      <c r="CO227" s="14">
        <f t="shared" si="230"/>
        <v>1.9292173548841549</v>
      </c>
      <c r="CP227" s="28" t="str">
        <f>IFERROR((IF(CO227&gt;=CQ227,"SOBRESALIENTE",IF(CO227&lt;CQ227-(CQ227*0.05),"NO CUMPLIDA","ACEPTABLE"))),"N/A")</f>
        <v>SOBRESALIENTE</v>
      </c>
      <c r="CQ227" s="11">
        <v>0.1</v>
      </c>
      <c r="CR227" s="26"/>
      <c r="CS227" s="231">
        <f t="shared" si="263"/>
        <v>1733500</v>
      </c>
      <c r="CT227" s="29">
        <f t="shared" si="236"/>
        <v>2626350</v>
      </c>
      <c r="CU227" s="30">
        <f t="shared" si="231"/>
        <v>0.66004150246539872</v>
      </c>
      <c r="CV227" s="28" t="str">
        <f>IFERROR((IF(CU227&gt;=CW227,"SOBRESALIENTE",IF(CU227&lt;CW227-(CW227*0.05),"NO CUMPLIDA","ACEPTABLE"))),"N/A")</f>
        <v>SOBRESALIENTE</v>
      </c>
      <c r="CW227" s="11">
        <v>0.1</v>
      </c>
      <c r="CX227" s="26"/>
      <c r="CY227" s="231">
        <f t="shared" si="246"/>
        <v>5066800</v>
      </c>
      <c r="CZ227" s="29">
        <f t="shared" si="246"/>
        <v>15758100</v>
      </c>
      <c r="DA227" s="30">
        <f t="shared" si="232"/>
        <v>0.3215362258140258</v>
      </c>
      <c r="DB227" s="28" t="str">
        <f>IFERROR((IF(DA227&gt;=DC227,"SOBRESALIENTE",IF(DA227&lt;DC227-(DC227*0.05),"NO CUMPLIDA","ACEPTABLE"))),"N/A")</f>
        <v>SOBRESALIENTE</v>
      </c>
      <c r="DC227" s="11">
        <v>0.1</v>
      </c>
      <c r="DD227" s="26"/>
    </row>
    <row r="228" spans="1:108" ht="114.75">
      <c r="A228" s="6" t="s">
        <v>1869</v>
      </c>
      <c r="B228" s="7" t="s">
        <v>102</v>
      </c>
      <c r="C228" s="8" t="s">
        <v>1841</v>
      </c>
      <c r="D228" s="9" t="s">
        <v>1842</v>
      </c>
      <c r="E228" s="7">
        <v>87571794</v>
      </c>
      <c r="F228" s="8" t="s">
        <v>1843</v>
      </c>
      <c r="G228" s="9" t="s">
        <v>1844</v>
      </c>
      <c r="H228" s="9">
        <v>59816096</v>
      </c>
      <c r="I228" s="7" t="s">
        <v>107</v>
      </c>
      <c r="J228" s="7" t="s">
        <v>1845</v>
      </c>
      <c r="K228" s="7" t="s">
        <v>1870</v>
      </c>
      <c r="L228" s="7" t="s">
        <v>110</v>
      </c>
      <c r="M228" s="7" t="s">
        <v>111</v>
      </c>
      <c r="N228" s="7" t="s">
        <v>112</v>
      </c>
      <c r="O228" s="7" t="s">
        <v>2</v>
      </c>
      <c r="P228" s="7" t="s">
        <v>1847</v>
      </c>
      <c r="Q228" s="7" t="s">
        <v>193</v>
      </c>
      <c r="R228" s="8" t="s">
        <v>1871</v>
      </c>
      <c r="S228" s="7" t="s">
        <v>1872</v>
      </c>
      <c r="T228" s="7" t="s">
        <v>1873</v>
      </c>
      <c r="U228" s="11">
        <v>0.25</v>
      </c>
      <c r="V228" s="7" t="s">
        <v>160</v>
      </c>
      <c r="W228" s="235">
        <v>65039404081.76001</v>
      </c>
      <c r="X228" s="236">
        <v>157540543897.72003</v>
      </c>
      <c r="Y228" s="14">
        <f t="shared" si="212"/>
        <v>0.41284232282443756</v>
      </c>
      <c r="Z228" s="225">
        <v>66276064486.12001</v>
      </c>
      <c r="AA228" s="225">
        <v>155818916084.03003</v>
      </c>
      <c r="AB228" s="14">
        <f t="shared" si="213"/>
        <v>0.42534029982841526</v>
      </c>
      <c r="AC228" s="237">
        <v>67365010163.93</v>
      </c>
      <c r="AD228" s="237">
        <v>157894128171.56</v>
      </c>
      <c r="AE228" s="14">
        <f t="shared" si="214"/>
        <v>0.42664670905769525</v>
      </c>
      <c r="AF228" s="154">
        <f t="shared" si="248"/>
        <v>198680478731.81003</v>
      </c>
      <c r="AG228" s="154">
        <f t="shared" si="248"/>
        <v>471253588153.31006</v>
      </c>
      <c r="AH228" s="14">
        <f t="shared" si="233"/>
        <v>0.42159992778065492</v>
      </c>
      <c r="AI228" s="17" t="str">
        <f>IFERROR((IF(AH228&lt;=AJ228,"SOBRESALIENTE",IF(AH228&gt;AJ228+(AJ228*0.05),"NO CUMPLIDA","ACEPTABLE"))),"N/A")</f>
        <v>NO CUMPLIDA</v>
      </c>
      <c r="AJ228" s="11">
        <f t="shared" si="261"/>
        <v>0.25</v>
      </c>
      <c r="AK228" s="11" t="s">
        <v>119</v>
      </c>
      <c r="AL228" s="233" t="s">
        <v>1874</v>
      </c>
      <c r="AM228" s="229">
        <v>69309476432.470001</v>
      </c>
      <c r="AN228" s="229">
        <v>164626677654.13</v>
      </c>
      <c r="AO228" s="14">
        <f t="shared" si="215"/>
        <v>0.42100999315605897</v>
      </c>
      <c r="AP228" s="229">
        <v>70532625521.820023</v>
      </c>
      <c r="AQ228" s="229">
        <v>165801476229.63004</v>
      </c>
      <c r="AR228" s="14">
        <f t="shared" si="216"/>
        <v>0.42540408641557853</v>
      </c>
      <c r="AS228" s="229">
        <v>69381985637.470016</v>
      </c>
      <c r="AT228" s="229">
        <v>167713762650.13</v>
      </c>
      <c r="AU228" s="14">
        <f t="shared" si="217"/>
        <v>0.41369285705078795</v>
      </c>
      <c r="AV228" s="154">
        <f t="shared" si="249"/>
        <v>209224087591.76007</v>
      </c>
      <c r="AW228" s="155">
        <f t="shared" si="249"/>
        <v>498141916533.89001</v>
      </c>
      <c r="AX228" s="14">
        <f t="shared" si="218"/>
        <v>0.42000899873585718</v>
      </c>
      <c r="AY228" s="17" t="str">
        <f>IFERROR((IF(AX228&gt;=AZ228,"SOBRESALIENTE",IF(AX228&lt;AZ228+(AZ228*0.05),"NO CUMPLIDA","ACEPTABLE"))),"N/A")</f>
        <v>SOBRESALIENTE</v>
      </c>
      <c r="AZ228" s="11">
        <f t="shared" si="234"/>
        <v>0.25</v>
      </c>
      <c r="BA228" s="11" t="s">
        <v>119</v>
      </c>
      <c r="BB228" s="7" t="s">
        <v>1874</v>
      </c>
      <c r="BC228" s="21"/>
      <c r="BD228" s="21"/>
      <c r="BE228" s="14" t="e">
        <f t="shared" si="219"/>
        <v>#DIV/0!</v>
      </c>
      <c r="BF228" s="21"/>
      <c r="BG228" s="21"/>
      <c r="BH228" s="14" t="e">
        <f t="shared" si="220"/>
        <v>#DIV/0!</v>
      </c>
      <c r="BI228" s="21"/>
      <c r="BJ228" s="21"/>
      <c r="BK228" s="14" t="e">
        <f t="shared" si="221"/>
        <v>#DIV/0!</v>
      </c>
      <c r="BL228" s="162">
        <f t="shared" si="250"/>
        <v>0</v>
      </c>
      <c r="BM228" s="163">
        <f t="shared" si="250"/>
        <v>0</v>
      </c>
      <c r="BN228" s="14" t="e">
        <f t="shared" si="222"/>
        <v>#DIV/0!</v>
      </c>
      <c r="BO228" s="28" t="str">
        <f>IFERROR((IF(BN228&lt;=BP228,"SOBRESALIENTE",IF(BN228&gt;BP228+(BP228*0.05),"NO CUMPLIDA","ACEPTABLE"))),"N/A")</f>
        <v>N/A</v>
      </c>
      <c r="BP228" s="24">
        <f t="shared" si="194"/>
        <v>0.25</v>
      </c>
      <c r="BQ228" s="21"/>
      <c r="BR228" s="21"/>
      <c r="BS228" s="21"/>
      <c r="BT228" s="14" t="e">
        <f t="shared" si="223"/>
        <v>#DIV/0!</v>
      </c>
      <c r="BU228" s="21"/>
      <c r="BV228" s="21"/>
      <c r="BW228" s="14" t="e">
        <f t="shared" si="224"/>
        <v>#DIV/0!</v>
      </c>
      <c r="BX228" s="21"/>
      <c r="BY228" s="21"/>
      <c r="BZ228" s="14" t="e">
        <f t="shared" si="225"/>
        <v>#DIV/0!</v>
      </c>
      <c r="CA228" s="162">
        <f t="shared" si="226"/>
        <v>0</v>
      </c>
      <c r="CB228" s="163">
        <f t="shared" si="226"/>
        <v>0</v>
      </c>
      <c r="CC228" s="14" t="e">
        <f t="shared" si="227"/>
        <v>#DIV/0!</v>
      </c>
      <c r="CD228" s="28" t="str">
        <f>IFERROR((IF(CC228&lt;=CE228,"SOBRESALIENTE",IF(CC228&gt;CE228+(CE228*0.05),"NO CUMPLIDA","ACEPTABLE"))),"N/A")</f>
        <v>N/A</v>
      </c>
      <c r="CE228" s="24">
        <f t="shared" si="195"/>
        <v>0.25</v>
      </c>
      <c r="CF228" s="21"/>
      <c r="CG228" s="163">
        <f t="shared" si="252"/>
        <v>407904566323.57007</v>
      </c>
      <c r="CH228" s="163">
        <f t="shared" si="252"/>
        <v>969395504687.20007</v>
      </c>
      <c r="CI228" s="14">
        <f t="shared" si="229"/>
        <v>0.4207823992903606</v>
      </c>
      <c r="CJ228" s="28" t="str">
        <f>IFERROR((IF(CI228&lt;=CK228,"SOBRESALIENTE",IF(CI228&gt;CK228+(CK228*0.05),"NO CUMPLIDA","ACEPTABLE"))),"N/A")</f>
        <v>NO CUMPLIDA</v>
      </c>
      <c r="CK228" s="11">
        <v>0.25</v>
      </c>
      <c r="CL228" s="26"/>
      <c r="CM228" s="231">
        <f t="shared" si="245"/>
        <v>407904566323.57007</v>
      </c>
      <c r="CN228" s="38">
        <f t="shared" si="235"/>
        <v>161565917447.86667</v>
      </c>
      <c r="CO228" s="14">
        <f t="shared" si="230"/>
        <v>2.5246943957421637</v>
      </c>
      <c r="CP228" s="28" t="str">
        <f>IFERROR((IF(CO228&lt;=CQ228,"SOBRESALIENTE",IF(CO228&gt;CQ228+(CQ228*0.05),"NO CUMPLIDA","ACEPTABLE"))),"N/A")</f>
        <v>NO CUMPLIDA</v>
      </c>
      <c r="CQ228" s="11">
        <v>0.25</v>
      </c>
      <c r="CR228" s="26"/>
      <c r="CS228" s="231">
        <f t="shared" si="263"/>
        <v>139842101954.29004</v>
      </c>
      <c r="CT228" s="29">
        <f t="shared" si="236"/>
        <v>161565917447.86667</v>
      </c>
      <c r="CU228" s="30">
        <f t="shared" si="231"/>
        <v>0.86554209057992459</v>
      </c>
      <c r="CV228" s="28" t="str">
        <f>IFERROR((IF(CU228&lt;=CW228,"SOBRESALIENTE",IF(CU228&gt;CW228+(CW228*0.05),"NO CUMPLIDA","ACEPTABLE"))),"N/A")</f>
        <v>NO CUMPLIDA</v>
      </c>
      <c r="CW228" s="11">
        <v>0.25</v>
      </c>
      <c r="CX228" s="26"/>
      <c r="CY228" s="231">
        <f t="shared" si="246"/>
        <v>407904566323.57007</v>
      </c>
      <c r="CZ228" s="29">
        <f t="shared" si="246"/>
        <v>969395504687.20007</v>
      </c>
      <c r="DA228" s="30">
        <f t="shared" si="232"/>
        <v>0.4207823992903606</v>
      </c>
      <c r="DB228" s="28" t="str">
        <f>IFERROR((IF(DA228&lt;=DC228,"SOBRESALIENTE",IF(DA228&gt;DC228+(DC228*0.05),"NO CUMPLIDA","ACEPTABLE"))),"N/A")</f>
        <v>NO CUMPLIDA</v>
      </c>
      <c r="DC228" s="11">
        <v>0.25</v>
      </c>
      <c r="DD228" s="26"/>
    </row>
    <row r="229" spans="1:108" ht="67.5">
      <c r="A229" s="8" t="s">
        <v>1875</v>
      </c>
      <c r="B229" s="7" t="s">
        <v>102</v>
      </c>
      <c r="C229" s="8" t="s">
        <v>1841</v>
      </c>
      <c r="D229" s="9" t="s">
        <v>1842</v>
      </c>
      <c r="E229" s="7">
        <v>87571794</v>
      </c>
      <c r="F229" s="8" t="s">
        <v>1843</v>
      </c>
      <c r="G229" s="9" t="s">
        <v>1844</v>
      </c>
      <c r="H229" s="9">
        <v>59816096</v>
      </c>
      <c r="I229" s="7" t="s">
        <v>107</v>
      </c>
      <c r="J229" s="7" t="s">
        <v>1845</v>
      </c>
      <c r="K229" s="7" t="s">
        <v>1876</v>
      </c>
      <c r="L229" s="7" t="s">
        <v>110</v>
      </c>
      <c r="M229" s="7" t="s">
        <v>111</v>
      </c>
      <c r="N229" s="7" t="s">
        <v>550</v>
      </c>
      <c r="O229" s="7" t="s">
        <v>2</v>
      </c>
      <c r="P229" s="7" t="s">
        <v>1847</v>
      </c>
      <c r="Q229" s="7" t="s">
        <v>114</v>
      </c>
      <c r="R229" s="8" t="s">
        <v>1877</v>
      </c>
      <c r="S229" s="7" t="s">
        <v>1878</v>
      </c>
      <c r="T229" s="7" t="s">
        <v>1879</v>
      </c>
      <c r="U229" s="11">
        <v>0.9</v>
      </c>
      <c r="V229" s="7" t="s">
        <v>160</v>
      </c>
      <c r="W229" s="235">
        <v>0</v>
      </c>
      <c r="X229" s="236">
        <v>0</v>
      </c>
      <c r="Y229" s="14" t="e">
        <f t="shared" si="212"/>
        <v>#DIV/0!</v>
      </c>
      <c r="Z229" s="225">
        <v>0</v>
      </c>
      <c r="AA229" s="225">
        <v>0</v>
      </c>
      <c r="AB229" s="14" t="e">
        <f t="shared" si="213"/>
        <v>#DIV/0!</v>
      </c>
      <c r="AC229" s="237">
        <v>0</v>
      </c>
      <c r="AD229" s="237">
        <v>0</v>
      </c>
      <c r="AE229" s="14" t="e">
        <f t="shared" si="214"/>
        <v>#DIV/0!</v>
      </c>
      <c r="AF229" s="154">
        <f t="shared" si="248"/>
        <v>0</v>
      </c>
      <c r="AG229" s="155">
        <f t="shared" si="248"/>
        <v>0</v>
      </c>
      <c r="AH229" s="14" t="e">
        <f t="shared" si="233"/>
        <v>#DIV/0!</v>
      </c>
      <c r="AI229" s="17" t="str">
        <f>IFERROR((IF(AH229&gt;=AJ229,"SOBRESALIENTE",IF(AH229&lt;AJ229-(AJ229*0.05),"NO CUMPLIDA","ACEPTABLE"))),"N/A")</f>
        <v>N/A</v>
      </c>
      <c r="AJ229" s="11">
        <f t="shared" si="261"/>
        <v>0.9</v>
      </c>
      <c r="AK229" s="11" t="s">
        <v>594</v>
      </c>
      <c r="AL229" s="238" t="s">
        <v>1880</v>
      </c>
      <c r="AM229" s="229">
        <v>0</v>
      </c>
      <c r="AN229" s="229">
        <v>0</v>
      </c>
      <c r="AO229" s="14" t="e">
        <f t="shared" si="215"/>
        <v>#DIV/0!</v>
      </c>
      <c r="AP229" s="229">
        <v>0</v>
      </c>
      <c r="AQ229" s="229">
        <v>0</v>
      </c>
      <c r="AR229" s="14" t="e">
        <f t="shared" si="216"/>
        <v>#DIV/0!</v>
      </c>
      <c r="AS229" s="229">
        <v>1772161460</v>
      </c>
      <c r="AT229" s="229">
        <v>1772161460</v>
      </c>
      <c r="AU229" s="14">
        <f t="shared" si="217"/>
        <v>1</v>
      </c>
      <c r="AV229" s="154">
        <f t="shared" si="249"/>
        <v>1772161460</v>
      </c>
      <c r="AW229" s="155">
        <f t="shared" si="249"/>
        <v>1772161460</v>
      </c>
      <c r="AX229" s="14">
        <f t="shared" si="218"/>
        <v>1</v>
      </c>
      <c r="AY229" s="17" t="str">
        <f>IFERROR((IF(AX229&gt;=AZ229,"SOBRESALIENTE",IF(AX229&gt;AZ229-(AZ229*0.05),"NO CUMPLIDA","ACEPTABLE"))),"N/A")</f>
        <v>SOBRESALIENTE</v>
      </c>
      <c r="AZ229" s="11">
        <f t="shared" si="234"/>
        <v>0.9</v>
      </c>
      <c r="BA229" s="11" t="s">
        <v>1079</v>
      </c>
      <c r="BB229" s="7" t="s">
        <v>1881</v>
      </c>
      <c r="BC229" s="21"/>
      <c r="BD229" s="21"/>
      <c r="BE229" s="14" t="e">
        <f t="shared" si="219"/>
        <v>#DIV/0!</v>
      </c>
      <c r="BF229" s="21"/>
      <c r="BG229" s="21"/>
      <c r="BH229" s="14" t="e">
        <f t="shared" si="220"/>
        <v>#DIV/0!</v>
      </c>
      <c r="BI229" s="21"/>
      <c r="BJ229" s="21"/>
      <c r="BK229" s="14" t="e">
        <f t="shared" si="221"/>
        <v>#DIV/0!</v>
      </c>
      <c r="BL229" s="162">
        <f t="shared" si="250"/>
        <v>0</v>
      </c>
      <c r="BM229" s="163">
        <f t="shared" si="250"/>
        <v>0</v>
      </c>
      <c r="BN229" s="14" t="e">
        <f t="shared" si="222"/>
        <v>#DIV/0!</v>
      </c>
      <c r="BO229" s="28" t="str">
        <f>IFERROR((IF(BN229&gt;=BP229,"SOBRESALIENTE",IF(BN229&lt;BP229-(BP229*0.05),"NO CUMPLIDA","ACEPTABLE"))),"N/A")</f>
        <v>N/A</v>
      </c>
      <c r="BP229" s="24">
        <f t="shared" si="194"/>
        <v>0.9</v>
      </c>
      <c r="BQ229" s="21"/>
      <c r="BR229" s="21"/>
      <c r="BS229" s="21"/>
      <c r="BT229" s="14" t="e">
        <f t="shared" si="223"/>
        <v>#DIV/0!</v>
      </c>
      <c r="BU229" s="21"/>
      <c r="BV229" s="21"/>
      <c r="BW229" s="14" t="e">
        <f t="shared" si="224"/>
        <v>#DIV/0!</v>
      </c>
      <c r="BX229" s="21"/>
      <c r="BY229" s="21"/>
      <c r="BZ229" s="14" t="e">
        <f t="shared" si="225"/>
        <v>#DIV/0!</v>
      </c>
      <c r="CA229" s="162">
        <f t="shared" si="226"/>
        <v>0</v>
      </c>
      <c r="CB229" s="163">
        <f t="shared" si="226"/>
        <v>0</v>
      </c>
      <c r="CC229" s="14" t="e">
        <f t="shared" si="227"/>
        <v>#DIV/0!</v>
      </c>
      <c r="CD229" s="28" t="str">
        <f t="shared" si="262"/>
        <v>N/A</v>
      </c>
      <c r="CE229" s="24">
        <f t="shared" si="195"/>
        <v>0.9</v>
      </c>
      <c r="CF229" s="21"/>
      <c r="CG229" s="163">
        <f t="shared" si="252"/>
        <v>1772161460</v>
      </c>
      <c r="CH229" s="163">
        <f t="shared" si="252"/>
        <v>1772161460</v>
      </c>
      <c r="CI229" s="14">
        <f t="shared" si="229"/>
        <v>1</v>
      </c>
      <c r="CJ229" s="28" t="str">
        <f>IFERROR((IF(CI229&gt;=CK229,"SOBRESALIENTE",IF(CI229&lt;CK229-(CK229*0.05),"NO CUMPLIDA","ACEPTABLE"))),"N/A")</f>
        <v>SOBRESALIENTE</v>
      </c>
      <c r="CK229" s="11">
        <v>0.9</v>
      </c>
      <c r="CL229" s="26"/>
      <c r="CM229" s="231">
        <f t="shared" si="245"/>
        <v>1772161460</v>
      </c>
      <c r="CN229" s="38">
        <f t="shared" si="235"/>
        <v>295360243.33333331</v>
      </c>
      <c r="CO229" s="14">
        <f t="shared" si="230"/>
        <v>6</v>
      </c>
      <c r="CP229" s="28" t="str">
        <f>IFERROR((IF(CO229&gt;=CQ229,"SOBRESALIENTE",IF(CO229&lt;CQ229-(CQ229*0.05),"NO CUMPLIDA","ACEPTABLE"))),"N/A")</f>
        <v>SOBRESALIENTE</v>
      </c>
      <c r="CQ229" s="11">
        <v>0.9</v>
      </c>
      <c r="CR229" s="26"/>
      <c r="CS229" s="231">
        <f t="shared" si="263"/>
        <v>0</v>
      </c>
      <c r="CT229" s="29">
        <f t="shared" si="236"/>
        <v>295360243.33333331</v>
      </c>
      <c r="CU229" s="30">
        <f t="shared" si="231"/>
        <v>0</v>
      </c>
      <c r="CV229" s="28" t="str">
        <f>IFERROR((IF(CU229&gt;=CW229,"SOBRESALIENTE",IF(CU229&lt;CW229-(CW229*0.05),"NO CUMPLIDA","ACEPTABLE"))),"N/A")</f>
        <v>NO CUMPLIDA</v>
      </c>
      <c r="CW229" s="11">
        <v>0.9</v>
      </c>
      <c r="CX229" s="26"/>
      <c r="CY229" s="231">
        <f t="shared" si="246"/>
        <v>1772161460</v>
      </c>
      <c r="CZ229" s="38">
        <f t="shared" si="246"/>
        <v>1772161460</v>
      </c>
      <c r="DA229" s="30">
        <f t="shared" si="232"/>
        <v>1</v>
      </c>
      <c r="DB229" s="28" t="str">
        <f>IFERROR((IF(DA229&gt;=DC229,"SOBRESALIENTE",IF(DA229&lt;DC229-(DC229*0.05),"NO CUMPLIDA","ACEPTABLE"))),"N/A")</f>
        <v>SOBRESALIENTE</v>
      </c>
      <c r="DC229" s="11">
        <v>0.9</v>
      </c>
      <c r="DD229" s="26"/>
    </row>
    <row r="230" spans="1:108" ht="56.25">
      <c r="A230" s="6" t="s">
        <v>1882</v>
      </c>
      <c r="B230" s="7" t="s">
        <v>102</v>
      </c>
      <c r="C230" s="8" t="s">
        <v>1841</v>
      </c>
      <c r="D230" s="9" t="s">
        <v>1842</v>
      </c>
      <c r="E230" s="7">
        <v>87571794</v>
      </c>
      <c r="F230" s="8" t="s">
        <v>1843</v>
      </c>
      <c r="G230" s="9" t="s">
        <v>1844</v>
      </c>
      <c r="H230" s="9">
        <v>59816096</v>
      </c>
      <c r="I230" s="7" t="s">
        <v>107</v>
      </c>
      <c r="J230" s="7" t="s">
        <v>1845</v>
      </c>
      <c r="K230" s="7" t="s">
        <v>1883</v>
      </c>
      <c r="L230" s="7" t="s">
        <v>110</v>
      </c>
      <c r="M230" s="7" t="s">
        <v>111</v>
      </c>
      <c r="N230" s="7" t="s">
        <v>112</v>
      </c>
      <c r="O230" s="7" t="s">
        <v>2</v>
      </c>
      <c r="P230" s="7" t="s">
        <v>1847</v>
      </c>
      <c r="Q230" s="7" t="s">
        <v>193</v>
      </c>
      <c r="R230" s="8" t="s">
        <v>1884</v>
      </c>
      <c r="S230" s="7" t="s">
        <v>1885</v>
      </c>
      <c r="T230" s="7" t="s">
        <v>1886</v>
      </c>
      <c r="U230" s="11">
        <v>1</v>
      </c>
      <c r="V230" s="7" t="s">
        <v>160</v>
      </c>
      <c r="W230" s="235">
        <v>4628214825</v>
      </c>
      <c r="X230" s="236">
        <v>4628214825</v>
      </c>
      <c r="Y230" s="14">
        <f t="shared" si="212"/>
        <v>1</v>
      </c>
      <c r="Z230" s="225">
        <v>219749112</v>
      </c>
      <c r="AA230" s="225">
        <v>219749112</v>
      </c>
      <c r="AB230" s="14">
        <f t="shared" si="213"/>
        <v>1</v>
      </c>
      <c r="AC230" s="237">
        <v>219749112</v>
      </c>
      <c r="AD230" s="237">
        <v>219749112</v>
      </c>
      <c r="AE230" s="14">
        <f t="shared" si="214"/>
        <v>1</v>
      </c>
      <c r="AF230" s="154">
        <f t="shared" si="248"/>
        <v>5067713049</v>
      </c>
      <c r="AG230" s="155">
        <f t="shared" si="248"/>
        <v>5067713049</v>
      </c>
      <c r="AH230" s="14">
        <f t="shared" si="233"/>
        <v>1</v>
      </c>
      <c r="AI230" s="17" t="str">
        <f>IFERROR((IF(AH230&gt;=AJ230,"SOBRESALIENTE",IF(AH230&lt;AJ230-(AJ230*0.05),"NO CUMPLIDA","ACEPTABLE"))),"N/A")</f>
        <v>SOBRESALIENTE</v>
      </c>
      <c r="AJ230" s="11">
        <f t="shared" si="261"/>
        <v>1</v>
      </c>
      <c r="AK230" s="11" t="s">
        <v>119</v>
      </c>
      <c r="AL230" s="238" t="s">
        <v>1887</v>
      </c>
      <c r="AM230" s="229">
        <v>5476168017</v>
      </c>
      <c r="AN230" s="229">
        <v>5476168017</v>
      </c>
      <c r="AO230" s="14">
        <f t="shared" si="215"/>
        <v>1</v>
      </c>
      <c r="AP230" s="229">
        <v>5476168017</v>
      </c>
      <c r="AQ230" s="229">
        <v>5476168017</v>
      </c>
      <c r="AR230" s="14">
        <f t="shared" si="216"/>
        <v>1</v>
      </c>
      <c r="AS230" s="229">
        <v>6639317710</v>
      </c>
      <c r="AT230" s="229">
        <v>6639317710</v>
      </c>
      <c r="AU230" s="14">
        <f t="shared" si="217"/>
        <v>1</v>
      </c>
      <c r="AV230" s="154">
        <f t="shared" si="249"/>
        <v>17591653744</v>
      </c>
      <c r="AW230" s="155">
        <f t="shared" si="249"/>
        <v>17591653744</v>
      </c>
      <c r="AX230" s="14">
        <f t="shared" si="218"/>
        <v>1</v>
      </c>
      <c r="AY230" s="17" t="str">
        <f>IFERROR((IF(AX230&gt;=AZ230,"SOBRESALIENTE",IF(AX230&lt;AZ230-(AZ230*0.05),"NO CUMPLIDA","ACEPTABLE"))),"N/A")</f>
        <v>SOBRESALIENTE</v>
      </c>
      <c r="AZ230" s="11">
        <f t="shared" si="234"/>
        <v>1</v>
      </c>
      <c r="BA230" s="11" t="s">
        <v>119</v>
      </c>
      <c r="BB230" s="7" t="s">
        <v>1887</v>
      </c>
      <c r="BC230" s="21"/>
      <c r="BD230" s="21"/>
      <c r="BE230" s="14" t="e">
        <f t="shared" si="219"/>
        <v>#DIV/0!</v>
      </c>
      <c r="BF230" s="21"/>
      <c r="BG230" s="21"/>
      <c r="BH230" s="14" t="e">
        <f t="shared" si="220"/>
        <v>#DIV/0!</v>
      </c>
      <c r="BI230" s="21"/>
      <c r="BJ230" s="21"/>
      <c r="BK230" s="14" t="e">
        <f t="shared" si="221"/>
        <v>#DIV/0!</v>
      </c>
      <c r="BL230" s="162">
        <f t="shared" si="250"/>
        <v>0</v>
      </c>
      <c r="BM230" s="163">
        <f t="shared" si="250"/>
        <v>0</v>
      </c>
      <c r="BN230" s="14" t="e">
        <f t="shared" si="222"/>
        <v>#DIV/0!</v>
      </c>
      <c r="BO230" s="28" t="str">
        <f>IFERROR((IF(BN230&gt;=BP230,"SOBRESALIENTE",IF(BN230&lt;BP230-(BP230*0.05),"NO CUMPLIDA","ACEPTABLE"))),"N/A")</f>
        <v>N/A</v>
      </c>
      <c r="BP230" s="24">
        <f t="shared" si="194"/>
        <v>1</v>
      </c>
      <c r="BQ230" s="21"/>
      <c r="BR230" s="21"/>
      <c r="BS230" s="21"/>
      <c r="BT230" s="14" t="e">
        <f t="shared" si="223"/>
        <v>#DIV/0!</v>
      </c>
      <c r="BU230" s="21"/>
      <c r="BV230" s="21"/>
      <c r="BW230" s="14" t="e">
        <f t="shared" si="224"/>
        <v>#DIV/0!</v>
      </c>
      <c r="BX230" s="21"/>
      <c r="BY230" s="21"/>
      <c r="BZ230" s="14" t="e">
        <f t="shared" si="225"/>
        <v>#DIV/0!</v>
      </c>
      <c r="CA230" s="162">
        <f t="shared" si="226"/>
        <v>0</v>
      </c>
      <c r="CB230" s="163">
        <f t="shared" si="226"/>
        <v>0</v>
      </c>
      <c r="CC230" s="14" t="e">
        <f t="shared" si="227"/>
        <v>#DIV/0!</v>
      </c>
      <c r="CD230" s="28" t="str">
        <f t="shared" si="262"/>
        <v>N/A</v>
      </c>
      <c r="CE230" s="24">
        <f t="shared" si="195"/>
        <v>1</v>
      </c>
      <c r="CF230" s="21"/>
      <c r="CG230" s="163">
        <f t="shared" si="252"/>
        <v>22659366793</v>
      </c>
      <c r="CH230" s="163">
        <f t="shared" si="252"/>
        <v>22659366793</v>
      </c>
      <c r="CI230" s="14">
        <f t="shared" si="229"/>
        <v>1</v>
      </c>
      <c r="CJ230" s="28" t="str">
        <f>IFERROR((IF(CI230&gt;=CK230,"SOBRESALIENTE",IF(CI230&lt;CK230-(CK230*0.05),"NO CUMPLIDA","ACEPTABLE"))),"N/A")</f>
        <v>SOBRESALIENTE</v>
      </c>
      <c r="CK230" s="11">
        <v>1</v>
      </c>
      <c r="CL230" s="26"/>
      <c r="CM230" s="231">
        <f t="shared" si="245"/>
        <v>22659366793</v>
      </c>
      <c r="CN230" s="38">
        <f t="shared" si="235"/>
        <v>3776561132.1666665</v>
      </c>
      <c r="CO230" s="14">
        <f t="shared" si="230"/>
        <v>6</v>
      </c>
      <c r="CP230" s="28" t="str">
        <f>IFERROR((IF(CO230&gt;=CQ230,"SOBRESALIENTE",IF(CO230&lt;CQ230-(CQ230*0.05),"NO CUMPLIDA","ACEPTABLE"))),"N/A")</f>
        <v>SOBRESALIENTE</v>
      </c>
      <c r="CQ230" s="11">
        <v>1</v>
      </c>
      <c r="CR230" s="26"/>
      <c r="CS230" s="231">
        <f t="shared" si="263"/>
        <v>10952336034</v>
      </c>
      <c r="CT230" s="29">
        <f t="shared" si="236"/>
        <v>3776561132.1666665</v>
      </c>
      <c r="CU230" s="30">
        <f t="shared" si="231"/>
        <v>2.9000817544601722</v>
      </c>
      <c r="CV230" s="28" t="str">
        <f>IFERROR((IF(CU230&gt;=CW230,"SOBRESALIENTE",IF(CU230&lt;CW230-(CW230*0.05),"NO CUMPLIDA","ACEPTABLE"))),"N/A")</f>
        <v>SOBRESALIENTE</v>
      </c>
      <c r="CW230" s="11">
        <v>1</v>
      </c>
      <c r="CX230" s="26"/>
      <c r="CY230" s="231">
        <f t="shared" si="246"/>
        <v>22659366793</v>
      </c>
      <c r="CZ230" s="38">
        <f t="shared" si="246"/>
        <v>22659366793</v>
      </c>
      <c r="DA230" s="30">
        <f t="shared" si="232"/>
        <v>1</v>
      </c>
      <c r="DB230" s="28" t="str">
        <f>IFERROR((IF(DA230&gt;=DC230,"SOBRESALIENTE",IF(DA230&lt;DC230-(DC230*0.05),"NO CUMPLIDA","ACEPTABLE"))),"N/A")</f>
        <v>SOBRESALIENTE</v>
      </c>
      <c r="DC230" s="11">
        <v>1</v>
      </c>
      <c r="DD230" s="26"/>
    </row>
    <row r="231" spans="1:108" ht="51">
      <c r="A231" s="8" t="s">
        <v>1888</v>
      </c>
      <c r="B231" s="7" t="s">
        <v>102</v>
      </c>
      <c r="C231" s="8" t="s">
        <v>1841</v>
      </c>
      <c r="D231" s="9" t="s">
        <v>1842</v>
      </c>
      <c r="E231" s="7">
        <v>87571794</v>
      </c>
      <c r="F231" s="8" t="s">
        <v>1843</v>
      </c>
      <c r="G231" s="9" t="s">
        <v>1844</v>
      </c>
      <c r="H231" s="9">
        <v>59816096</v>
      </c>
      <c r="I231" s="7" t="s">
        <v>107</v>
      </c>
      <c r="J231" s="7" t="s">
        <v>1889</v>
      </c>
      <c r="K231" s="7" t="s">
        <v>1890</v>
      </c>
      <c r="L231" s="7" t="s">
        <v>110</v>
      </c>
      <c r="M231" s="7" t="s">
        <v>111</v>
      </c>
      <c r="N231" s="7" t="s">
        <v>112</v>
      </c>
      <c r="O231" s="7" t="s">
        <v>2</v>
      </c>
      <c r="P231" s="7" t="s">
        <v>1847</v>
      </c>
      <c r="Q231" s="7" t="s">
        <v>114</v>
      </c>
      <c r="R231" s="8" t="s">
        <v>1891</v>
      </c>
      <c r="S231" s="7" t="s">
        <v>1892</v>
      </c>
      <c r="T231" s="7" t="s">
        <v>1893</v>
      </c>
      <c r="U231" s="7">
        <v>2</v>
      </c>
      <c r="V231" s="7" t="s">
        <v>1894</v>
      </c>
      <c r="W231" s="60">
        <v>0</v>
      </c>
      <c r="X231" s="239">
        <v>0</v>
      </c>
      <c r="Y231" s="68" t="e">
        <f t="shared" si="212"/>
        <v>#DIV/0!</v>
      </c>
      <c r="Z231" s="239">
        <v>0</v>
      </c>
      <c r="AA231" s="239">
        <v>0</v>
      </c>
      <c r="AB231" s="68" t="e">
        <f t="shared" si="213"/>
        <v>#DIV/0!</v>
      </c>
      <c r="AC231" s="240">
        <v>1</v>
      </c>
      <c r="AD231" s="240">
        <v>3</v>
      </c>
      <c r="AE231" s="68">
        <f t="shared" si="214"/>
        <v>0.33333333333333331</v>
      </c>
      <c r="AF231" s="49">
        <f t="shared" si="248"/>
        <v>1</v>
      </c>
      <c r="AG231" s="7">
        <f t="shared" si="248"/>
        <v>3</v>
      </c>
      <c r="AH231" s="68">
        <f t="shared" si="233"/>
        <v>0.33333333333333331</v>
      </c>
      <c r="AI231" s="17" t="str">
        <f>IFERROR((IF(AH231&lt;=AJ231,"SOBRESALIENTE",IF(AH231&lt;AJ231+(AJ231*0.05),"NO CUMPLIDA","ACEPTABLE"))),"N/A")</f>
        <v>SOBRESALIENTE</v>
      </c>
      <c r="AJ231" s="7">
        <f t="shared" si="261"/>
        <v>2</v>
      </c>
      <c r="AK231" s="7" t="s">
        <v>119</v>
      </c>
      <c r="AL231" s="238" t="s">
        <v>1895</v>
      </c>
      <c r="AM231" s="239">
        <v>1</v>
      </c>
      <c r="AN231" s="239">
        <v>1</v>
      </c>
      <c r="AO231" s="68">
        <f t="shared" si="215"/>
        <v>1</v>
      </c>
      <c r="AP231" s="239"/>
      <c r="AQ231" s="239"/>
      <c r="AR231" s="68" t="e">
        <f t="shared" si="216"/>
        <v>#DIV/0!</v>
      </c>
      <c r="AS231" s="240"/>
      <c r="AT231" s="240"/>
      <c r="AU231" s="68" t="e">
        <f t="shared" si="217"/>
        <v>#DIV/0!</v>
      </c>
      <c r="AV231" s="49">
        <f t="shared" si="249"/>
        <v>1</v>
      </c>
      <c r="AW231" s="7">
        <f t="shared" si="249"/>
        <v>1</v>
      </c>
      <c r="AX231" s="68">
        <f t="shared" si="218"/>
        <v>1</v>
      </c>
      <c r="AY231" s="17" t="str">
        <f>IFERROR((IF(AX231&lt;=AZ231,"SOBRESALIENTE",IF(AX231&lt;AZ231+(AZ231*0.05),"NO CUMPLIDA","ACEPTABLE"))),"N/A")</f>
        <v>SOBRESALIENTE</v>
      </c>
      <c r="AZ231" s="11">
        <f t="shared" si="234"/>
        <v>2</v>
      </c>
      <c r="BA231" s="7" t="s">
        <v>119</v>
      </c>
      <c r="BB231" s="7" t="s">
        <v>1895</v>
      </c>
      <c r="BC231" s="21"/>
      <c r="BD231" s="21"/>
      <c r="BE231" s="68" t="e">
        <f t="shared" si="219"/>
        <v>#DIV/0!</v>
      </c>
      <c r="BF231" s="21"/>
      <c r="BG231" s="21"/>
      <c r="BH231" s="68" t="e">
        <f t="shared" si="220"/>
        <v>#DIV/0!</v>
      </c>
      <c r="BI231" s="21"/>
      <c r="BJ231" s="21"/>
      <c r="BK231" s="68" t="e">
        <f t="shared" si="221"/>
        <v>#DIV/0!</v>
      </c>
      <c r="BL231" s="27">
        <f t="shared" si="250"/>
        <v>0</v>
      </c>
      <c r="BM231" s="26">
        <f t="shared" si="250"/>
        <v>0</v>
      </c>
      <c r="BN231" s="68" t="e">
        <f t="shared" si="222"/>
        <v>#DIV/0!</v>
      </c>
      <c r="BO231" s="28" t="str">
        <f>IFERROR((IF(BN231&lt;=BP231,"SOBRESALIENTE",IF(BN231&lt;BP231+(BP231*0.05),"NO CUMPLIDA","ACEPTABLE"))),"N/A")</f>
        <v>N/A</v>
      </c>
      <c r="BP231" s="26">
        <f t="shared" si="194"/>
        <v>2</v>
      </c>
      <c r="BQ231" s="21"/>
      <c r="BR231" s="21"/>
      <c r="BS231" s="21"/>
      <c r="BT231" s="68" t="e">
        <f t="shared" si="223"/>
        <v>#DIV/0!</v>
      </c>
      <c r="BU231" s="21"/>
      <c r="BV231" s="21"/>
      <c r="BW231" s="68" t="e">
        <f t="shared" si="224"/>
        <v>#DIV/0!</v>
      </c>
      <c r="BX231" s="21"/>
      <c r="BY231" s="21"/>
      <c r="BZ231" s="68" t="e">
        <f t="shared" si="225"/>
        <v>#DIV/0!</v>
      </c>
      <c r="CA231" s="27">
        <f t="shared" si="226"/>
        <v>0</v>
      </c>
      <c r="CB231" s="26">
        <f t="shared" si="226"/>
        <v>0</v>
      </c>
      <c r="CC231" s="68" t="e">
        <f t="shared" si="227"/>
        <v>#DIV/0!</v>
      </c>
      <c r="CD231" s="28" t="str">
        <f>IFERROR((IF(CC231&lt;=CE231,"SOBRESALIENTE",IF(CC231&lt;CE231-(CE231*0.05),"NO CUMPLIDA","ACEPTABLE"))),"N/A")</f>
        <v>N/A</v>
      </c>
      <c r="CE231" s="26">
        <f t="shared" si="195"/>
        <v>2</v>
      </c>
      <c r="CF231" s="21"/>
      <c r="CG231" s="26">
        <f t="shared" si="252"/>
        <v>2</v>
      </c>
      <c r="CH231" s="26">
        <f t="shared" si="252"/>
        <v>4</v>
      </c>
      <c r="CI231" s="68">
        <f t="shared" si="229"/>
        <v>0.5</v>
      </c>
      <c r="CJ231" s="28" t="str">
        <f>IFERROR((IF(CI231&gt;=CK231,"SOBRESALIENTE",IF(CI231&lt;CK231-(CK231*0.05),"NO CUMPLIDA","ACEPTABLE"))),"N/A")</f>
        <v>NO CUMPLIDA</v>
      </c>
      <c r="CK231" s="7">
        <v>2</v>
      </c>
      <c r="CL231" s="26"/>
      <c r="CM231" s="26">
        <f t="shared" si="245"/>
        <v>2</v>
      </c>
      <c r="CN231" s="38">
        <f t="shared" si="235"/>
        <v>1</v>
      </c>
      <c r="CO231" s="68">
        <f t="shared" si="230"/>
        <v>2</v>
      </c>
      <c r="CP231" s="28" t="str">
        <f>IFERROR((IF(CO231&lt;=CQ231,"SOBRESALIENTE",IF(CO231&lt;CQ231+(CQ231*0.05),"NO CUMPLIDA","ACEPTABLE"))),"N/A")</f>
        <v>SOBRESALIENTE</v>
      </c>
      <c r="CQ231" s="11">
        <v>2</v>
      </c>
      <c r="CR231" s="26"/>
      <c r="CS231" s="26">
        <f t="shared" si="263"/>
        <v>1</v>
      </c>
      <c r="CT231" s="29">
        <f t="shared" si="236"/>
        <v>1</v>
      </c>
      <c r="CU231" s="69">
        <f t="shared" si="231"/>
        <v>1</v>
      </c>
      <c r="CV231" s="28" t="str">
        <f>IFERROR((IF(CU231&lt;=CW231,"SOBRESALIENTE",IF(CU231&lt;CW231+(CW231*0.05),"NO CUMPLIDA","ACEPTABLE"))),"N/A")</f>
        <v>SOBRESALIENTE</v>
      </c>
      <c r="CW231" s="7">
        <v>2</v>
      </c>
      <c r="CX231" s="26"/>
      <c r="CY231" s="26">
        <f t="shared" ref="CY231:CZ254" si="264">SUBTOTAL(9,W231,Z231,AC231,AM231,AP231,AS231,BC231,BF231,BI231,BR231,BU231,BX231)</f>
        <v>2</v>
      </c>
      <c r="CZ231" s="38">
        <f t="shared" si="264"/>
        <v>4</v>
      </c>
      <c r="DA231" s="69">
        <f t="shared" si="232"/>
        <v>0.5</v>
      </c>
      <c r="DB231" s="28" t="str">
        <f>IFERROR((IF(DA231&gt;=DC231,"SOBRESALIENTE",IF(DA231&lt;DC231-(DC231*0.05),"NO CUMPLIDA","ACEPTABLE"))),"N/A")</f>
        <v>NO CUMPLIDA</v>
      </c>
      <c r="DC231" s="7">
        <v>2</v>
      </c>
      <c r="DD231" s="26"/>
    </row>
    <row r="232" spans="1:108" ht="51">
      <c r="A232" s="6" t="s">
        <v>1896</v>
      </c>
      <c r="B232" s="7" t="s">
        <v>102</v>
      </c>
      <c r="C232" s="8" t="s">
        <v>1841</v>
      </c>
      <c r="D232" s="9" t="s">
        <v>1842</v>
      </c>
      <c r="E232" s="7">
        <v>87571794</v>
      </c>
      <c r="F232" s="8" t="s">
        <v>1843</v>
      </c>
      <c r="G232" s="9" t="s">
        <v>1844</v>
      </c>
      <c r="H232" s="9">
        <v>59816096</v>
      </c>
      <c r="I232" s="7" t="s">
        <v>107</v>
      </c>
      <c r="J232" s="7" t="s">
        <v>1889</v>
      </c>
      <c r="K232" s="7" t="s">
        <v>1897</v>
      </c>
      <c r="L232" s="7" t="s">
        <v>110</v>
      </c>
      <c r="M232" s="7" t="s">
        <v>111</v>
      </c>
      <c r="N232" s="7" t="s">
        <v>112</v>
      </c>
      <c r="O232" s="7" t="s">
        <v>2</v>
      </c>
      <c r="P232" s="7" t="s">
        <v>1847</v>
      </c>
      <c r="Q232" s="7" t="s">
        <v>114</v>
      </c>
      <c r="R232" s="8" t="s">
        <v>1898</v>
      </c>
      <c r="S232" s="7" t="s">
        <v>1899</v>
      </c>
      <c r="T232" s="7" t="s">
        <v>1900</v>
      </c>
      <c r="U232" s="11">
        <v>1</v>
      </c>
      <c r="V232" s="7" t="s">
        <v>160</v>
      </c>
      <c r="W232" s="60">
        <v>4</v>
      </c>
      <c r="X232" s="239">
        <v>4</v>
      </c>
      <c r="Y232" s="14">
        <f t="shared" si="212"/>
        <v>1</v>
      </c>
      <c r="Z232" s="239">
        <v>4</v>
      </c>
      <c r="AA232" s="239">
        <v>4</v>
      </c>
      <c r="AB232" s="14">
        <f t="shared" si="213"/>
        <v>1</v>
      </c>
      <c r="AC232" s="239">
        <v>4</v>
      </c>
      <c r="AD232" s="239">
        <v>4</v>
      </c>
      <c r="AE232" s="14">
        <f t="shared" si="214"/>
        <v>1</v>
      </c>
      <c r="AF232" s="49">
        <f t="shared" si="248"/>
        <v>12</v>
      </c>
      <c r="AG232" s="7">
        <f t="shared" si="248"/>
        <v>12</v>
      </c>
      <c r="AH232" s="14">
        <f t="shared" si="233"/>
        <v>1</v>
      </c>
      <c r="AI232" s="17" t="str">
        <f>IFERROR((IF(AH232&gt;=AJ232,"SOBRESALIENTE",IF(AH232&lt;AJ232-(AJ232*0.05),"NO CUMPLIDA","ACEPTABLE"))),"N/A")</f>
        <v>SOBRESALIENTE</v>
      </c>
      <c r="AJ232" s="11">
        <f t="shared" si="261"/>
        <v>1</v>
      </c>
      <c r="AK232" s="11" t="s">
        <v>119</v>
      </c>
      <c r="AL232" s="238" t="s">
        <v>1901</v>
      </c>
      <c r="AM232" s="239">
        <v>4</v>
      </c>
      <c r="AN232" s="239">
        <v>4</v>
      </c>
      <c r="AO232" s="14">
        <f t="shared" si="215"/>
        <v>1</v>
      </c>
      <c r="AP232" s="239">
        <v>4</v>
      </c>
      <c r="AQ232" s="239">
        <v>4</v>
      </c>
      <c r="AR232" s="14">
        <f t="shared" si="216"/>
        <v>1</v>
      </c>
      <c r="AS232" s="239">
        <v>4</v>
      </c>
      <c r="AT232" s="239">
        <v>4</v>
      </c>
      <c r="AU232" s="14">
        <f t="shared" si="217"/>
        <v>1</v>
      </c>
      <c r="AV232" s="49">
        <f t="shared" si="249"/>
        <v>12</v>
      </c>
      <c r="AW232" s="7">
        <f t="shared" si="249"/>
        <v>12</v>
      </c>
      <c r="AX232" s="14">
        <f t="shared" si="218"/>
        <v>1</v>
      </c>
      <c r="AY232" s="17" t="str">
        <f>IFERROR((IF(AX232&gt;=AZ232,"SOBRESALIENTE",IF(AX232&lt;AZ232-(AZ232*0.05),"NO CUMPLIDA","ACEPTABLE"))),"N/A")</f>
        <v>SOBRESALIENTE</v>
      </c>
      <c r="AZ232" s="11">
        <f t="shared" si="234"/>
        <v>1</v>
      </c>
      <c r="BA232" s="11" t="s">
        <v>119</v>
      </c>
      <c r="BB232" s="7" t="s">
        <v>1901</v>
      </c>
      <c r="BC232" s="21"/>
      <c r="BD232" s="21"/>
      <c r="BE232" s="14" t="e">
        <f t="shared" si="219"/>
        <v>#DIV/0!</v>
      </c>
      <c r="BF232" s="21"/>
      <c r="BG232" s="21"/>
      <c r="BH232" s="14" t="e">
        <f t="shared" si="220"/>
        <v>#DIV/0!</v>
      </c>
      <c r="BI232" s="21"/>
      <c r="BJ232" s="21"/>
      <c r="BK232" s="14" t="e">
        <f t="shared" si="221"/>
        <v>#DIV/0!</v>
      </c>
      <c r="BL232" s="27">
        <f t="shared" si="250"/>
        <v>0</v>
      </c>
      <c r="BM232" s="26">
        <f t="shared" si="250"/>
        <v>0</v>
      </c>
      <c r="BN232" s="14" t="e">
        <f t="shared" si="222"/>
        <v>#DIV/0!</v>
      </c>
      <c r="BO232" s="28" t="str">
        <f t="shared" ref="BO232:BO237" si="265">IFERROR((IF(BN232&gt;=BP232,"SOBRESALIENTE",IF(BN232&lt;BP232-(BP232*0.05),"NO CUMPLIDA","ACEPTABLE"))),"N/A")</f>
        <v>N/A</v>
      </c>
      <c r="BP232" s="24">
        <f t="shared" si="194"/>
        <v>1</v>
      </c>
      <c r="BQ232" s="21"/>
      <c r="BR232" s="21"/>
      <c r="BS232" s="21"/>
      <c r="BT232" s="14" t="e">
        <f t="shared" si="223"/>
        <v>#DIV/0!</v>
      </c>
      <c r="BU232" s="21"/>
      <c r="BV232" s="21"/>
      <c r="BW232" s="14" t="e">
        <f t="shared" si="224"/>
        <v>#DIV/0!</v>
      </c>
      <c r="BX232" s="21"/>
      <c r="BY232" s="21"/>
      <c r="BZ232" s="14" t="e">
        <f t="shared" si="225"/>
        <v>#DIV/0!</v>
      </c>
      <c r="CA232" s="27">
        <f t="shared" si="226"/>
        <v>0</v>
      </c>
      <c r="CB232" s="26">
        <f t="shared" si="226"/>
        <v>0</v>
      </c>
      <c r="CC232" s="14" t="e">
        <f t="shared" si="227"/>
        <v>#DIV/0!</v>
      </c>
      <c r="CD232" s="28" t="str">
        <f t="shared" ref="CD232:CD237" si="266">IFERROR((IF(CC232&gt;=CE232,"SOBRESALIENTE",IF(CC232&lt;CE232-(CE232*0.05),"NO CUMPLIDA","ACEPTABLE"))),"N/A")</f>
        <v>N/A</v>
      </c>
      <c r="CE232" s="24">
        <f t="shared" si="195"/>
        <v>1</v>
      </c>
      <c r="CF232" s="21"/>
      <c r="CG232" s="26">
        <f t="shared" si="252"/>
        <v>24</v>
      </c>
      <c r="CH232" s="26">
        <f t="shared" si="252"/>
        <v>24</v>
      </c>
      <c r="CI232" s="14">
        <f t="shared" si="229"/>
        <v>1</v>
      </c>
      <c r="CJ232" s="28" t="str">
        <f>IFERROR((IF(CI232&gt;=CK232,"SOBRESALIENTE",IF(CI232&lt;CK232-(CK232*0.05),"NO CUMPLIDA","ACEPTABLE"))),"N/A")</f>
        <v>SOBRESALIENTE</v>
      </c>
      <c r="CK232" s="11">
        <v>1</v>
      </c>
      <c r="CL232" s="26"/>
      <c r="CM232" s="26">
        <f t="shared" si="245"/>
        <v>24</v>
      </c>
      <c r="CN232" s="38">
        <f t="shared" si="235"/>
        <v>4</v>
      </c>
      <c r="CO232" s="14">
        <f t="shared" si="230"/>
        <v>6</v>
      </c>
      <c r="CP232" s="28" t="str">
        <f>IFERROR((IF(CO232&gt;=CQ232,"SOBRESALIENTE",IF(CO232&lt;CQ232-(CQ232*0.05),"NO CUMPLIDA","ACEPTABLE"))),"N/A")</f>
        <v>SOBRESALIENTE</v>
      </c>
      <c r="CQ232" s="11">
        <v>1</v>
      </c>
      <c r="CR232" s="26"/>
      <c r="CS232" s="26">
        <f t="shared" si="263"/>
        <v>8</v>
      </c>
      <c r="CT232" s="29">
        <f t="shared" si="236"/>
        <v>4</v>
      </c>
      <c r="CU232" s="30">
        <f t="shared" si="231"/>
        <v>2</v>
      </c>
      <c r="CV232" s="28" t="str">
        <f>IFERROR((IF(CU232&lt;=CW232,"SOBRESALIENTE",IF(CU232&lt;CW232+(CW232*0.05),"NO CUMPLIDA","ACEPTABLE"))),"N/A")</f>
        <v>ACEPTABLE</v>
      </c>
      <c r="CW232" s="11">
        <v>1</v>
      </c>
      <c r="CX232" s="26"/>
      <c r="CY232" s="26">
        <f t="shared" si="264"/>
        <v>24</v>
      </c>
      <c r="CZ232" s="38">
        <f t="shared" si="264"/>
        <v>24</v>
      </c>
      <c r="DA232" s="30">
        <f t="shared" si="232"/>
        <v>1</v>
      </c>
      <c r="DB232" s="28" t="str">
        <f>IFERROR((IF(DA232&gt;=DC232,"SOBRESALIENTE",IF(DA232&lt;DC232-(DC232*0.05),"NO CUMPLIDA","ACEPTABLE"))),"N/A")</f>
        <v>SOBRESALIENTE</v>
      </c>
      <c r="DC232" s="11">
        <v>1</v>
      </c>
      <c r="DD232" s="26"/>
    </row>
    <row r="233" spans="1:108" ht="79.5" customHeight="1">
      <c r="A233" s="8" t="s">
        <v>1902</v>
      </c>
      <c r="B233" s="7" t="s">
        <v>102</v>
      </c>
      <c r="C233" s="8" t="s">
        <v>1841</v>
      </c>
      <c r="D233" s="9" t="s">
        <v>1842</v>
      </c>
      <c r="E233" s="7">
        <v>87571794</v>
      </c>
      <c r="F233" s="8" t="s">
        <v>1903</v>
      </c>
      <c r="G233" s="7" t="s">
        <v>1904</v>
      </c>
      <c r="H233" s="7">
        <v>30723106</v>
      </c>
      <c r="I233" s="7" t="s">
        <v>107</v>
      </c>
      <c r="J233" s="9" t="s">
        <v>1905</v>
      </c>
      <c r="K233" s="7" t="s">
        <v>1906</v>
      </c>
      <c r="L233" s="7" t="s">
        <v>110</v>
      </c>
      <c r="M233" s="7" t="s">
        <v>111</v>
      </c>
      <c r="N233" s="7" t="s">
        <v>112</v>
      </c>
      <c r="O233" s="7" t="s">
        <v>243</v>
      </c>
      <c r="P233" s="7" t="s">
        <v>1907</v>
      </c>
      <c r="Q233" s="7" t="s">
        <v>114</v>
      </c>
      <c r="R233" s="8" t="s">
        <v>1908</v>
      </c>
      <c r="S233" s="7" t="s">
        <v>1909</v>
      </c>
      <c r="T233" s="7" t="s">
        <v>1910</v>
      </c>
      <c r="U233" s="11">
        <v>1</v>
      </c>
      <c r="V233" s="7" t="s">
        <v>160</v>
      </c>
      <c r="W233" s="241">
        <v>8</v>
      </c>
      <c r="X233" s="241">
        <v>8</v>
      </c>
      <c r="Y233" s="14">
        <f t="shared" si="212"/>
        <v>1</v>
      </c>
      <c r="Z233" s="241">
        <v>8</v>
      </c>
      <c r="AA233" s="241">
        <v>8</v>
      </c>
      <c r="AB233" s="14">
        <f t="shared" si="213"/>
        <v>1</v>
      </c>
      <c r="AC233" s="241">
        <v>8</v>
      </c>
      <c r="AD233" s="241">
        <v>8</v>
      </c>
      <c r="AE233" s="14">
        <f t="shared" si="214"/>
        <v>1</v>
      </c>
      <c r="AF233" s="154">
        <f t="shared" si="248"/>
        <v>24</v>
      </c>
      <c r="AG233" s="155">
        <f t="shared" si="248"/>
        <v>24</v>
      </c>
      <c r="AH233" s="14">
        <f t="shared" si="233"/>
        <v>1</v>
      </c>
      <c r="AI233" s="17" t="str">
        <f>IFERROR((IF(AH233&lt;=AJ233,"SOBRESALIENTE",IF(AH233&lt;AJ233+(AJ233*0.05),"NO CUMPLIDA","ACEPTABLE"))),"N/A")</f>
        <v>SOBRESALIENTE</v>
      </c>
      <c r="AJ233" s="11">
        <f t="shared" si="261"/>
        <v>1</v>
      </c>
      <c r="AK233" s="11" t="s">
        <v>119</v>
      </c>
      <c r="AL233" s="7" t="s">
        <v>1911</v>
      </c>
      <c r="AM233" s="241">
        <v>9</v>
      </c>
      <c r="AN233" s="241">
        <v>9</v>
      </c>
      <c r="AO233" s="14">
        <f t="shared" si="215"/>
        <v>1</v>
      </c>
      <c r="AP233" s="241">
        <v>9</v>
      </c>
      <c r="AQ233" s="241">
        <v>9</v>
      </c>
      <c r="AR233" s="14">
        <f t="shared" si="216"/>
        <v>1</v>
      </c>
      <c r="AS233" s="241">
        <v>8</v>
      </c>
      <c r="AT233" s="241">
        <v>9</v>
      </c>
      <c r="AU233" s="14">
        <f t="shared" si="217"/>
        <v>0.88888888888888884</v>
      </c>
      <c r="AV233" s="154">
        <f t="shared" si="249"/>
        <v>26</v>
      </c>
      <c r="AW233" s="242">
        <f t="shared" si="249"/>
        <v>27</v>
      </c>
      <c r="AX233" s="14">
        <f t="shared" si="218"/>
        <v>0.96296296296296291</v>
      </c>
      <c r="AY233" s="17" t="str">
        <f>IFERROR((IF(AX233&lt;=AZ233,"SOBRESALIENTE",IF(AX233&lt;AZ233+(AZ233*0.05),"NO CUMPLIDA","ACEPTABLE"))),"N/A")</f>
        <v>SOBRESALIENTE</v>
      </c>
      <c r="AZ233" s="11">
        <f t="shared" si="234"/>
        <v>1</v>
      </c>
      <c r="BA233" s="11" t="s">
        <v>119</v>
      </c>
      <c r="BB233" s="7" t="s">
        <v>1912</v>
      </c>
      <c r="BC233" s="21"/>
      <c r="BD233" s="21"/>
      <c r="BE233" s="14" t="e">
        <f t="shared" si="219"/>
        <v>#DIV/0!</v>
      </c>
      <c r="BF233" s="21"/>
      <c r="BG233" s="21"/>
      <c r="BH233" s="14" t="e">
        <f t="shared" si="220"/>
        <v>#DIV/0!</v>
      </c>
      <c r="BI233" s="21"/>
      <c r="BJ233" s="21"/>
      <c r="BK233" s="14" t="e">
        <f t="shared" si="221"/>
        <v>#DIV/0!</v>
      </c>
      <c r="BL233" s="162">
        <f t="shared" si="250"/>
        <v>0</v>
      </c>
      <c r="BM233" s="163">
        <f t="shared" si="250"/>
        <v>0</v>
      </c>
      <c r="BN233" s="14" t="e">
        <f t="shared" si="222"/>
        <v>#DIV/0!</v>
      </c>
      <c r="BO233" s="28" t="str">
        <f t="shared" si="265"/>
        <v>N/A</v>
      </c>
      <c r="BP233" s="24">
        <f t="shared" si="194"/>
        <v>1</v>
      </c>
      <c r="BQ233" s="21"/>
      <c r="BR233" s="21"/>
      <c r="BS233" s="21"/>
      <c r="BT233" s="14" t="e">
        <f t="shared" si="223"/>
        <v>#DIV/0!</v>
      </c>
      <c r="BU233" s="21"/>
      <c r="BV233" s="21"/>
      <c r="BW233" s="14" t="e">
        <f t="shared" si="224"/>
        <v>#DIV/0!</v>
      </c>
      <c r="BX233" s="21"/>
      <c r="BY233" s="21"/>
      <c r="BZ233" s="14" t="e">
        <f t="shared" si="225"/>
        <v>#DIV/0!</v>
      </c>
      <c r="CA233" s="162">
        <f t="shared" si="226"/>
        <v>0</v>
      </c>
      <c r="CB233" s="163">
        <f t="shared" si="226"/>
        <v>0</v>
      </c>
      <c r="CC233" s="14" t="e">
        <f t="shared" si="227"/>
        <v>#DIV/0!</v>
      </c>
      <c r="CD233" s="28" t="str">
        <f t="shared" si="266"/>
        <v>N/A</v>
      </c>
      <c r="CE233" s="24">
        <f t="shared" si="195"/>
        <v>1</v>
      </c>
      <c r="CF233" s="21"/>
      <c r="CG233" s="163">
        <f t="shared" si="252"/>
        <v>50</v>
      </c>
      <c r="CH233" s="163">
        <f t="shared" si="252"/>
        <v>51</v>
      </c>
      <c r="CI233" s="14">
        <f t="shared" si="229"/>
        <v>0.98039215686274506</v>
      </c>
      <c r="CJ233" s="28" t="str">
        <f>IFERROR((IF(CI233&lt;=CK233,"SOBRESALIENTE",IF(CI233&lt;CK233+(CK233*0.05),"NO CUMPLIDA","ACEPTABLE"))),"N/A")</f>
        <v>SOBRESALIENTE</v>
      </c>
      <c r="CK233" s="11">
        <v>1</v>
      </c>
      <c r="CL233" s="26"/>
      <c r="CM233" s="231">
        <f t="shared" si="245"/>
        <v>50</v>
      </c>
      <c r="CN233" s="38">
        <f t="shared" si="235"/>
        <v>8.5</v>
      </c>
      <c r="CO233" s="14">
        <f t="shared" si="230"/>
        <v>5.882352941176471</v>
      </c>
      <c r="CP233" s="28" t="str">
        <f>IFERROR((IF(CO233&lt;=CQ233,"SOBRESALIENTE",IF(CO233&lt;CQ233+(CQ233*0.05),"NO CUMPLIDA","ACEPTABLE"))),"N/A")</f>
        <v>ACEPTABLE</v>
      </c>
      <c r="CQ233" s="11">
        <v>1</v>
      </c>
      <c r="CR233" s="26"/>
      <c r="CS233" s="231">
        <f t="shared" ref="CS233:CS254" si="267">SUBTOTAL(9,BC233,BF233,BI233,BR233,BU233,BX233)</f>
        <v>0</v>
      </c>
      <c r="CT233" s="29">
        <f t="shared" si="236"/>
        <v>8.5</v>
      </c>
      <c r="CU233" s="30">
        <f t="shared" si="231"/>
        <v>0</v>
      </c>
      <c r="CV233" s="28" t="str">
        <f>IFERROR((IF(CU233&gt;=CW233,"SOBRESALIENTE",IF(CU233&lt;CW233-(CW233*0.05),"NO CUMPLIDA","ACEPTABLE"))),"N/A")</f>
        <v>NO CUMPLIDA</v>
      </c>
      <c r="CW233" s="11">
        <v>1</v>
      </c>
      <c r="CX233" s="26"/>
      <c r="CY233" s="231">
        <f t="shared" si="264"/>
        <v>50</v>
      </c>
      <c r="CZ233" s="29">
        <f t="shared" si="264"/>
        <v>51</v>
      </c>
      <c r="DA233" s="30">
        <f t="shared" si="232"/>
        <v>0.98039215686274506</v>
      </c>
      <c r="DB233" s="28" t="str">
        <f>IFERROR((IF(DA233&lt;=DC233,"SOBRESALIENTE",IF(DA233&lt;DC233+(DC233*0.05),"NO CUMPLIDA","ACEPTABLE"))),"N/A")</f>
        <v>SOBRESALIENTE</v>
      </c>
      <c r="DC233" s="11">
        <v>1</v>
      </c>
      <c r="DD233" s="26"/>
    </row>
    <row r="234" spans="1:108" ht="103.5" customHeight="1">
      <c r="A234" s="6" t="s">
        <v>1913</v>
      </c>
      <c r="B234" s="7" t="s">
        <v>102</v>
      </c>
      <c r="C234" s="8" t="s">
        <v>1841</v>
      </c>
      <c r="D234" s="9" t="s">
        <v>1842</v>
      </c>
      <c r="E234" s="7">
        <v>87571794</v>
      </c>
      <c r="F234" s="8" t="s">
        <v>1903</v>
      </c>
      <c r="G234" s="7" t="s">
        <v>1904</v>
      </c>
      <c r="H234" s="7">
        <v>30723106</v>
      </c>
      <c r="I234" s="7" t="s">
        <v>107</v>
      </c>
      <c r="J234" s="9" t="s">
        <v>1905</v>
      </c>
      <c r="K234" s="7" t="s">
        <v>1906</v>
      </c>
      <c r="L234" s="7" t="s">
        <v>110</v>
      </c>
      <c r="M234" s="7" t="s">
        <v>111</v>
      </c>
      <c r="N234" s="7" t="s">
        <v>112</v>
      </c>
      <c r="O234" s="7" t="s">
        <v>243</v>
      </c>
      <c r="P234" s="7" t="s">
        <v>1907</v>
      </c>
      <c r="Q234" s="7" t="s">
        <v>114</v>
      </c>
      <c r="R234" s="8" t="s">
        <v>1914</v>
      </c>
      <c r="S234" s="7" t="s">
        <v>193</v>
      </c>
      <c r="T234" s="7" t="s">
        <v>193</v>
      </c>
      <c r="U234" s="11">
        <v>0.8</v>
      </c>
      <c r="V234" s="7" t="s">
        <v>160</v>
      </c>
      <c r="W234" s="26"/>
      <c r="X234" s="26"/>
      <c r="Y234" s="14" t="e">
        <f t="shared" si="212"/>
        <v>#DIV/0!</v>
      </c>
      <c r="Z234" s="26"/>
      <c r="AA234" s="26"/>
      <c r="AB234" s="14" t="e">
        <f t="shared" si="213"/>
        <v>#DIV/0!</v>
      </c>
      <c r="AC234" s="26"/>
      <c r="AD234" s="26"/>
      <c r="AE234" s="14" t="e">
        <f t="shared" si="214"/>
        <v>#DIV/0!</v>
      </c>
      <c r="AF234" s="154">
        <f t="shared" si="248"/>
        <v>0</v>
      </c>
      <c r="AG234" s="155">
        <f t="shared" si="248"/>
        <v>0</v>
      </c>
      <c r="AH234" s="14" t="e">
        <f t="shared" si="233"/>
        <v>#DIV/0!</v>
      </c>
      <c r="AI234" s="17" t="str">
        <f>IFERROR((IF(AH234&lt;=AJ234,"SOBRESALIENTE",IF(AH234&lt;AJ234+(AJ234*0.05),"NO CUMPLIDA","ACEPTABLE"))),"N/A")</f>
        <v>N/A</v>
      </c>
      <c r="AJ234" s="11">
        <f t="shared" si="261"/>
        <v>0.8</v>
      </c>
      <c r="AK234" s="11" t="s">
        <v>119</v>
      </c>
      <c r="AL234" s="7" t="s">
        <v>1911</v>
      </c>
      <c r="AM234" s="241"/>
      <c r="AN234" s="241"/>
      <c r="AO234" s="14" t="e">
        <f t="shared" si="215"/>
        <v>#DIV/0!</v>
      </c>
      <c r="AP234" s="241"/>
      <c r="AQ234" s="241"/>
      <c r="AR234" s="14" t="e">
        <f t="shared" si="216"/>
        <v>#DIV/0!</v>
      </c>
      <c r="AS234" s="242"/>
      <c r="AT234" s="242" t="e">
        <f>SUM(#REF!,AN234,AQ234)</f>
        <v>#REF!</v>
      </c>
      <c r="AU234" s="14" t="e">
        <f t="shared" si="217"/>
        <v>#REF!</v>
      </c>
      <c r="AV234" s="242">
        <f t="shared" si="249"/>
        <v>0</v>
      </c>
      <c r="AW234" s="242" t="e">
        <f t="shared" si="249"/>
        <v>#REF!</v>
      </c>
      <c r="AX234" s="14" t="e">
        <f t="shared" si="218"/>
        <v>#REF!</v>
      </c>
      <c r="AY234" s="17" t="str">
        <f>IFERROR((IF(AX234&lt;=AZ234,"SOBRESALIENTE",IF(AX234&gt;AZ234+(AZ234*0.05),"NO CUMPLIDA","ACEPTABLE"))),"N/A")</f>
        <v>N/A</v>
      </c>
      <c r="AZ234" s="11">
        <f t="shared" si="234"/>
        <v>0.8</v>
      </c>
      <c r="BA234" s="11" t="s">
        <v>119</v>
      </c>
      <c r="BB234" s="7" t="s">
        <v>1912</v>
      </c>
      <c r="BC234" s="21"/>
      <c r="BD234" s="21"/>
      <c r="BE234" s="14" t="e">
        <f t="shared" si="219"/>
        <v>#DIV/0!</v>
      </c>
      <c r="BF234" s="21"/>
      <c r="BG234" s="21"/>
      <c r="BH234" s="14" t="e">
        <f t="shared" si="220"/>
        <v>#DIV/0!</v>
      </c>
      <c r="BI234" s="21"/>
      <c r="BJ234" s="21"/>
      <c r="BK234" s="14" t="e">
        <f t="shared" si="221"/>
        <v>#DIV/0!</v>
      </c>
      <c r="BL234" s="162">
        <f t="shared" si="250"/>
        <v>0</v>
      </c>
      <c r="BM234" s="163">
        <f t="shared" si="250"/>
        <v>0</v>
      </c>
      <c r="BN234" s="14" t="e">
        <f t="shared" si="222"/>
        <v>#DIV/0!</v>
      </c>
      <c r="BO234" s="28" t="str">
        <f t="shared" si="265"/>
        <v>N/A</v>
      </c>
      <c r="BP234" s="24">
        <f t="shared" ref="BP234:BP297" si="268">AZ234</f>
        <v>0.8</v>
      </c>
      <c r="BQ234" s="21"/>
      <c r="BR234" s="21"/>
      <c r="BS234" s="21"/>
      <c r="BT234" s="14" t="e">
        <f t="shared" si="223"/>
        <v>#DIV/0!</v>
      </c>
      <c r="BU234" s="21"/>
      <c r="BV234" s="21"/>
      <c r="BW234" s="14" t="e">
        <f t="shared" si="224"/>
        <v>#DIV/0!</v>
      </c>
      <c r="BX234" s="21"/>
      <c r="BY234" s="21"/>
      <c r="BZ234" s="14" t="e">
        <f t="shared" si="225"/>
        <v>#DIV/0!</v>
      </c>
      <c r="CA234" s="162">
        <f t="shared" si="226"/>
        <v>0</v>
      </c>
      <c r="CB234" s="163">
        <f t="shared" si="226"/>
        <v>0</v>
      </c>
      <c r="CC234" s="14" t="e">
        <f t="shared" si="227"/>
        <v>#DIV/0!</v>
      </c>
      <c r="CD234" s="28" t="str">
        <f t="shared" si="266"/>
        <v>N/A</v>
      </c>
      <c r="CE234" s="24">
        <f t="shared" ref="CE234:CE297" si="269">BP234</f>
        <v>0.8</v>
      </c>
      <c r="CF234" s="21"/>
      <c r="CG234" s="163">
        <f t="shared" si="252"/>
        <v>0</v>
      </c>
      <c r="CH234" s="163" t="e">
        <f t="shared" si="252"/>
        <v>#REF!</v>
      </c>
      <c r="CI234" s="14" t="e">
        <f t="shared" si="229"/>
        <v>#REF!</v>
      </c>
      <c r="CJ234" s="28" t="str">
        <f>IFERROR((IF(CI234&lt;=CK234,"SOBRESALIENTE",IF(CI234&lt;CK234+(CK234*0.05),"NO CUMPLIDA","ACEPTABLE"))),"N/A")</f>
        <v>N/A</v>
      </c>
      <c r="CK234" s="11">
        <v>0.8</v>
      </c>
      <c r="CL234" s="26"/>
      <c r="CM234" s="163">
        <f t="shared" si="245"/>
        <v>0</v>
      </c>
      <c r="CN234" s="38" t="e">
        <f t="shared" si="235"/>
        <v>#REF!</v>
      </c>
      <c r="CO234" s="14" t="e">
        <f t="shared" si="230"/>
        <v>#REF!</v>
      </c>
      <c r="CP234" s="28" t="str">
        <f>IFERROR((IF(CO234&lt;=CQ234,"SOBRESALIENTE",IF(CO234&lt;CQ234+(CQ234*0.05),"NO CUMPLIDA","ACEPTABLE"))),"N/A")</f>
        <v>N/A</v>
      </c>
      <c r="CQ234" s="11">
        <v>0.8</v>
      </c>
      <c r="CR234" s="26"/>
      <c r="CS234" s="231">
        <f t="shared" si="267"/>
        <v>0</v>
      </c>
      <c r="CT234" s="29" t="e">
        <f t="shared" si="236"/>
        <v>#REF!</v>
      </c>
      <c r="CU234" s="30" t="e">
        <f t="shared" si="231"/>
        <v>#REF!</v>
      </c>
      <c r="CV234" s="28" t="str">
        <f>IFERROR((IF(CU234&gt;=CW234,"SOBRESALIENTE",IF(CU234&lt;CW234-(CW234*0.05),"NO CUMPLIDA","ACEPTABLE"))),"N/A")</f>
        <v>N/A</v>
      </c>
      <c r="CW234" s="11">
        <v>0.8</v>
      </c>
      <c r="CX234" s="26"/>
      <c r="CY234" s="231">
        <f t="shared" si="264"/>
        <v>0</v>
      </c>
      <c r="CZ234" s="29" t="e">
        <f t="shared" si="264"/>
        <v>#REF!</v>
      </c>
      <c r="DA234" s="30" t="e">
        <f t="shared" si="232"/>
        <v>#REF!</v>
      </c>
      <c r="DB234" s="28" t="str">
        <f>IFERROR((IF(DA234&lt;=DC234,"SOBRESALIENTE",IF(DA234&lt;DC234+(DC234*0.05),"NO CUMPLIDA","ACEPTABLE"))),"N/A")</f>
        <v>N/A</v>
      </c>
      <c r="DC234" s="11">
        <v>0.8</v>
      </c>
      <c r="DD234" s="26"/>
    </row>
    <row r="235" spans="1:108" ht="123.75">
      <c r="A235" s="8" t="s">
        <v>1915</v>
      </c>
      <c r="B235" s="7" t="s">
        <v>102</v>
      </c>
      <c r="C235" s="8" t="s">
        <v>1841</v>
      </c>
      <c r="D235" s="9" t="s">
        <v>1842</v>
      </c>
      <c r="E235" s="7">
        <v>87571794</v>
      </c>
      <c r="F235" s="8" t="s">
        <v>1903</v>
      </c>
      <c r="G235" s="7" t="s">
        <v>1904</v>
      </c>
      <c r="H235" s="7">
        <v>30723106</v>
      </c>
      <c r="I235" s="7" t="s">
        <v>107</v>
      </c>
      <c r="J235" s="9" t="s">
        <v>1916</v>
      </c>
      <c r="K235" s="7" t="s">
        <v>1917</v>
      </c>
      <c r="L235" s="7" t="s">
        <v>110</v>
      </c>
      <c r="M235" s="7" t="s">
        <v>111</v>
      </c>
      <c r="N235" s="7" t="s">
        <v>112</v>
      </c>
      <c r="O235" s="7" t="s">
        <v>243</v>
      </c>
      <c r="P235" s="7" t="s">
        <v>1907</v>
      </c>
      <c r="Q235" s="7" t="s">
        <v>114</v>
      </c>
      <c r="R235" s="8" t="s">
        <v>1918</v>
      </c>
      <c r="S235" s="7" t="s">
        <v>1919</v>
      </c>
      <c r="T235" s="7" t="s">
        <v>1920</v>
      </c>
      <c r="U235" s="11">
        <v>1</v>
      </c>
      <c r="V235" s="7" t="s">
        <v>160</v>
      </c>
      <c r="W235" s="241">
        <v>13</v>
      </c>
      <c r="X235" s="241">
        <v>13</v>
      </c>
      <c r="Y235" s="14">
        <f t="shared" si="212"/>
        <v>1</v>
      </c>
      <c r="Z235" s="241">
        <v>13</v>
      </c>
      <c r="AA235" s="241">
        <v>13</v>
      </c>
      <c r="AB235" s="14">
        <f t="shared" si="213"/>
        <v>1</v>
      </c>
      <c r="AC235" s="241">
        <v>13</v>
      </c>
      <c r="AD235" s="241">
        <v>13</v>
      </c>
      <c r="AE235" s="14">
        <f t="shared" si="214"/>
        <v>1</v>
      </c>
      <c r="AF235" s="154">
        <f t="shared" si="248"/>
        <v>39</v>
      </c>
      <c r="AG235" s="155">
        <f t="shared" si="248"/>
        <v>39</v>
      </c>
      <c r="AH235" s="14">
        <f t="shared" si="233"/>
        <v>1</v>
      </c>
      <c r="AI235" s="17" t="str">
        <f>IFERROR((IF(AH235&gt;=AJ235,"SOBRESALIENTE",IF(AH235&lt;AJ235-(AJ235*0.05),"NO CUMPLIDA","ACEPTABLE"))),"N/A")</f>
        <v>SOBRESALIENTE</v>
      </c>
      <c r="AJ235" s="11">
        <f t="shared" si="261"/>
        <v>1</v>
      </c>
      <c r="AK235" s="11" t="s">
        <v>119</v>
      </c>
      <c r="AL235" s="7" t="s">
        <v>1921</v>
      </c>
      <c r="AM235" s="241">
        <v>11</v>
      </c>
      <c r="AN235" s="241">
        <v>11</v>
      </c>
      <c r="AO235" s="14">
        <f t="shared" si="215"/>
        <v>1</v>
      </c>
      <c r="AP235" s="241">
        <v>11</v>
      </c>
      <c r="AQ235" s="241">
        <v>11</v>
      </c>
      <c r="AR235" s="14">
        <f t="shared" si="216"/>
        <v>1</v>
      </c>
      <c r="AS235" s="241">
        <v>11</v>
      </c>
      <c r="AT235" s="241">
        <v>11</v>
      </c>
      <c r="AU235" s="14">
        <f t="shared" si="217"/>
        <v>1</v>
      </c>
      <c r="AV235" s="154">
        <f t="shared" si="249"/>
        <v>33</v>
      </c>
      <c r="AW235" s="155">
        <f t="shared" si="249"/>
        <v>33</v>
      </c>
      <c r="AX235" s="14">
        <f t="shared" si="218"/>
        <v>1</v>
      </c>
      <c r="AY235" s="17" t="str">
        <f>IFERROR((IF(AX235&gt;=AZ235,"SOBRESALIENTE",IF(AX235&lt;AZ235-(AZ235*0.05),"NO CUMPLIDA","ACEPTABLE"))),"N/A")</f>
        <v>SOBRESALIENTE</v>
      </c>
      <c r="AZ235" s="11">
        <f t="shared" si="234"/>
        <v>1</v>
      </c>
      <c r="BA235" s="11" t="s">
        <v>119</v>
      </c>
      <c r="BB235" s="7" t="s">
        <v>1922</v>
      </c>
      <c r="BC235" s="21"/>
      <c r="BD235" s="21"/>
      <c r="BE235" s="14" t="e">
        <f t="shared" si="219"/>
        <v>#DIV/0!</v>
      </c>
      <c r="BF235" s="21"/>
      <c r="BG235" s="21"/>
      <c r="BH235" s="14" t="e">
        <f t="shared" si="220"/>
        <v>#DIV/0!</v>
      </c>
      <c r="BI235" s="21"/>
      <c r="BJ235" s="21"/>
      <c r="BK235" s="14" t="e">
        <f t="shared" si="221"/>
        <v>#DIV/0!</v>
      </c>
      <c r="BL235" s="162">
        <f t="shared" si="250"/>
        <v>0</v>
      </c>
      <c r="BM235" s="163">
        <f t="shared" si="250"/>
        <v>0</v>
      </c>
      <c r="BN235" s="14" t="e">
        <f t="shared" si="222"/>
        <v>#DIV/0!</v>
      </c>
      <c r="BO235" s="28" t="str">
        <f t="shared" si="265"/>
        <v>N/A</v>
      </c>
      <c r="BP235" s="24">
        <f t="shared" si="268"/>
        <v>1</v>
      </c>
      <c r="BQ235" s="21"/>
      <c r="BR235" s="21"/>
      <c r="BS235" s="21"/>
      <c r="BT235" s="14" t="e">
        <f t="shared" si="223"/>
        <v>#DIV/0!</v>
      </c>
      <c r="BU235" s="21"/>
      <c r="BV235" s="21"/>
      <c r="BW235" s="14" t="e">
        <f t="shared" si="224"/>
        <v>#DIV/0!</v>
      </c>
      <c r="BX235" s="21"/>
      <c r="BY235" s="21"/>
      <c r="BZ235" s="14" t="e">
        <f t="shared" si="225"/>
        <v>#DIV/0!</v>
      </c>
      <c r="CA235" s="162">
        <f t="shared" si="226"/>
        <v>0</v>
      </c>
      <c r="CB235" s="163">
        <f t="shared" si="226"/>
        <v>0</v>
      </c>
      <c r="CC235" s="14" t="e">
        <f t="shared" si="227"/>
        <v>#DIV/0!</v>
      </c>
      <c r="CD235" s="28" t="str">
        <f t="shared" si="266"/>
        <v>N/A</v>
      </c>
      <c r="CE235" s="24">
        <f t="shared" si="269"/>
        <v>1</v>
      </c>
      <c r="CF235" s="21"/>
      <c r="CG235" s="163">
        <f t="shared" si="252"/>
        <v>72</v>
      </c>
      <c r="CH235" s="163">
        <f t="shared" si="252"/>
        <v>72</v>
      </c>
      <c r="CI235" s="14">
        <f t="shared" si="229"/>
        <v>1</v>
      </c>
      <c r="CJ235" s="28" t="str">
        <f>IFERROR((IF(CI235&gt;=CK235,"SOBRESALIENTE",IF(CI235&lt;CK235-(CK235*0.05),"NO CUMPLIDA","ACEPTABLE"))),"N/A")</f>
        <v>SOBRESALIENTE</v>
      </c>
      <c r="CK235" s="11">
        <v>1</v>
      </c>
      <c r="CL235" s="26"/>
      <c r="CM235" s="163">
        <f t="shared" si="245"/>
        <v>72</v>
      </c>
      <c r="CN235" s="38">
        <f t="shared" si="235"/>
        <v>12</v>
      </c>
      <c r="CO235" s="14">
        <f t="shared" si="230"/>
        <v>6</v>
      </c>
      <c r="CP235" s="28" t="str">
        <f>IFERROR((IF(CO235&gt;=CQ235,"SOBRESALIENTE",IF(CO235&lt;CQ235-(CQ235*0.05),"NO CUMPLIDA","ACEPTABLE"))),"N/A")</f>
        <v>SOBRESALIENTE</v>
      </c>
      <c r="CQ235" s="11">
        <v>1</v>
      </c>
      <c r="CR235" s="26"/>
      <c r="CS235" s="231">
        <f t="shared" si="267"/>
        <v>0</v>
      </c>
      <c r="CT235" s="29">
        <f t="shared" si="236"/>
        <v>12</v>
      </c>
      <c r="CU235" s="30">
        <f t="shared" si="231"/>
        <v>0</v>
      </c>
      <c r="CV235" s="28" t="str">
        <f>IFERROR((IF(CU235&gt;=CW235,"SOBRESALIENTE",IF(CU235&lt;CW235-(CW235*0.05),"NO CUMPLIDA","ACEPTABLE"))),"N/A")</f>
        <v>NO CUMPLIDA</v>
      </c>
      <c r="CW235" s="11">
        <v>1</v>
      </c>
      <c r="CX235" s="26"/>
      <c r="CY235" s="231">
        <f t="shared" si="264"/>
        <v>72</v>
      </c>
      <c r="CZ235" s="29">
        <f t="shared" si="264"/>
        <v>72</v>
      </c>
      <c r="DA235" s="30">
        <f t="shared" si="232"/>
        <v>1</v>
      </c>
      <c r="DB235" s="28" t="str">
        <f>IFERROR((IF(DA235&gt;=DC235,"SOBRESALIENTE",IF(DA235&lt;DC235-(DC235*0.05),"NO CUMPLIDA","ACEPTABLE"))),"N/A")</f>
        <v>SOBRESALIENTE</v>
      </c>
      <c r="DC235" s="11">
        <v>1</v>
      </c>
      <c r="DD235" s="26"/>
    </row>
    <row r="236" spans="1:108" ht="56.25">
      <c r="A236" s="6" t="s">
        <v>1923</v>
      </c>
      <c r="B236" s="7" t="s">
        <v>102</v>
      </c>
      <c r="C236" s="8" t="s">
        <v>1841</v>
      </c>
      <c r="D236" s="9" t="s">
        <v>1842</v>
      </c>
      <c r="E236" s="7">
        <v>87571794</v>
      </c>
      <c r="F236" s="8" t="s">
        <v>1903</v>
      </c>
      <c r="G236" s="7" t="s">
        <v>1904</v>
      </c>
      <c r="H236" s="7">
        <v>30723106</v>
      </c>
      <c r="I236" s="7" t="s">
        <v>107</v>
      </c>
      <c r="J236" s="9" t="s">
        <v>1924</v>
      </c>
      <c r="K236" s="7" t="s">
        <v>1925</v>
      </c>
      <c r="L236" s="7" t="s">
        <v>110</v>
      </c>
      <c r="M236" s="7" t="s">
        <v>111</v>
      </c>
      <c r="N236" s="7" t="s">
        <v>112</v>
      </c>
      <c r="O236" s="7" t="s">
        <v>243</v>
      </c>
      <c r="P236" s="7" t="s">
        <v>1907</v>
      </c>
      <c r="Q236" s="7" t="s">
        <v>114</v>
      </c>
      <c r="R236" s="8" t="s">
        <v>1926</v>
      </c>
      <c r="S236" s="7" t="s">
        <v>1927</v>
      </c>
      <c r="T236" s="7" t="s">
        <v>1928</v>
      </c>
      <c r="U236" s="11">
        <v>1</v>
      </c>
      <c r="V236" s="7" t="s">
        <v>160</v>
      </c>
      <c r="W236" s="243">
        <v>60</v>
      </c>
      <c r="X236" s="241">
        <v>60</v>
      </c>
      <c r="Y236" s="14">
        <f t="shared" si="212"/>
        <v>1</v>
      </c>
      <c r="Z236" s="243">
        <v>593</v>
      </c>
      <c r="AA236" s="241">
        <v>593</v>
      </c>
      <c r="AB236" s="14">
        <f t="shared" si="213"/>
        <v>1</v>
      </c>
      <c r="AC236" s="243">
        <v>703</v>
      </c>
      <c r="AD236" s="241">
        <v>703</v>
      </c>
      <c r="AE236" s="14">
        <f t="shared" si="214"/>
        <v>1</v>
      </c>
      <c r="AF236" s="154">
        <f t="shared" si="248"/>
        <v>1356</v>
      </c>
      <c r="AG236" s="155">
        <f t="shared" si="248"/>
        <v>1356</v>
      </c>
      <c r="AH236" s="14">
        <f t="shared" si="233"/>
        <v>1</v>
      </c>
      <c r="AI236" s="17" t="str">
        <f>IFERROR((IF(AH236&gt;=AJ236,"SOBRESALIENTE",IF(AH236&lt;AJ236-(AJ236*0.05),"NO CUMPLIDA","ACEPTABLE"))),"N/A")</f>
        <v>SOBRESALIENTE</v>
      </c>
      <c r="AJ236" s="11">
        <f t="shared" si="261"/>
        <v>1</v>
      </c>
      <c r="AK236" s="11" t="s">
        <v>119</v>
      </c>
      <c r="AL236" s="7" t="s">
        <v>1929</v>
      </c>
      <c r="AM236" s="243">
        <v>698</v>
      </c>
      <c r="AN236" s="241">
        <v>698</v>
      </c>
      <c r="AO236" s="14">
        <f t="shared" si="215"/>
        <v>1</v>
      </c>
      <c r="AP236" s="243">
        <v>1057</v>
      </c>
      <c r="AQ236" s="241">
        <v>1057</v>
      </c>
      <c r="AR236" s="14">
        <f t="shared" si="216"/>
        <v>1</v>
      </c>
      <c r="AS236" s="243">
        <v>1040</v>
      </c>
      <c r="AT236" s="241">
        <v>1040</v>
      </c>
      <c r="AU236" s="14">
        <f t="shared" si="217"/>
        <v>1</v>
      </c>
      <c r="AV236" s="154">
        <f t="shared" si="249"/>
        <v>2795</v>
      </c>
      <c r="AW236" s="155">
        <f t="shared" si="249"/>
        <v>2795</v>
      </c>
      <c r="AX236" s="14">
        <f t="shared" si="218"/>
        <v>1</v>
      </c>
      <c r="AY236" s="17" t="str">
        <f>IFERROR((IF(AX236&gt;=AZ236,"SOBRESALIENTE",IF(AX236&lt;AZ236-(AZ236*0.05),"NO CUMPLIDA","ACEPTABLE"))),"N/A")</f>
        <v>SOBRESALIENTE</v>
      </c>
      <c r="AZ236" s="11">
        <f t="shared" si="234"/>
        <v>1</v>
      </c>
      <c r="BA236" s="11" t="s">
        <v>119</v>
      </c>
      <c r="BB236" s="7" t="s">
        <v>1929</v>
      </c>
      <c r="BC236" s="21"/>
      <c r="BD236" s="21"/>
      <c r="BE236" s="14" t="e">
        <f t="shared" si="219"/>
        <v>#DIV/0!</v>
      </c>
      <c r="BF236" s="21"/>
      <c r="BG236" s="21"/>
      <c r="BH236" s="14" t="e">
        <f t="shared" si="220"/>
        <v>#DIV/0!</v>
      </c>
      <c r="BI236" s="21"/>
      <c r="BJ236" s="21"/>
      <c r="BK236" s="14" t="e">
        <f t="shared" si="221"/>
        <v>#DIV/0!</v>
      </c>
      <c r="BL236" s="162">
        <f t="shared" si="250"/>
        <v>0</v>
      </c>
      <c r="BM236" s="163">
        <f t="shared" si="250"/>
        <v>0</v>
      </c>
      <c r="BN236" s="14" t="e">
        <f t="shared" si="222"/>
        <v>#DIV/0!</v>
      </c>
      <c r="BO236" s="28" t="str">
        <f t="shared" si="265"/>
        <v>N/A</v>
      </c>
      <c r="BP236" s="24">
        <f t="shared" si="268"/>
        <v>1</v>
      </c>
      <c r="BQ236" s="21"/>
      <c r="BR236" s="21"/>
      <c r="BS236" s="21"/>
      <c r="BT236" s="14" t="e">
        <f t="shared" si="223"/>
        <v>#DIV/0!</v>
      </c>
      <c r="BU236" s="21"/>
      <c r="BV236" s="21"/>
      <c r="BW236" s="14" t="e">
        <f t="shared" si="224"/>
        <v>#DIV/0!</v>
      </c>
      <c r="BX236" s="21"/>
      <c r="BY236" s="21"/>
      <c r="BZ236" s="14" t="e">
        <f t="shared" si="225"/>
        <v>#DIV/0!</v>
      </c>
      <c r="CA236" s="162">
        <f t="shared" si="226"/>
        <v>0</v>
      </c>
      <c r="CB236" s="163">
        <f t="shared" si="226"/>
        <v>0</v>
      </c>
      <c r="CC236" s="14" t="e">
        <f t="shared" si="227"/>
        <v>#DIV/0!</v>
      </c>
      <c r="CD236" s="28" t="str">
        <f t="shared" si="266"/>
        <v>N/A</v>
      </c>
      <c r="CE236" s="24">
        <f t="shared" si="269"/>
        <v>1</v>
      </c>
      <c r="CF236" s="21"/>
      <c r="CG236" s="163">
        <f t="shared" si="252"/>
        <v>4151</v>
      </c>
      <c r="CH236" s="163">
        <f t="shared" si="252"/>
        <v>4151</v>
      </c>
      <c r="CI236" s="14">
        <f t="shared" si="229"/>
        <v>1</v>
      </c>
      <c r="CJ236" s="28" t="str">
        <f>IFERROR((IF(CI236&gt;=CK236,"SOBRESALIENTE",IF(CI236&lt;CK236-(CK236*0.05),"NO CUMPLIDA","ACEPTABLE"))),"N/A")</f>
        <v>SOBRESALIENTE</v>
      </c>
      <c r="CK236" s="11">
        <v>1</v>
      </c>
      <c r="CL236" s="26"/>
      <c r="CM236" s="163">
        <f t="shared" si="245"/>
        <v>4151</v>
      </c>
      <c r="CN236" s="38">
        <f t="shared" si="235"/>
        <v>691.83333333333337</v>
      </c>
      <c r="CO236" s="14">
        <f t="shared" si="230"/>
        <v>6</v>
      </c>
      <c r="CP236" s="28" t="str">
        <f>IFERROR((IF(CO236&gt;=CQ236,"SOBRESALIENTE",IF(CO236&lt;CQ236-(CQ236*0.05),"NO CUMPLIDA","ACEPTABLE"))),"N/A")</f>
        <v>SOBRESALIENTE</v>
      </c>
      <c r="CQ236" s="11">
        <v>1</v>
      </c>
      <c r="CR236" s="26"/>
      <c r="CS236" s="231">
        <f t="shared" si="267"/>
        <v>0</v>
      </c>
      <c r="CT236" s="29">
        <f t="shared" si="236"/>
        <v>691.83333333333337</v>
      </c>
      <c r="CU236" s="30">
        <f t="shared" si="231"/>
        <v>0</v>
      </c>
      <c r="CV236" s="28" t="str">
        <f>IFERROR((IF(CU236&gt;=CW236,"SOBRESALIENTE",IF(CU236&lt;CW236-(CW236*0.05),"NO CUMPLIDA","ACEPTABLE"))),"N/A")</f>
        <v>NO CUMPLIDA</v>
      </c>
      <c r="CW236" s="11">
        <v>1</v>
      </c>
      <c r="CX236" s="26"/>
      <c r="CY236" s="231">
        <f t="shared" si="264"/>
        <v>4151</v>
      </c>
      <c r="CZ236" s="29">
        <f t="shared" si="264"/>
        <v>4151</v>
      </c>
      <c r="DA236" s="30">
        <f t="shared" si="232"/>
        <v>1</v>
      </c>
      <c r="DB236" s="28" t="str">
        <f>IFERROR((IF(DA236&gt;=DC236,"SOBRESALIENTE",IF(DA236&lt;DC236-(DC236*0.05),"NO CUMPLIDA","ACEPTABLE"))),"N/A")</f>
        <v>SOBRESALIENTE</v>
      </c>
      <c r="DC236" s="11">
        <v>1</v>
      </c>
      <c r="DD236" s="26"/>
    </row>
    <row r="237" spans="1:108" ht="90">
      <c r="A237" s="8" t="s">
        <v>1930</v>
      </c>
      <c r="B237" s="7" t="s">
        <v>102</v>
      </c>
      <c r="C237" s="8" t="s">
        <v>1841</v>
      </c>
      <c r="D237" s="9" t="s">
        <v>1842</v>
      </c>
      <c r="E237" s="7">
        <v>87571794</v>
      </c>
      <c r="F237" s="8" t="s">
        <v>1903</v>
      </c>
      <c r="G237" s="7" t="s">
        <v>1904</v>
      </c>
      <c r="H237" s="7">
        <v>30723106</v>
      </c>
      <c r="I237" s="7" t="s">
        <v>107</v>
      </c>
      <c r="J237" s="9" t="s">
        <v>1924</v>
      </c>
      <c r="K237" s="7" t="s">
        <v>1931</v>
      </c>
      <c r="L237" s="7" t="s">
        <v>110</v>
      </c>
      <c r="M237" s="7" t="s">
        <v>111</v>
      </c>
      <c r="N237" s="7" t="s">
        <v>112</v>
      </c>
      <c r="O237" s="7" t="s">
        <v>243</v>
      </c>
      <c r="P237" s="7" t="s">
        <v>1907</v>
      </c>
      <c r="Q237" s="7" t="s">
        <v>114</v>
      </c>
      <c r="R237" s="8" t="s">
        <v>1932</v>
      </c>
      <c r="S237" s="7" t="s">
        <v>1933</v>
      </c>
      <c r="T237" s="7" t="s">
        <v>1934</v>
      </c>
      <c r="U237" s="11">
        <v>1</v>
      </c>
      <c r="V237" s="7" t="s">
        <v>160</v>
      </c>
      <c r="W237" s="243">
        <v>253</v>
      </c>
      <c r="X237" s="241">
        <v>253</v>
      </c>
      <c r="Y237" s="14">
        <f t="shared" si="212"/>
        <v>1</v>
      </c>
      <c r="Z237" s="243">
        <v>366</v>
      </c>
      <c r="AA237" s="241">
        <v>366</v>
      </c>
      <c r="AB237" s="14">
        <f t="shared" si="213"/>
        <v>1</v>
      </c>
      <c r="AC237" s="243">
        <v>100</v>
      </c>
      <c r="AD237" s="241">
        <v>100</v>
      </c>
      <c r="AE237" s="14">
        <f t="shared" si="214"/>
        <v>1</v>
      </c>
      <c r="AF237" s="154">
        <f t="shared" ref="AF237:AG254" si="270">SUM(W237,Z237,AC237)</f>
        <v>719</v>
      </c>
      <c r="AG237" s="155">
        <f t="shared" si="270"/>
        <v>719</v>
      </c>
      <c r="AH237" s="14">
        <f t="shared" si="233"/>
        <v>1</v>
      </c>
      <c r="AI237" s="17" t="str">
        <f>IFERROR((IF(AH237&gt;=AJ237,"SOBRESALIENTE",IF(AH237&lt;AJ237-(AJ237*0.05),"NO CUMPLIDA","ACEPTABLE"))),"N/A")</f>
        <v>SOBRESALIENTE</v>
      </c>
      <c r="AJ237" s="11">
        <f t="shared" si="261"/>
        <v>1</v>
      </c>
      <c r="AK237" s="11" t="s">
        <v>119</v>
      </c>
      <c r="AL237" s="7" t="s">
        <v>1935</v>
      </c>
      <c r="AM237" s="243">
        <v>42</v>
      </c>
      <c r="AN237" s="241">
        <v>42</v>
      </c>
      <c r="AO237" s="14">
        <f t="shared" si="215"/>
        <v>1</v>
      </c>
      <c r="AP237" s="243">
        <v>383</v>
      </c>
      <c r="AQ237" s="241">
        <v>383</v>
      </c>
      <c r="AR237" s="14">
        <f t="shared" si="216"/>
        <v>1</v>
      </c>
      <c r="AS237" s="243">
        <v>61</v>
      </c>
      <c r="AT237" s="241">
        <v>61</v>
      </c>
      <c r="AU237" s="14">
        <f t="shared" si="217"/>
        <v>1</v>
      </c>
      <c r="AV237" s="154">
        <f t="shared" si="249"/>
        <v>486</v>
      </c>
      <c r="AW237" s="155">
        <f t="shared" si="249"/>
        <v>486</v>
      </c>
      <c r="AX237" s="14">
        <f t="shared" si="218"/>
        <v>1</v>
      </c>
      <c r="AY237" s="17" t="str">
        <f>IFERROR((IF(AX237&gt;=AZ237,"SOBRESALIENTE",IF(AX237&lt;AZ237-(AZ237*0.05),"NO CUMPLIDA","ACEPTABLE"))),"N/A")</f>
        <v>SOBRESALIENTE</v>
      </c>
      <c r="AZ237" s="11">
        <f t="shared" si="234"/>
        <v>1</v>
      </c>
      <c r="BA237" s="11" t="s">
        <v>119</v>
      </c>
      <c r="BB237" s="7" t="s">
        <v>1936</v>
      </c>
      <c r="BC237" s="21"/>
      <c r="BD237" s="21"/>
      <c r="BE237" s="14" t="e">
        <f t="shared" si="219"/>
        <v>#DIV/0!</v>
      </c>
      <c r="BF237" s="21"/>
      <c r="BG237" s="21"/>
      <c r="BH237" s="14" t="e">
        <f t="shared" si="220"/>
        <v>#DIV/0!</v>
      </c>
      <c r="BI237" s="21"/>
      <c r="BJ237" s="21"/>
      <c r="BK237" s="14" t="e">
        <f t="shared" si="221"/>
        <v>#DIV/0!</v>
      </c>
      <c r="BL237" s="162">
        <f t="shared" si="250"/>
        <v>0</v>
      </c>
      <c r="BM237" s="163">
        <f t="shared" si="250"/>
        <v>0</v>
      </c>
      <c r="BN237" s="14" t="e">
        <f t="shared" si="222"/>
        <v>#DIV/0!</v>
      </c>
      <c r="BO237" s="28" t="str">
        <f t="shared" si="265"/>
        <v>N/A</v>
      </c>
      <c r="BP237" s="24">
        <f t="shared" si="268"/>
        <v>1</v>
      </c>
      <c r="BQ237" s="21"/>
      <c r="BR237" s="21"/>
      <c r="BS237" s="21"/>
      <c r="BT237" s="14" t="e">
        <f t="shared" si="223"/>
        <v>#DIV/0!</v>
      </c>
      <c r="BU237" s="21"/>
      <c r="BV237" s="21"/>
      <c r="BW237" s="14" t="e">
        <f t="shared" si="224"/>
        <v>#DIV/0!</v>
      </c>
      <c r="BX237" s="21"/>
      <c r="BY237" s="21"/>
      <c r="BZ237" s="14" t="e">
        <f t="shared" si="225"/>
        <v>#DIV/0!</v>
      </c>
      <c r="CA237" s="162">
        <f t="shared" si="226"/>
        <v>0</v>
      </c>
      <c r="CB237" s="163">
        <f t="shared" si="226"/>
        <v>0</v>
      </c>
      <c r="CC237" s="14" t="e">
        <f t="shared" si="227"/>
        <v>#DIV/0!</v>
      </c>
      <c r="CD237" s="28" t="str">
        <f t="shared" si="266"/>
        <v>N/A</v>
      </c>
      <c r="CE237" s="24">
        <f t="shared" si="269"/>
        <v>1</v>
      </c>
      <c r="CF237" s="21"/>
      <c r="CG237" s="163">
        <f t="shared" si="252"/>
        <v>1205</v>
      </c>
      <c r="CH237" s="163">
        <f t="shared" si="252"/>
        <v>1205</v>
      </c>
      <c r="CI237" s="14">
        <f t="shared" si="229"/>
        <v>1</v>
      </c>
      <c r="CJ237" s="28" t="str">
        <f>IFERROR((IF(CI237&gt;=CK237,"SOBRESALIENTE",IF(CI237&lt;CK237-(CK237*0.05),"NO CUMPLIDA","ACEPTABLE"))),"N/A")</f>
        <v>SOBRESALIENTE</v>
      </c>
      <c r="CK237" s="11">
        <v>1</v>
      </c>
      <c r="CL237" s="26"/>
      <c r="CM237" s="163">
        <f t="shared" si="245"/>
        <v>1205</v>
      </c>
      <c r="CN237" s="38">
        <f t="shared" si="235"/>
        <v>200.83333333333334</v>
      </c>
      <c r="CO237" s="14">
        <f t="shared" si="230"/>
        <v>6</v>
      </c>
      <c r="CP237" s="28" t="str">
        <f>IFERROR((IF(CO237&gt;=CQ237,"SOBRESALIENTE",IF(CO237&lt;CQ237-(CQ237*0.05),"NO CUMPLIDA","ACEPTABLE"))),"N/A")</f>
        <v>SOBRESALIENTE</v>
      </c>
      <c r="CQ237" s="11">
        <v>1</v>
      </c>
      <c r="CR237" s="26"/>
      <c r="CS237" s="231">
        <f t="shared" si="267"/>
        <v>0</v>
      </c>
      <c r="CT237" s="29">
        <f t="shared" si="236"/>
        <v>200.83333333333334</v>
      </c>
      <c r="CU237" s="30">
        <f t="shared" si="231"/>
        <v>0</v>
      </c>
      <c r="CV237" s="28" t="str">
        <f>IFERROR((IF(CU237&gt;=CW237,"SOBRESALIENTE",IF(CU237&lt;CW237-(CW237*0.05),"NO CUMPLIDA","ACEPTABLE"))),"N/A")</f>
        <v>NO CUMPLIDA</v>
      </c>
      <c r="CW237" s="11">
        <v>1</v>
      </c>
      <c r="CX237" s="26"/>
      <c r="CY237" s="231">
        <f t="shared" si="264"/>
        <v>1205</v>
      </c>
      <c r="CZ237" s="29">
        <f t="shared" si="264"/>
        <v>1205</v>
      </c>
      <c r="DA237" s="30">
        <f t="shared" si="232"/>
        <v>1</v>
      </c>
      <c r="DB237" s="28" t="str">
        <f>IFERROR((IF(DA237&gt;=DC237,"SOBRESALIENTE",IF(DA237&lt;DC237-(DC237*0.05),"NO CUMPLIDA","ACEPTABLE"))),"N/A")</f>
        <v>SOBRESALIENTE</v>
      </c>
      <c r="DC237" s="11">
        <v>1</v>
      </c>
      <c r="DD237" s="26"/>
    </row>
    <row r="238" spans="1:108" ht="123.75">
      <c r="A238" s="6" t="s">
        <v>1937</v>
      </c>
      <c r="B238" s="7" t="s">
        <v>102</v>
      </c>
      <c r="C238" s="8" t="s">
        <v>1841</v>
      </c>
      <c r="D238" s="9" t="s">
        <v>1842</v>
      </c>
      <c r="E238" s="7">
        <v>87571794</v>
      </c>
      <c r="F238" s="8" t="s">
        <v>1903</v>
      </c>
      <c r="G238" s="7" t="s">
        <v>1904</v>
      </c>
      <c r="H238" s="7">
        <v>30723106</v>
      </c>
      <c r="I238" s="7" t="s">
        <v>107</v>
      </c>
      <c r="J238" s="9" t="s">
        <v>1938</v>
      </c>
      <c r="K238" s="7" t="s">
        <v>1939</v>
      </c>
      <c r="L238" s="7" t="s">
        <v>110</v>
      </c>
      <c r="M238" s="7" t="s">
        <v>111</v>
      </c>
      <c r="N238" s="7" t="s">
        <v>112</v>
      </c>
      <c r="O238" s="7" t="s">
        <v>243</v>
      </c>
      <c r="P238" s="7" t="s">
        <v>1907</v>
      </c>
      <c r="Q238" s="7" t="s">
        <v>114</v>
      </c>
      <c r="R238" s="8" t="s">
        <v>1938</v>
      </c>
      <c r="S238" s="7" t="s">
        <v>1940</v>
      </c>
      <c r="T238" s="7" t="s">
        <v>1941</v>
      </c>
      <c r="U238" s="7">
        <v>0</v>
      </c>
      <c r="V238" s="7" t="s">
        <v>520</v>
      </c>
      <c r="W238" s="244">
        <v>44973</v>
      </c>
      <c r="X238" s="244">
        <v>44973</v>
      </c>
      <c r="Y238" s="68">
        <f t="shared" si="212"/>
        <v>1</v>
      </c>
      <c r="Z238" s="244">
        <v>44999</v>
      </c>
      <c r="AA238" s="244">
        <v>45001</v>
      </c>
      <c r="AB238" s="68">
        <f t="shared" si="213"/>
        <v>0.99995555654318791</v>
      </c>
      <c r="AC238" s="244">
        <v>45033</v>
      </c>
      <c r="AD238" s="244">
        <v>45035</v>
      </c>
      <c r="AE238" s="68">
        <f t="shared" si="214"/>
        <v>0.99995559009659152</v>
      </c>
      <c r="AF238" s="154">
        <f t="shared" si="270"/>
        <v>135005</v>
      </c>
      <c r="AG238" s="155">
        <f t="shared" si="270"/>
        <v>135009</v>
      </c>
      <c r="AH238" s="68">
        <f t="shared" si="233"/>
        <v>0.99997037234554731</v>
      </c>
      <c r="AI238" s="17" t="str">
        <f>IFERROR((IF(AH238&gt;=AJ238,"SOBRESALIENTE",IF(AH238&lt;AJ238-(AJ238*0.05),"NO CUMPLIDA","ACEPTABLE"))),"N/A")</f>
        <v>SOBRESALIENTE</v>
      </c>
      <c r="AJ238" s="7">
        <f t="shared" si="261"/>
        <v>0</v>
      </c>
      <c r="AK238" s="7" t="s">
        <v>119</v>
      </c>
      <c r="AL238" s="7" t="s">
        <v>1942</v>
      </c>
      <c r="AM238" s="244">
        <v>45062</v>
      </c>
      <c r="AN238" s="244">
        <v>45064</v>
      </c>
      <c r="AO238" s="68">
        <f t="shared" si="215"/>
        <v>0.9999556186756613</v>
      </c>
      <c r="AP238" s="244">
        <v>45092</v>
      </c>
      <c r="AQ238" s="244">
        <v>45097</v>
      </c>
      <c r="AR238" s="68">
        <f t="shared" si="216"/>
        <v>0.99988912787990336</v>
      </c>
      <c r="AS238" s="244">
        <v>45124</v>
      </c>
      <c r="AT238" s="244">
        <v>45125</v>
      </c>
      <c r="AU238" s="68">
        <f t="shared" si="217"/>
        <v>0.99997783933518003</v>
      </c>
      <c r="AV238" s="154">
        <f t="shared" si="249"/>
        <v>135278</v>
      </c>
      <c r="AW238" s="155">
        <f t="shared" si="249"/>
        <v>135286</v>
      </c>
      <c r="AX238" s="68">
        <f t="shared" si="218"/>
        <v>0.99994086601717846</v>
      </c>
      <c r="AY238" s="17" t="str">
        <f>IFERROR((IF(AX238&gt;=AZ238,"SOBRESALIENTE",IF(AX238&lt;AZ238-(AZ238*0.05),"NO CUMPLIDA","ACEPTABLE"))),"N/A")</f>
        <v>SOBRESALIENTE</v>
      </c>
      <c r="AZ238" s="11">
        <f t="shared" si="234"/>
        <v>0</v>
      </c>
      <c r="BA238" s="7" t="s">
        <v>119</v>
      </c>
      <c r="BB238" s="7" t="s">
        <v>1943</v>
      </c>
      <c r="BC238" s="21"/>
      <c r="BD238" s="21"/>
      <c r="BE238" s="68" t="e">
        <f t="shared" si="219"/>
        <v>#DIV/0!</v>
      </c>
      <c r="BF238" s="21"/>
      <c r="BG238" s="21"/>
      <c r="BH238" s="68" t="e">
        <f t="shared" si="220"/>
        <v>#DIV/0!</v>
      </c>
      <c r="BI238" s="21"/>
      <c r="BJ238" s="21"/>
      <c r="BK238" s="68" t="e">
        <f t="shared" si="221"/>
        <v>#DIV/0!</v>
      </c>
      <c r="BL238" s="162">
        <f t="shared" si="250"/>
        <v>0</v>
      </c>
      <c r="BM238" s="163">
        <f t="shared" si="250"/>
        <v>0</v>
      </c>
      <c r="BN238" s="68" t="e">
        <f t="shared" si="222"/>
        <v>#DIV/0!</v>
      </c>
      <c r="BO238" s="28" t="str">
        <f>IFERROR((IF(BN238&lt;=BP238,"SOBRESALIENTE",IF(BN238&gt;BP238+(BP238*0.05),"NO CUMPLIDA","ACEPTABLE"))),"N/A")</f>
        <v>N/A</v>
      </c>
      <c r="BP238" s="26">
        <f t="shared" si="268"/>
        <v>0</v>
      </c>
      <c r="BQ238" s="21"/>
      <c r="BR238" s="21"/>
      <c r="BS238" s="21"/>
      <c r="BT238" s="68" t="e">
        <f t="shared" si="223"/>
        <v>#DIV/0!</v>
      </c>
      <c r="BU238" s="21"/>
      <c r="BV238" s="21"/>
      <c r="BW238" s="68" t="e">
        <f t="shared" si="224"/>
        <v>#DIV/0!</v>
      </c>
      <c r="BX238" s="21"/>
      <c r="BY238" s="21"/>
      <c r="BZ238" s="68" t="e">
        <f t="shared" si="225"/>
        <v>#DIV/0!</v>
      </c>
      <c r="CA238" s="162">
        <f t="shared" si="226"/>
        <v>0</v>
      </c>
      <c r="CB238" s="163">
        <f t="shared" si="226"/>
        <v>0</v>
      </c>
      <c r="CC238" s="68" t="e">
        <f t="shared" si="227"/>
        <v>#DIV/0!</v>
      </c>
      <c r="CD238" s="28" t="str">
        <f>IFERROR((IF(CC238&lt;=CE238,"SOBRESALIENTE",IF(CC238&gt;CE238+(CE238*0.05),"NO CUMPLIDA","ACEPTABLE"))),"N/A")</f>
        <v>N/A</v>
      </c>
      <c r="CE238" s="26">
        <f t="shared" si="269"/>
        <v>0</v>
      </c>
      <c r="CF238" s="21"/>
      <c r="CG238" s="26">
        <f t="shared" si="252"/>
        <v>270283</v>
      </c>
      <c r="CH238" s="26">
        <f t="shared" si="252"/>
        <v>270295</v>
      </c>
      <c r="CI238" s="68">
        <f t="shared" si="229"/>
        <v>0.99995560406222828</v>
      </c>
      <c r="CJ238" s="28" t="str">
        <f>IFERROR((IF(CI238&gt;=CK238,"SOBRESALIENTE",IF(CI238&gt;CK238-(CK238*0.05),"NO CUMPLIDA","ACEPTABLE"))),"N/A")</f>
        <v>SOBRESALIENTE</v>
      </c>
      <c r="CK238" s="7">
        <v>0</v>
      </c>
      <c r="CL238" s="26"/>
      <c r="CM238" s="163">
        <f t="shared" si="245"/>
        <v>270283</v>
      </c>
      <c r="CN238" s="38">
        <f t="shared" si="235"/>
        <v>45049.166666666664</v>
      </c>
      <c r="CO238" s="68">
        <f t="shared" si="230"/>
        <v>5.9997336243733699</v>
      </c>
      <c r="CP238" s="28" t="str">
        <f>IFERROR((IF(CO238&gt;=CQ238,"SOBRESALIENTE",IF(CO238&lt;CQ238-(CQ238*0.05),"NO CUMPLIDA","ACEPTABLE"))),"N/A")</f>
        <v>SOBRESALIENTE</v>
      </c>
      <c r="CQ238" s="11">
        <v>0</v>
      </c>
      <c r="CR238" s="26"/>
      <c r="CS238" s="231">
        <f t="shared" si="267"/>
        <v>0</v>
      </c>
      <c r="CT238" s="29">
        <f t="shared" si="236"/>
        <v>45049.166666666664</v>
      </c>
      <c r="CU238" s="69">
        <f t="shared" si="231"/>
        <v>0</v>
      </c>
      <c r="CV238" s="28" t="str">
        <f>IFERROR((IF(CU238&lt;=CW238,"SOBRESALIENTE",IF(CU238&gt;CW238+(CW238*0.05),"NO CUMPLIDA","ACEPTABLE"))),"N/A")</f>
        <v>SOBRESALIENTE</v>
      </c>
      <c r="CW238" s="7">
        <v>0</v>
      </c>
      <c r="CX238" s="26"/>
      <c r="CY238" s="26">
        <f t="shared" si="264"/>
        <v>270283</v>
      </c>
      <c r="CZ238" s="46">
        <f t="shared" si="264"/>
        <v>270295</v>
      </c>
      <c r="DA238" s="69">
        <f t="shared" si="232"/>
        <v>0.99995560406222828</v>
      </c>
      <c r="DB238" s="28" t="str">
        <f>IFERROR((IF(DA238&gt;=DC238,"SOBRESALIENTE",IF(DA238&lt;DC238-(DC238*0.05),"NO CUMPLIDA","ACEPTABLE"))),"N/A")</f>
        <v>SOBRESALIENTE</v>
      </c>
      <c r="DC238" s="7">
        <v>0</v>
      </c>
      <c r="DD238" s="26"/>
    </row>
    <row r="239" spans="1:108" ht="135">
      <c r="A239" s="8" t="s">
        <v>1944</v>
      </c>
      <c r="B239" s="7" t="s">
        <v>102</v>
      </c>
      <c r="C239" s="8" t="s">
        <v>1841</v>
      </c>
      <c r="D239" s="9" t="s">
        <v>1842</v>
      </c>
      <c r="E239" s="7">
        <v>87571794</v>
      </c>
      <c r="F239" s="8" t="s">
        <v>1903</v>
      </c>
      <c r="G239" s="7" t="s">
        <v>1904</v>
      </c>
      <c r="H239" s="7">
        <v>30723106</v>
      </c>
      <c r="I239" s="7" t="s">
        <v>107</v>
      </c>
      <c r="J239" s="9" t="s">
        <v>1945</v>
      </c>
      <c r="K239" s="7" t="s">
        <v>1946</v>
      </c>
      <c r="L239" s="7" t="s">
        <v>110</v>
      </c>
      <c r="M239" s="7" t="s">
        <v>111</v>
      </c>
      <c r="N239" s="7" t="s">
        <v>112</v>
      </c>
      <c r="O239" s="7" t="s">
        <v>243</v>
      </c>
      <c r="P239" s="7" t="s">
        <v>1907</v>
      </c>
      <c r="Q239" s="7" t="s">
        <v>114</v>
      </c>
      <c r="R239" s="117" t="s">
        <v>1947</v>
      </c>
      <c r="S239" s="7" t="s">
        <v>1948</v>
      </c>
      <c r="T239" s="7" t="s">
        <v>1949</v>
      </c>
      <c r="U239" s="49">
        <v>3</v>
      </c>
      <c r="V239" s="7" t="s">
        <v>1894</v>
      </c>
      <c r="W239" s="21"/>
      <c r="X239" s="21"/>
      <c r="Y239" s="68" t="e">
        <f t="shared" si="212"/>
        <v>#DIV/0!</v>
      </c>
      <c r="Z239" s="21"/>
      <c r="AA239" s="21"/>
      <c r="AB239" s="68" t="e">
        <f t="shared" si="213"/>
        <v>#DIV/0!</v>
      </c>
      <c r="AC239" s="241">
        <v>74438528</v>
      </c>
      <c r="AD239" s="241">
        <v>45069737</v>
      </c>
      <c r="AE239" s="68">
        <f t="shared" si="214"/>
        <v>1.6516299618078534</v>
      </c>
      <c r="AF239" s="245">
        <f t="shared" si="270"/>
        <v>74438528</v>
      </c>
      <c r="AG239" s="246">
        <f t="shared" si="270"/>
        <v>45069737</v>
      </c>
      <c r="AH239" s="68">
        <f t="shared" si="233"/>
        <v>1.6516299618078534</v>
      </c>
      <c r="AI239" s="17" t="str">
        <f>IFERROR((IF(AH239&gt;=AJ239,"SOBRESALIENTE",IF(AH239&lt;AJ239-(AJ239*0.05),"NO CUMPLIDA","ACEPTABLE"))),"N/A")</f>
        <v>NO CUMPLIDA</v>
      </c>
      <c r="AJ239" s="7">
        <f t="shared" si="261"/>
        <v>3</v>
      </c>
      <c r="AK239" s="7" t="s">
        <v>119</v>
      </c>
      <c r="AL239" s="7" t="s">
        <v>1950</v>
      </c>
      <c r="AM239" s="241"/>
      <c r="AN239" s="241"/>
      <c r="AO239" s="68" t="e">
        <f t="shared" si="215"/>
        <v>#DIV/0!</v>
      </c>
      <c r="AP239" s="241"/>
      <c r="AQ239" s="241"/>
      <c r="AR239" s="68" t="e">
        <f t="shared" si="216"/>
        <v>#DIV/0!</v>
      </c>
      <c r="AS239" s="241">
        <v>85620399</v>
      </c>
      <c r="AT239" s="241">
        <v>44809074</v>
      </c>
      <c r="AU239" s="68">
        <f t="shared" si="217"/>
        <v>1.9107826017560641</v>
      </c>
      <c r="AV239" s="245">
        <f t="shared" si="249"/>
        <v>85620399</v>
      </c>
      <c r="AW239" s="245">
        <f t="shared" si="249"/>
        <v>44809074</v>
      </c>
      <c r="AX239" s="68">
        <f t="shared" si="218"/>
        <v>1.9107826017560641</v>
      </c>
      <c r="AY239" s="17" t="str">
        <f>IFERROR((IF(AX239&gt;=AZ239,"SOBRESALIENTE",IF(AX239&lt;AZ239+(AZ239*0.05),"NO CUMPLIDA","ACEPTABLE"))),"N/A")</f>
        <v>NO CUMPLIDA</v>
      </c>
      <c r="AZ239" s="11">
        <f t="shared" si="234"/>
        <v>3</v>
      </c>
      <c r="BA239" s="7" t="s">
        <v>119</v>
      </c>
      <c r="BB239" s="7" t="s">
        <v>1950</v>
      </c>
      <c r="BC239" s="21"/>
      <c r="BD239" s="21"/>
      <c r="BE239" s="68" t="e">
        <f t="shared" si="219"/>
        <v>#DIV/0!</v>
      </c>
      <c r="BF239" s="21"/>
      <c r="BG239" s="21"/>
      <c r="BH239" s="68" t="e">
        <f t="shared" si="220"/>
        <v>#DIV/0!</v>
      </c>
      <c r="BI239" s="21"/>
      <c r="BJ239" s="21"/>
      <c r="BK239" s="68" t="e">
        <f t="shared" si="221"/>
        <v>#DIV/0!</v>
      </c>
      <c r="BL239" s="25">
        <f t="shared" si="250"/>
        <v>0</v>
      </c>
      <c r="BM239" s="41">
        <f t="shared" si="250"/>
        <v>0</v>
      </c>
      <c r="BN239" s="68" t="e">
        <f t="shared" si="222"/>
        <v>#DIV/0!</v>
      </c>
      <c r="BO239" s="28" t="str">
        <f>IFERROR((IF(BN239&gt;=BP239,"SOBRESALIENTE",IF(BN239&lt;BP239-(BP239*0.05),"NO CUMPLIDA","ACEPTABLE"))),"N/A")</f>
        <v>N/A</v>
      </c>
      <c r="BP239" s="26">
        <f t="shared" si="268"/>
        <v>3</v>
      </c>
      <c r="BQ239" s="21"/>
      <c r="BR239" s="21"/>
      <c r="BS239" s="21"/>
      <c r="BT239" s="68" t="e">
        <f t="shared" si="223"/>
        <v>#DIV/0!</v>
      </c>
      <c r="BU239" s="21"/>
      <c r="BV239" s="21"/>
      <c r="BW239" s="68" t="e">
        <f t="shared" si="224"/>
        <v>#DIV/0!</v>
      </c>
      <c r="BX239" s="21"/>
      <c r="BY239" s="21"/>
      <c r="BZ239" s="68" t="e">
        <f t="shared" si="225"/>
        <v>#DIV/0!</v>
      </c>
      <c r="CA239" s="25">
        <f t="shared" si="226"/>
        <v>0</v>
      </c>
      <c r="CB239" s="41">
        <f t="shared" si="226"/>
        <v>0</v>
      </c>
      <c r="CC239" s="68" t="e">
        <f t="shared" si="227"/>
        <v>#DIV/0!</v>
      </c>
      <c r="CD239" s="28" t="str">
        <f t="shared" ref="CD239:CD245" si="271">IFERROR((IF(CC239&gt;=CE239,"SOBRESALIENTE",IF(CC239&lt;CE239-(CE239*0.05),"NO CUMPLIDA","ACEPTABLE"))),"N/A")</f>
        <v>N/A</v>
      </c>
      <c r="CE239" s="26">
        <f t="shared" si="269"/>
        <v>3</v>
      </c>
      <c r="CF239" s="21"/>
      <c r="CG239" s="163">
        <f t="shared" si="252"/>
        <v>160058927</v>
      </c>
      <c r="CH239" s="163">
        <f t="shared" si="252"/>
        <v>89878811</v>
      </c>
      <c r="CI239" s="68">
        <f t="shared" si="229"/>
        <v>1.7808304896245235</v>
      </c>
      <c r="CJ239" s="28" t="str">
        <f>IFERROR((IF(CI239&lt;=CK239,"SOBRESALIENTE",IF(CI239&gt;CK239+(CK239*0.05),"NO CUMPLIDA","ACEPTABLE"))),"N/A")</f>
        <v>SOBRESALIENTE</v>
      </c>
      <c r="CK239" s="49">
        <v>3</v>
      </c>
      <c r="CL239" s="26"/>
      <c r="CM239" s="231">
        <f t="shared" si="245"/>
        <v>160058927</v>
      </c>
      <c r="CN239" s="38">
        <f t="shared" si="235"/>
        <v>44939405.5</v>
      </c>
      <c r="CO239" s="68">
        <f t="shared" si="230"/>
        <v>3.561660979249047</v>
      </c>
      <c r="CP239" s="28" t="str">
        <f>IFERROR((IF(CO239&lt;=CQ239,"SOBRESALIENTE",IF(CO239&gt;CQ239+(CQ239*0.05),"NO CUMPLIDA","ACEPTABLE"))),"N/A")</f>
        <v>NO CUMPLIDA</v>
      </c>
      <c r="CQ239" s="11">
        <v>3</v>
      </c>
      <c r="CR239" s="26"/>
      <c r="CS239" s="231">
        <f t="shared" si="267"/>
        <v>0</v>
      </c>
      <c r="CT239" s="29">
        <f t="shared" si="236"/>
        <v>44939405.5</v>
      </c>
      <c r="CU239" s="69">
        <f t="shared" si="231"/>
        <v>0</v>
      </c>
      <c r="CV239" s="28" t="str">
        <f>IFERROR((IF(CU239&lt;=CW239,"SOBRESALIENTE",IF(CU239&gt;CW239+(CW239*0.05),"NO CUMPLIDA","ACEPTABLE"))),"N/A")</f>
        <v>SOBRESALIENTE</v>
      </c>
      <c r="CW239" s="49">
        <v>3</v>
      </c>
      <c r="CX239" s="26"/>
      <c r="CY239" s="231">
        <f t="shared" si="264"/>
        <v>160058927</v>
      </c>
      <c r="CZ239" s="29">
        <f t="shared" si="264"/>
        <v>89878811</v>
      </c>
      <c r="DA239" s="69">
        <f t="shared" si="232"/>
        <v>1.7808304896245235</v>
      </c>
      <c r="DB239" s="28" t="str">
        <f>IFERROR((IF(DA239&lt;=DC239,"SOBRESALIENTE",IF(DA239&gt;DC239+(DC239*0.05),"NO CUMPLIDA","ACEPTABLE"))),"N/A")</f>
        <v>SOBRESALIENTE</v>
      </c>
      <c r="DC239" s="49">
        <v>3</v>
      </c>
      <c r="DD239" s="26"/>
    </row>
    <row r="240" spans="1:108" ht="78.75">
      <c r="A240" s="6" t="s">
        <v>1951</v>
      </c>
      <c r="B240" s="7" t="s">
        <v>102</v>
      </c>
      <c r="C240" s="8" t="s">
        <v>1841</v>
      </c>
      <c r="D240" s="9" t="s">
        <v>1842</v>
      </c>
      <c r="E240" s="7">
        <v>87571794</v>
      </c>
      <c r="F240" s="8" t="s">
        <v>1903</v>
      </c>
      <c r="G240" s="7" t="s">
        <v>1904</v>
      </c>
      <c r="H240" s="7">
        <v>30723106</v>
      </c>
      <c r="I240" s="7" t="s">
        <v>107</v>
      </c>
      <c r="J240" s="9" t="s">
        <v>1945</v>
      </c>
      <c r="K240" s="7" t="s">
        <v>1946</v>
      </c>
      <c r="L240" s="7" t="s">
        <v>110</v>
      </c>
      <c r="M240" s="7" t="s">
        <v>111</v>
      </c>
      <c r="N240" s="7" t="s">
        <v>112</v>
      </c>
      <c r="O240" s="7" t="s">
        <v>243</v>
      </c>
      <c r="P240" s="7" t="s">
        <v>1907</v>
      </c>
      <c r="Q240" s="7" t="s">
        <v>114</v>
      </c>
      <c r="R240" s="117" t="s">
        <v>1952</v>
      </c>
      <c r="S240" s="7" t="s">
        <v>1953</v>
      </c>
      <c r="T240" s="7" t="s">
        <v>1954</v>
      </c>
      <c r="U240" s="11">
        <v>0.2</v>
      </c>
      <c r="V240" s="7" t="s">
        <v>160</v>
      </c>
      <c r="W240" s="21"/>
      <c r="X240" s="21"/>
      <c r="Y240" s="14" t="e">
        <f t="shared" si="212"/>
        <v>#DIV/0!</v>
      </c>
      <c r="Z240" s="21"/>
      <c r="AA240" s="21"/>
      <c r="AB240" s="14" t="e">
        <f t="shared" si="213"/>
        <v>#DIV/0!</v>
      </c>
      <c r="AC240" s="241">
        <v>45507958</v>
      </c>
      <c r="AD240" s="241">
        <v>242657176</v>
      </c>
      <c r="AE240" s="14">
        <f t="shared" si="214"/>
        <v>0.18754012862986585</v>
      </c>
      <c r="AF240" s="245">
        <f t="shared" si="270"/>
        <v>45507958</v>
      </c>
      <c r="AG240" s="247">
        <f t="shared" si="270"/>
        <v>242657176</v>
      </c>
      <c r="AH240" s="14">
        <f t="shared" si="233"/>
        <v>0.18754012862986585</v>
      </c>
      <c r="AI240" s="17" t="str">
        <f>IFERROR((IF(AH240&gt;=AJ240,"SOBRESALIENTE",IF(AH240&gt;AJ240-(AJ240*0.05),"NO CUMPLIDA","ACEPTABLE"))),"N/A")</f>
        <v>ACEPTABLE</v>
      </c>
      <c r="AJ240" s="11">
        <f t="shared" si="261"/>
        <v>0.2</v>
      </c>
      <c r="AK240" s="11" t="s">
        <v>119</v>
      </c>
      <c r="AL240" s="7" t="s">
        <v>1955</v>
      </c>
      <c r="AM240" s="241"/>
      <c r="AN240" s="241"/>
      <c r="AO240" s="14" t="e">
        <f t="shared" si="215"/>
        <v>#DIV/0!</v>
      </c>
      <c r="AP240" s="241">
        <v>0</v>
      </c>
      <c r="AQ240" s="241"/>
      <c r="AR240" s="14" t="e">
        <f t="shared" si="216"/>
        <v>#DIV/0!</v>
      </c>
      <c r="AS240" s="241">
        <v>45239532</v>
      </c>
      <c r="AT240" s="241">
        <v>256425566</v>
      </c>
      <c r="AU240" s="14">
        <f t="shared" si="217"/>
        <v>0.17642364100309718</v>
      </c>
      <c r="AV240" s="245">
        <f t="shared" si="249"/>
        <v>45239532</v>
      </c>
      <c r="AW240" s="246">
        <f t="shared" si="249"/>
        <v>256425566</v>
      </c>
      <c r="AX240" s="14">
        <f t="shared" si="218"/>
        <v>0.17642364100309718</v>
      </c>
      <c r="AY240" s="17" t="str">
        <f>IFERROR((IF(AX240&gt;=AZ240,"SOBRESALIENTE",IF(AX240&gt;AZ240-(AZ240*0.05),"NO CUMPLIDA","ACEPTABLE"))),"N/A")</f>
        <v>ACEPTABLE</v>
      </c>
      <c r="AZ240" s="11">
        <f t="shared" si="234"/>
        <v>0.2</v>
      </c>
      <c r="BA240" s="11" t="s">
        <v>119</v>
      </c>
      <c r="BB240" s="7" t="s">
        <v>1955</v>
      </c>
      <c r="BC240" s="21"/>
      <c r="BD240" s="21"/>
      <c r="BE240" s="14" t="e">
        <f t="shared" si="219"/>
        <v>#DIV/0!</v>
      </c>
      <c r="BF240" s="21"/>
      <c r="BG240" s="21"/>
      <c r="BH240" s="14" t="e">
        <f t="shared" si="220"/>
        <v>#DIV/0!</v>
      </c>
      <c r="BI240" s="21"/>
      <c r="BJ240" s="21"/>
      <c r="BK240" s="14" t="e">
        <f t="shared" si="221"/>
        <v>#DIV/0!</v>
      </c>
      <c r="BL240" s="25">
        <f t="shared" si="250"/>
        <v>0</v>
      </c>
      <c r="BM240" s="41">
        <f t="shared" si="250"/>
        <v>0</v>
      </c>
      <c r="BN240" s="14" t="e">
        <f t="shared" si="222"/>
        <v>#DIV/0!</v>
      </c>
      <c r="BO240" s="28" t="str">
        <f>IFERROR((IF(BN240&gt;=BP240,"SOBRESALIENTE",IF(BN240&lt;BP240-(BP240*0.05),"NO CUMPLIDA","ACEPTABLE"))),"N/A")</f>
        <v>N/A</v>
      </c>
      <c r="BP240" s="24">
        <f t="shared" si="268"/>
        <v>0.2</v>
      </c>
      <c r="BQ240" s="21"/>
      <c r="BR240" s="21"/>
      <c r="BS240" s="21"/>
      <c r="BT240" s="14" t="e">
        <f t="shared" si="223"/>
        <v>#DIV/0!</v>
      </c>
      <c r="BU240" s="21"/>
      <c r="BV240" s="21"/>
      <c r="BW240" s="14" t="e">
        <f t="shared" si="224"/>
        <v>#DIV/0!</v>
      </c>
      <c r="BX240" s="21"/>
      <c r="BY240" s="21"/>
      <c r="BZ240" s="14" t="e">
        <f t="shared" si="225"/>
        <v>#DIV/0!</v>
      </c>
      <c r="CA240" s="25">
        <f t="shared" si="226"/>
        <v>0</v>
      </c>
      <c r="CB240" s="41">
        <f t="shared" si="226"/>
        <v>0</v>
      </c>
      <c r="CC240" s="14" t="e">
        <f t="shared" si="227"/>
        <v>#DIV/0!</v>
      </c>
      <c r="CD240" s="28" t="str">
        <f t="shared" si="271"/>
        <v>N/A</v>
      </c>
      <c r="CE240" s="24">
        <f t="shared" si="269"/>
        <v>0.2</v>
      </c>
      <c r="CF240" s="21"/>
      <c r="CG240" s="163">
        <f t="shared" si="252"/>
        <v>90747490</v>
      </c>
      <c r="CH240" s="163">
        <f t="shared" si="252"/>
        <v>499082742</v>
      </c>
      <c r="CI240" s="14">
        <f t="shared" si="229"/>
        <v>0.1818285473794243</v>
      </c>
      <c r="CJ240" s="28" t="str">
        <f t="shared" ref="CJ240:CJ245" si="272">IFERROR((IF(CI240&gt;=CK240,"SOBRESALIENTE",IF(CI240&lt;CK240-(CK240*0.05),"NO CUMPLIDA","ACEPTABLE"))),"N/A")</f>
        <v>NO CUMPLIDA</v>
      </c>
      <c r="CK240" s="11">
        <v>0.2</v>
      </c>
      <c r="CL240" s="26"/>
      <c r="CM240" s="231">
        <f t="shared" si="245"/>
        <v>90747490</v>
      </c>
      <c r="CN240" s="38">
        <f t="shared" si="235"/>
        <v>249541371</v>
      </c>
      <c r="CO240" s="14">
        <f t="shared" si="230"/>
        <v>0.36365709475884861</v>
      </c>
      <c r="CP240" s="28" t="str">
        <f t="shared" ref="CP240:CP255" si="273">IFERROR((IF(CO240&gt;=CQ240,"SOBRESALIENTE",IF(CO240&lt;CQ240-(CQ240*0.05),"NO CUMPLIDA","ACEPTABLE"))),"N/A")</f>
        <v>SOBRESALIENTE</v>
      </c>
      <c r="CQ240" s="11">
        <v>0.2</v>
      </c>
      <c r="CR240" s="26"/>
      <c r="CS240" s="231">
        <f t="shared" si="267"/>
        <v>0</v>
      </c>
      <c r="CT240" s="29">
        <f t="shared" si="236"/>
        <v>249541371</v>
      </c>
      <c r="CU240" s="30">
        <f t="shared" si="231"/>
        <v>0</v>
      </c>
      <c r="CV240" s="28" t="str">
        <f t="shared" ref="CV240:CV256" si="274">IFERROR((IF(CU240&gt;=CW240,"SOBRESALIENTE",IF(CU240&lt;CW240-(CW240*0.05),"NO CUMPLIDA","ACEPTABLE"))),"N/A")</f>
        <v>NO CUMPLIDA</v>
      </c>
      <c r="CW240" s="11">
        <v>0.2</v>
      </c>
      <c r="CX240" s="26"/>
      <c r="CY240" s="231">
        <f t="shared" si="264"/>
        <v>90747490</v>
      </c>
      <c r="CZ240" s="29">
        <f t="shared" si="264"/>
        <v>499082742</v>
      </c>
      <c r="DA240" s="30">
        <f t="shared" si="232"/>
        <v>0.1818285473794243</v>
      </c>
      <c r="DB240" s="28" t="str">
        <f t="shared" ref="DB240:DB245" si="275">IFERROR((IF(DA240&gt;=DC240,"SOBRESALIENTE",IF(DA240&lt;DC240-(DC240*0.05),"NO CUMPLIDA","ACEPTABLE"))),"N/A")</f>
        <v>NO CUMPLIDA</v>
      </c>
      <c r="DC240" s="11">
        <v>0.2</v>
      </c>
      <c r="DD240" s="26"/>
    </row>
    <row r="241" spans="1:108" ht="78.75">
      <c r="A241" s="8" t="s">
        <v>1956</v>
      </c>
      <c r="B241" s="7" t="s">
        <v>102</v>
      </c>
      <c r="C241" s="8" t="s">
        <v>1841</v>
      </c>
      <c r="D241" s="9" t="s">
        <v>1842</v>
      </c>
      <c r="E241" s="7">
        <v>87571794</v>
      </c>
      <c r="F241" s="8" t="s">
        <v>1903</v>
      </c>
      <c r="G241" s="7" t="s">
        <v>1904</v>
      </c>
      <c r="H241" s="7">
        <v>30723106</v>
      </c>
      <c r="I241" s="7" t="s">
        <v>107</v>
      </c>
      <c r="J241" s="9" t="s">
        <v>1945</v>
      </c>
      <c r="K241" s="7" t="s">
        <v>1946</v>
      </c>
      <c r="L241" s="7" t="s">
        <v>110</v>
      </c>
      <c r="M241" s="7" t="s">
        <v>111</v>
      </c>
      <c r="N241" s="7" t="s">
        <v>112</v>
      </c>
      <c r="O241" s="7" t="s">
        <v>243</v>
      </c>
      <c r="P241" s="7" t="s">
        <v>1907</v>
      </c>
      <c r="Q241" s="7" t="s">
        <v>114</v>
      </c>
      <c r="R241" s="117" t="s">
        <v>1957</v>
      </c>
      <c r="S241" s="7" t="s">
        <v>1958</v>
      </c>
      <c r="T241" s="7" t="s">
        <v>1959</v>
      </c>
      <c r="U241" s="11">
        <v>0.35</v>
      </c>
      <c r="V241" s="7" t="s">
        <v>160</v>
      </c>
      <c r="W241" s="21"/>
      <c r="X241" s="21"/>
      <c r="Y241" s="14" t="e">
        <f t="shared" si="212"/>
        <v>#DIV/0!</v>
      </c>
      <c r="Z241" s="21"/>
      <c r="AA241" s="21"/>
      <c r="AB241" s="14" t="e">
        <f t="shared" si="213"/>
        <v>#DIV/0!</v>
      </c>
      <c r="AC241" s="241">
        <v>27021410</v>
      </c>
      <c r="AD241" s="248">
        <v>59787046</v>
      </c>
      <c r="AE241" s="14">
        <f t="shared" si="214"/>
        <v>0.45196094819603566</v>
      </c>
      <c r="AF241" s="245">
        <f t="shared" si="270"/>
        <v>27021410</v>
      </c>
      <c r="AG241" s="246">
        <f t="shared" si="270"/>
        <v>59787046</v>
      </c>
      <c r="AH241" s="14">
        <f t="shared" si="233"/>
        <v>0.45196094819603566</v>
      </c>
      <c r="AI241" s="17" t="str">
        <f t="shared" ref="AI241:AI254" si="276">IFERROR((IF(AH241&gt;=AJ241,"SOBRESALIENTE",IF(AH241&lt;AJ241-(AJ241*0.05),"NO CUMPLIDA","ACEPTABLE"))),"N/A")</f>
        <v>SOBRESALIENTE</v>
      </c>
      <c r="AJ241" s="11">
        <f t="shared" si="261"/>
        <v>0.35</v>
      </c>
      <c r="AK241" s="11" t="s">
        <v>119</v>
      </c>
      <c r="AL241" s="7" t="s">
        <v>1960</v>
      </c>
      <c r="AM241" s="241"/>
      <c r="AN241" s="241"/>
      <c r="AO241" s="14" t="e">
        <f t="shared" si="215"/>
        <v>#DIV/0!</v>
      </c>
      <c r="AP241" s="241"/>
      <c r="AQ241" s="241"/>
      <c r="AR241" s="14" t="e">
        <f t="shared" si="216"/>
        <v>#DIV/0!</v>
      </c>
      <c r="AS241" s="241">
        <v>42150462</v>
      </c>
      <c r="AT241" s="248">
        <v>115685345</v>
      </c>
      <c r="AU241" s="14">
        <f t="shared" si="217"/>
        <v>0.36435437868124093</v>
      </c>
      <c r="AV241" s="245">
        <f t="shared" si="249"/>
        <v>42150462</v>
      </c>
      <c r="AW241" s="246">
        <f t="shared" si="249"/>
        <v>115685345</v>
      </c>
      <c r="AX241" s="14">
        <f t="shared" si="218"/>
        <v>0.36435437868124093</v>
      </c>
      <c r="AY241" s="17" t="str">
        <f>IFERROR((IF(AX241&gt;=AZ241,"SOBRESALIENTE",IF(AX241&lt;AZ241-(AZ241*0.05),"NO CUMPLIDA","ACEPTABLE"))),"N/A")</f>
        <v>SOBRESALIENTE</v>
      </c>
      <c r="AZ241" s="11">
        <f t="shared" si="234"/>
        <v>0.35</v>
      </c>
      <c r="BA241" s="11" t="s">
        <v>119</v>
      </c>
      <c r="BB241" s="7" t="s">
        <v>1960</v>
      </c>
      <c r="BC241" s="21"/>
      <c r="BD241" s="21"/>
      <c r="BE241" s="14" t="e">
        <f t="shared" si="219"/>
        <v>#DIV/0!</v>
      </c>
      <c r="BF241" s="21"/>
      <c r="BG241" s="21"/>
      <c r="BH241" s="14" t="e">
        <f t="shared" si="220"/>
        <v>#DIV/0!</v>
      </c>
      <c r="BI241" s="21"/>
      <c r="BJ241" s="21"/>
      <c r="BK241" s="14" t="e">
        <f t="shared" si="221"/>
        <v>#DIV/0!</v>
      </c>
      <c r="BL241" s="25">
        <f t="shared" si="250"/>
        <v>0</v>
      </c>
      <c r="BM241" s="41">
        <f t="shared" si="250"/>
        <v>0</v>
      </c>
      <c r="BN241" s="14" t="e">
        <f t="shared" si="222"/>
        <v>#DIV/0!</v>
      </c>
      <c r="BO241" s="28" t="str">
        <f>IFERROR((IF(BN241&gt;=BP241,"SOBRESALIENTE",IF(BN241&lt;BP241-(BP241*0.05),"NO CUMPLIDA","ACEPTABLE"))),"N/A")</f>
        <v>N/A</v>
      </c>
      <c r="BP241" s="24">
        <f t="shared" si="268"/>
        <v>0.35</v>
      </c>
      <c r="BQ241" s="21"/>
      <c r="BR241" s="21"/>
      <c r="BS241" s="21"/>
      <c r="BT241" s="14" t="e">
        <f t="shared" si="223"/>
        <v>#DIV/0!</v>
      </c>
      <c r="BU241" s="21"/>
      <c r="BV241" s="21"/>
      <c r="BW241" s="14" t="e">
        <f t="shared" si="224"/>
        <v>#DIV/0!</v>
      </c>
      <c r="BX241" s="21"/>
      <c r="BY241" s="21"/>
      <c r="BZ241" s="14" t="e">
        <f t="shared" si="225"/>
        <v>#DIV/0!</v>
      </c>
      <c r="CA241" s="25">
        <f t="shared" si="226"/>
        <v>0</v>
      </c>
      <c r="CB241" s="41">
        <f t="shared" si="226"/>
        <v>0</v>
      </c>
      <c r="CC241" s="14" t="e">
        <f t="shared" si="227"/>
        <v>#DIV/0!</v>
      </c>
      <c r="CD241" s="28" t="str">
        <f t="shared" si="271"/>
        <v>N/A</v>
      </c>
      <c r="CE241" s="24">
        <f t="shared" si="269"/>
        <v>0.35</v>
      </c>
      <c r="CF241" s="21"/>
      <c r="CG241" s="163">
        <f t="shared" si="252"/>
        <v>69171872</v>
      </c>
      <c r="CH241" s="163">
        <f t="shared" si="252"/>
        <v>175472391</v>
      </c>
      <c r="CI241" s="14">
        <f t="shared" si="229"/>
        <v>0.39420373544690573</v>
      </c>
      <c r="CJ241" s="28" t="str">
        <f t="shared" si="272"/>
        <v>SOBRESALIENTE</v>
      </c>
      <c r="CK241" s="11">
        <v>0.35</v>
      </c>
      <c r="CL241" s="26"/>
      <c r="CM241" s="231">
        <f t="shared" si="245"/>
        <v>69171872</v>
      </c>
      <c r="CN241" s="38">
        <f t="shared" si="235"/>
        <v>87736195.5</v>
      </c>
      <c r="CO241" s="14">
        <f t="shared" si="230"/>
        <v>0.78840747089381147</v>
      </c>
      <c r="CP241" s="28" t="str">
        <f t="shared" si="273"/>
        <v>SOBRESALIENTE</v>
      </c>
      <c r="CQ241" s="11">
        <v>0.35</v>
      </c>
      <c r="CR241" s="26"/>
      <c r="CS241" s="231">
        <f t="shared" si="267"/>
        <v>0</v>
      </c>
      <c r="CT241" s="29">
        <f t="shared" si="236"/>
        <v>87736195.5</v>
      </c>
      <c r="CU241" s="30">
        <f t="shared" si="231"/>
        <v>0</v>
      </c>
      <c r="CV241" s="28" t="str">
        <f t="shared" si="274"/>
        <v>NO CUMPLIDA</v>
      </c>
      <c r="CW241" s="11">
        <v>0.35</v>
      </c>
      <c r="CX241" s="26"/>
      <c r="CY241" s="231">
        <f t="shared" si="264"/>
        <v>69171872</v>
      </c>
      <c r="CZ241" s="29">
        <f t="shared" si="264"/>
        <v>175472391</v>
      </c>
      <c r="DA241" s="30">
        <f t="shared" si="232"/>
        <v>0.39420373544690573</v>
      </c>
      <c r="DB241" s="28" t="str">
        <f t="shared" si="275"/>
        <v>SOBRESALIENTE</v>
      </c>
      <c r="DC241" s="11">
        <v>0.35</v>
      </c>
      <c r="DD241" s="26"/>
    </row>
    <row r="242" spans="1:108" ht="112.5">
      <c r="A242" s="6" t="s">
        <v>1961</v>
      </c>
      <c r="B242" s="7" t="s">
        <v>102</v>
      </c>
      <c r="C242" s="8" t="s">
        <v>1841</v>
      </c>
      <c r="D242" s="9" t="s">
        <v>1842</v>
      </c>
      <c r="E242" s="7">
        <v>87571794</v>
      </c>
      <c r="F242" s="8" t="s">
        <v>1903</v>
      </c>
      <c r="G242" s="7" t="s">
        <v>1904</v>
      </c>
      <c r="H242" s="7">
        <v>30723106</v>
      </c>
      <c r="I242" s="7" t="s">
        <v>107</v>
      </c>
      <c r="J242" s="9" t="s">
        <v>1945</v>
      </c>
      <c r="K242" s="7" t="s">
        <v>1946</v>
      </c>
      <c r="L242" s="7" t="s">
        <v>110</v>
      </c>
      <c r="M242" s="7" t="s">
        <v>111</v>
      </c>
      <c r="N242" s="7" t="s">
        <v>112</v>
      </c>
      <c r="O242" s="7" t="s">
        <v>243</v>
      </c>
      <c r="P242" s="7" t="s">
        <v>1907</v>
      </c>
      <c r="Q242" s="7" t="s">
        <v>114</v>
      </c>
      <c r="R242" s="117" t="s">
        <v>1962</v>
      </c>
      <c r="S242" s="7" t="s">
        <v>1963</v>
      </c>
      <c r="T242" s="7" t="s">
        <v>1959</v>
      </c>
      <c r="U242" s="11">
        <v>0.18</v>
      </c>
      <c r="V242" s="7" t="s">
        <v>160</v>
      </c>
      <c r="W242" s="21"/>
      <c r="X242" s="21"/>
      <c r="Y242" s="14" t="e">
        <f t="shared" si="212"/>
        <v>#DIV/0!</v>
      </c>
      <c r="Z242" s="21"/>
      <c r="AA242" s="21"/>
      <c r="AB242" s="14" t="e">
        <f t="shared" si="213"/>
        <v>#DIV/0!</v>
      </c>
      <c r="AC242" s="241">
        <v>22646611</v>
      </c>
      <c r="AD242" s="248">
        <f>AD241</f>
        <v>59787046</v>
      </c>
      <c r="AE242" s="14">
        <f t="shared" si="214"/>
        <v>0.37878792339062878</v>
      </c>
      <c r="AF242" s="245">
        <f t="shared" si="270"/>
        <v>22646611</v>
      </c>
      <c r="AG242" s="246">
        <f t="shared" si="270"/>
        <v>59787046</v>
      </c>
      <c r="AH242" s="14">
        <f t="shared" si="233"/>
        <v>0.37878792339062878</v>
      </c>
      <c r="AI242" s="17" t="str">
        <f t="shared" si="276"/>
        <v>SOBRESALIENTE</v>
      </c>
      <c r="AJ242" s="11">
        <f t="shared" si="261"/>
        <v>0.18</v>
      </c>
      <c r="AK242" s="11" t="s">
        <v>119</v>
      </c>
      <c r="AL242" s="7" t="s">
        <v>1964</v>
      </c>
      <c r="AM242" s="241"/>
      <c r="AN242" s="241"/>
      <c r="AO242" s="14" t="e">
        <f t="shared" si="215"/>
        <v>#DIV/0!</v>
      </c>
      <c r="AP242" s="241"/>
      <c r="AQ242" s="241"/>
      <c r="AR242" s="14" t="e">
        <f t="shared" si="216"/>
        <v>#DIV/0!</v>
      </c>
      <c r="AS242" s="241">
        <v>32005803</v>
      </c>
      <c r="AT242" s="248">
        <f>AT241</f>
        <v>115685345</v>
      </c>
      <c r="AU242" s="14">
        <f t="shared" si="217"/>
        <v>0.27666255393023204</v>
      </c>
      <c r="AV242" s="245">
        <f t="shared" si="249"/>
        <v>32005803</v>
      </c>
      <c r="AW242" s="246">
        <f t="shared" si="249"/>
        <v>115685345</v>
      </c>
      <c r="AX242" s="14">
        <f t="shared" si="218"/>
        <v>0.27666255393023204</v>
      </c>
      <c r="AY242" s="17" t="str">
        <f>IFERROR((IF(AX242&lt;=AZ242,"SOBRESALIENTE",IF(AX242&lt;AZ242-(AZ242*0.05),"NO CUMPLIDA","ACEPTABLE"))),"N/A")</f>
        <v>ACEPTABLE</v>
      </c>
      <c r="AZ242" s="11">
        <f t="shared" si="234"/>
        <v>0.18</v>
      </c>
      <c r="BA242" s="11" t="s">
        <v>119</v>
      </c>
      <c r="BB242" s="7" t="s">
        <v>1965</v>
      </c>
      <c r="BC242" s="21"/>
      <c r="BD242" s="21"/>
      <c r="BE242" s="14" t="e">
        <f t="shared" si="219"/>
        <v>#DIV/0!</v>
      </c>
      <c r="BF242" s="21"/>
      <c r="BG242" s="21"/>
      <c r="BH242" s="14" t="e">
        <f t="shared" si="220"/>
        <v>#DIV/0!</v>
      </c>
      <c r="BI242" s="21"/>
      <c r="BJ242" s="21"/>
      <c r="BK242" s="14" t="e">
        <f t="shared" si="221"/>
        <v>#DIV/0!</v>
      </c>
      <c r="BL242" s="25">
        <f t="shared" si="250"/>
        <v>0</v>
      </c>
      <c r="BM242" s="41">
        <f t="shared" si="250"/>
        <v>0</v>
      </c>
      <c r="BN242" s="14" t="e">
        <f t="shared" si="222"/>
        <v>#DIV/0!</v>
      </c>
      <c r="BO242" s="28" t="str">
        <f>IFERROR((IF(BN242&gt;=BP242,"SOBRESALIENTE",IF(BN242&lt;BP242-(BP242*0.05),"NO CUMPLIDA","ACEPTABLE"))),"N/A")</f>
        <v>N/A</v>
      </c>
      <c r="BP242" s="24">
        <f t="shared" si="268"/>
        <v>0.18</v>
      </c>
      <c r="BQ242" s="21"/>
      <c r="BR242" s="21"/>
      <c r="BS242" s="21"/>
      <c r="BT242" s="14" t="e">
        <f t="shared" si="223"/>
        <v>#DIV/0!</v>
      </c>
      <c r="BU242" s="21"/>
      <c r="BV242" s="21"/>
      <c r="BW242" s="14" t="e">
        <f t="shared" si="224"/>
        <v>#DIV/0!</v>
      </c>
      <c r="BX242" s="21"/>
      <c r="BY242" s="21"/>
      <c r="BZ242" s="14" t="e">
        <f t="shared" si="225"/>
        <v>#DIV/0!</v>
      </c>
      <c r="CA242" s="25">
        <f t="shared" si="226"/>
        <v>0</v>
      </c>
      <c r="CB242" s="41">
        <f t="shared" si="226"/>
        <v>0</v>
      </c>
      <c r="CC242" s="14" t="e">
        <f t="shared" si="227"/>
        <v>#DIV/0!</v>
      </c>
      <c r="CD242" s="28" t="str">
        <f t="shared" si="271"/>
        <v>N/A</v>
      </c>
      <c r="CE242" s="24">
        <f t="shared" si="269"/>
        <v>0.18</v>
      </c>
      <c r="CF242" s="21"/>
      <c r="CG242" s="163">
        <f t="shared" ref="CG242:CH254" si="277">SUBTOTAL(9,W242,Z242,AC242,AM242,AP242,AS242)</f>
        <v>54652414</v>
      </c>
      <c r="CH242" s="163">
        <f t="shared" si="277"/>
        <v>175472391</v>
      </c>
      <c r="CI242" s="14">
        <f t="shared" si="229"/>
        <v>0.3114587639032057</v>
      </c>
      <c r="CJ242" s="28" t="str">
        <f t="shared" si="272"/>
        <v>SOBRESALIENTE</v>
      </c>
      <c r="CK242" s="11">
        <v>0.18</v>
      </c>
      <c r="CL242" s="26"/>
      <c r="CM242" s="231">
        <f t="shared" si="245"/>
        <v>54652414</v>
      </c>
      <c r="CN242" s="38">
        <f t="shared" si="235"/>
        <v>87736195.5</v>
      </c>
      <c r="CO242" s="14">
        <f t="shared" si="230"/>
        <v>0.62291752780641141</v>
      </c>
      <c r="CP242" s="28" t="str">
        <f t="shared" si="273"/>
        <v>SOBRESALIENTE</v>
      </c>
      <c r="CQ242" s="11">
        <v>0.18</v>
      </c>
      <c r="CR242" s="26"/>
      <c r="CS242" s="231">
        <f t="shared" si="267"/>
        <v>0</v>
      </c>
      <c r="CT242" s="29">
        <f t="shared" si="236"/>
        <v>87736195.5</v>
      </c>
      <c r="CU242" s="30">
        <f t="shared" si="231"/>
        <v>0</v>
      </c>
      <c r="CV242" s="28" t="str">
        <f t="shared" si="274"/>
        <v>NO CUMPLIDA</v>
      </c>
      <c r="CW242" s="11">
        <v>0.18</v>
      </c>
      <c r="CX242" s="26"/>
      <c r="CY242" s="231">
        <f t="shared" si="264"/>
        <v>54652414</v>
      </c>
      <c r="CZ242" s="29">
        <f t="shared" si="264"/>
        <v>175472391</v>
      </c>
      <c r="DA242" s="30">
        <f t="shared" si="232"/>
        <v>0.3114587639032057</v>
      </c>
      <c r="DB242" s="28" t="str">
        <f t="shared" si="275"/>
        <v>SOBRESALIENTE</v>
      </c>
      <c r="DC242" s="11">
        <v>0.18</v>
      </c>
      <c r="DD242" s="26"/>
    </row>
    <row r="243" spans="1:108" ht="123.75">
      <c r="A243" s="8" t="s">
        <v>1966</v>
      </c>
      <c r="B243" s="7" t="s">
        <v>102</v>
      </c>
      <c r="C243" s="8" t="s">
        <v>1841</v>
      </c>
      <c r="D243" s="9" t="s">
        <v>1842</v>
      </c>
      <c r="E243" s="7">
        <v>87571794</v>
      </c>
      <c r="F243" s="8" t="s">
        <v>1903</v>
      </c>
      <c r="G243" s="7" t="s">
        <v>1904</v>
      </c>
      <c r="H243" s="7">
        <v>30723106</v>
      </c>
      <c r="I243" s="7" t="s">
        <v>107</v>
      </c>
      <c r="J243" s="9" t="s">
        <v>1945</v>
      </c>
      <c r="K243" s="7" t="s">
        <v>1946</v>
      </c>
      <c r="L243" s="7" t="s">
        <v>110</v>
      </c>
      <c r="M243" s="7" t="s">
        <v>111</v>
      </c>
      <c r="N243" s="7" t="s">
        <v>112</v>
      </c>
      <c r="O243" s="7" t="s">
        <v>243</v>
      </c>
      <c r="P243" s="7" t="s">
        <v>1907</v>
      </c>
      <c r="Q243" s="7" t="s">
        <v>114</v>
      </c>
      <c r="R243" s="117" t="s">
        <v>1967</v>
      </c>
      <c r="S243" s="7" t="s">
        <v>1968</v>
      </c>
      <c r="T243" s="7" t="s">
        <v>1959</v>
      </c>
      <c r="U243" s="7">
        <v>0.15</v>
      </c>
      <c r="V243" s="7" t="s">
        <v>160</v>
      </c>
      <c r="W243" s="21"/>
      <c r="X243" s="21"/>
      <c r="Y243" s="14" t="e">
        <f t="shared" si="212"/>
        <v>#DIV/0!</v>
      </c>
      <c r="Z243" s="21"/>
      <c r="AA243" s="21"/>
      <c r="AB243" s="14" t="e">
        <f t="shared" si="213"/>
        <v>#DIV/0!</v>
      </c>
      <c r="AC243" s="241">
        <v>28174769</v>
      </c>
      <c r="AD243" s="248">
        <f>AD242</f>
        <v>59787046</v>
      </c>
      <c r="AE243" s="14">
        <f t="shared" si="214"/>
        <v>0.47125206687749716</v>
      </c>
      <c r="AF243" s="245">
        <f t="shared" si="270"/>
        <v>28174769</v>
      </c>
      <c r="AG243" s="246">
        <f t="shared" si="270"/>
        <v>59787046</v>
      </c>
      <c r="AH243" s="14">
        <f t="shared" si="233"/>
        <v>0.47125206687749716</v>
      </c>
      <c r="AI243" s="17" t="str">
        <f t="shared" si="276"/>
        <v>SOBRESALIENTE</v>
      </c>
      <c r="AJ243" s="249">
        <f t="shared" si="261"/>
        <v>0.15</v>
      </c>
      <c r="AK243" s="11" t="s">
        <v>119</v>
      </c>
      <c r="AL243" s="7" t="s">
        <v>1969</v>
      </c>
      <c r="AM243" s="241"/>
      <c r="AN243" s="241"/>
      <c r="AO243" s="14" t="e">
        <f t="shared" si="215"/>
        <v>#DIV/0!</v>
      </c>
      <c r="AP243" s="241"/>
      <c r="AQ243" s="241"/>
      <c r="AR243" s="14" t="e">
        <f t="shared" si="216"/>
        <v>#DIV/0!</v>
      </c>
      <c r="AS243" s="241">
        <v>42184416</v>
      </c>
      <c r="AT243" s="248">
        <f>AT242</f>
        <v>115685345</v>
      </c>
      <c r="AU243" s="14">
        <f t="shared" si="217"/>
        <v>0.36464788171742929</v>
      </c>
      <c r="AV243" s="245">
        <f t="shared" si="249"/>
        <v>42184416</v>
      </c>
      <c r="AW243" s="246">
        <f t="shared" si="249"/>
        <v>115685345</v>
      </c>
      <c r="AX243" s="14">
        <f t="shared" si="218"/>
        <v>0.36464788171742929</v>
      </c>
      <c r="AY243" s="17" t="str">
        <f t="shared" ref="AY243:AY258" si="278">IFERROR((IF(AX243&gt;=AZ243,"SOBRESALIENTE",IF(AX243&lt;AZ243-(AZ243*0.05),"NO CUMPLIDA","ACEPTABLE"))),"N/A")</f>
        <v>SOBRESALIENTE</v>
      </c>
      <c r="AZ243" s="11">
        <f t="shared" si="234"/>
        <v>0.15</v>
      </c>
      <c r="BA243" s="11" t="s">
        <v>119</v>
      </c>
      <c r="BB243" s="7" t="s">
        <v>1970</v>
      </c>
      <c r="BC243" s="21"/>
      <c r="BD243" s="21"/>
      <c r="BE243" s="14" t="e">
        <f t="shared" si="219"/>
        <v>#DIV/0!</v>
      </c>
      <c r="BF243" s="21"/>
      <c r="BG243" s="21"/>
      <c r="BH243" s="14" t="e">
        <f t="shared" si="220"/>
        <v>#DIV/0!</v>
      </c>
      <c r="BI243" s="21"/>
      <c r="BJ243" s="21"/>
      <c r="BK243" s="14" t="e">
        <f t="shared" si="221"/>
        <v>#DIV/0!</v>
      </c>
      <c r="BL243" s="25">
        <f t="shared" si="250"/>
        <v>0</v>
      </c>
      <c r="BM243" s="41">
        <f t="shared" si="250"/>
        <v>0</v>
      </c>
      <c r="BN243" s="14" t="e">
        <f t="shared" si="222"/>
        <v>#DIV/0!</v>
      </c>
      <c r="BO243" s="28" t="str">
        <f>IFERROR((IF(BN243&gt;=BP243,"SOBRESALIENTE",IF(BN243&lt;BP243-(BP243*0.05),"NO CUMPLIDA","ACEPTABLE"))),"N/A")</f>
        <v>N/A</v>
      </c>
      <c r="BP243" s="24">
        <f t="shared" si="268"/>
        <v>0.15</v>
      </c>
      <c r="BQ243" s="21"/>
      <c r="BR243" s="21"/>
      <c r="BS243" s="21"/>
      <c r="BT243" s="14" t="e">
        <f t="shared" si="223"/>
        <v>#DIV/0!</v>
      </c>
      <c r="BU243" s="21"/>
      <c r="BV243" s="21"/>
      <c r="BW243" s="14" t="e">
        <f t="shared" si="224"/>
        <v>#DIV/0!</v>
      </c>
      <c r="BX243" s="21"/>
      <c r="BY243" s="21"/>
      <c r="BZ243" s="14" t="e">
        <f t="shared" si="225"/>
        <v>#DIV/0!</v>
      </c>
      <c r="CA243" s="25">
        <f t="shared" si="226"/>
        <v>0</v>
      </c>
      <c r="CB243" s="41">
        <f t="shared" si="226"/>
        <v>0</v>
      </c>
      <c r="CC243" s="14" t="e">
        <f t="shared" si="227"/>
        <v>#DIV/0!</v>
      </c>
      <c r="CD243" s="28" t="str">
        <f t="shared" si="271"/>
        <v>N/A</v>
      </c>
      <c r="CE243" s="24">
        <f t="shared" si="269"/>
        <v>0.15</v>
      </c>
      <c r="CF243" s="21"/>
      <c r="CG243" s="163">
        <f t="shared" si="277"/>
        <v>70359185</v>
      </c>
      <c r="CH243" s="163">
        <f t="shared" si="277"/>
        <v>175472391</v>
      </c>
      <c r="CI243" s="14">
        <f t="shared" si="229"/>
        <v>0.4009701161477876</v>
      </c>
      <c r="CJ243" s="28" t="str">
        <f t="shared" si="272"/>
        <v>SOBRESALIENTE</v>
      </c>
      <c r="CK243" s="7">
        <v>0.15</v>
      </c>
      <c r="CL243" s="26"/>
      <c r="CM243" s="231">
        <f t="shared" si="245"/>
        <v>70359185</v>
      </c>
      <c r="CN243" s="38">
        <f t="shared" si="235"/>
        <v>87736195.5</v>
      </c>
      <c r="CO243" s="14">
        <f t="shared" si="230"/>
        <v>0.80194023229557521</v>
      </c>
      <c r="CP243" s="28" t="str">
        <f t="shared" si="273"/>
        <v>SOBRESALIENTE</v>
      </c>
      <c r="CQ243" s="11">
        <v>0.15</v>
      </c>
      <c r="CR243" s="26"/>
      <c r="CS243" s="231">
        <f t="shared" si="267"/>
        <v>0</v>
      </c>
      <c r="CT243" s="29">
        <f t="shared" si="236"/>
        <v>87736195.5</v>
      </c>
      <c r="CU243" s="30">
        <f t="shared" si="231"/>
        <v>0</v>
      </c>
      <c r="CV243" s="28" t="str">
        <f t="shared" si="274"/>
        <v>NO CUMPLIDA</v>
      </c>
      <c r="CW243" s="7">
        <v>0.15</v>
      </c>
      <c r="CX243" s="26"/>
      <c r="CY243" s="231">
        <f t="shared" si="264"/>
        <v>70359185</v>
      </c>
      <c r="CZ243" s="29">
        <f t="shared" si="264"/>
        <v>175472391</v>
      </c>
      <c r="DA243" s="30">
        <f t="shared" si="232"/>
        <v>0.4009701161477876</v>
      </c>
      <c r="DB243" s="28" t="str">
        <f t="shared" si="275"/>
        <v>SOBRESALIENTE</v>
      </c>
      <c r="DC243" s="7">
        <v>0.15</v>
      </c>
      <c r="DD243" s="26"/>
    </row>
    <row r="244" spans="1:108" ht="123.75">
      <c r="A244" s="6" t="s">
        <v>1971</v>
      </c>
      <c r="B244" s="7" t="s">
        <v>102</v>
      </c>
      <c r="C244" s="8" t="s">
        <v>1841</v>
      </c>
      <c r="D244" s="9" t="s">
        <v>1842</v>
      </c>
      <c r="E244" s="7">
        <v>87571794</v>
      </c>
      <c r="F244" s="8" t="s">
        <v>1903</v>
      </c>
      <c r="G244" s="7" t="s">
        <v>1904</v>
      </c>
      <c r="H244" s="7">
        <v>30723106</v>
      </c>
      <c r="I244" s="7" t="s">
        <v>107</v>
      </c>
      <c r="J244" s="9" t="s">
        <v>1945</v>
      </c>
      <c r="K244" s="7" t="s">
        <v>1946</v>
      </c>
      <c r="L244" s="7" t="s">
        <v>110</v>
      </c>
      <c r="M244" s="7" t="s">
        <v>111</v>
      </c>
      <c r="N244" s="7" t="s">
        <v>112</v>
      </c>
      <c r="O244" s="7" t="s">
        <v>243</v>
      </c>
      <c r="P244" s="7" t="s">
        <v>1907</v>
      </c>
      <c r="Q244" s="7" t="s">
        <v>114</v>
      </c>
      <c r="R244" s="117" t="s">
        <v>1972</v>
      </c>
      <c r="S244" s="7" t="s">
        <v>1973</v>
      </c>
      <c r="T244" s="7" t="s">
        <v>1974</v>
      </c>
      <c r="U244" s="7">
        <v>2</v>
      </c>
      <c r="V244" s="7" t="s">
        <v>1894</v>
      </c>
      <c r="W244" s="21"/>
      <c r="X244" s="21"/>
      <c r="Y244" s="68" t="e">
        <f t="shared" si="212"/>
        <v>#DIV/0!</v>
      </c>
      <c r="Z244" s="21"/>
      <c r="AA244" s="21"/>
      <c r="AB244" s="68" t="e">
        <f t="shared" si="213"/>
        <v>#DIV/0!</v>
      </c>
      <c r="AC244" s="241">
        <v>19929015.333333332</v>
      </c>
      <c r="AD244" s="241">
        <v>9137703.541666666</v>
      </c>
      <c r="AE244" s="68">
        <f t="shared" si="214"/>
        <v>2.1809654080436922</v>
      </c>
      <c r="AF244" s="245">
        <f t="shared" si="270"/>
        <v>19929015.333333332</v>
      </c>
      <c r="AG244" s="246">
        <f t="shared" si="270"/>
        <v>9137703.541666666</v>
      </c>
      <c r="AH244" s="68">
        <f t="shared" si="233"/>
        <v>2.1809654080436922</v>
      </c>
      <c r="AI244" s="17" t="str">
        <f t="shared" si="276"/>
        <v>SOBRESALIENTE</v>
      </c>
      <c r="AJ244" s="7">
        <f t="shared" si="261"/>
        <v>2</v>
      </c>
      <c r="AK244" s="7" t="s">
        <v>119</v>
      </c>
      <c r="AL244" s="7" t="s">
        <v>1975</v>
      </c>
      <c r="AM244" s="241"/>
      <c r="AN244" s="241"/>
      <c r="AO244" s="68" t="e">
        <f t="shared" si="215"/>
        <v>#DIV/0!</v>
      </c>
      <c r="AP244" s="241"/>
      <c r="AQ244" s="241"/>
      <c r="AR244" s="68" t="e">
        <f t="shared" si="216"/>
        <v>#DIV/0!</v>
      </c>
      <c r="AS244" s="241">
        <v>19280890.833333332</v>
      </c>
      <c r="AT244" s="241">
        <v>10565302.958333334</v>
      </c>
      <c r="AU244" s="68">
        <f t="shared" si="217"/>
        <v>1.8249255046799788</v>
      </c>
      <c r="AV244" s="245">
        <f t="shared" si="249"/>
        <v>19280890.833333332</v>
      </c>
      <c r="AW244" s="246">
        <f t="shared" si="249"/>
        <v>10565302.958333334</v>
      </c>
      <c r="AX244" s="68">
        <f t="shared" si="218"/>
        <v>1.8249255046799788</v>
      </c>
      <c r="AY244" s="17" t="str">
        <f>IFERROR((IF(AX244&gt;=AZ244,"SOBRESALIENTE",IF(AX244&lt;AZ244+(AZ244*0.05),"NO CUMPLIDA","ACEPTABLE"))),"N/A")</f>
        <v>NO CUMPLIDA</v>
      </c>
      <c r="AZ244" s="11">
        <f t="shared" si="234"/>
        <v>2</v>
      </c>
      <c r="BA244" s="7" t="s">
        <v>119</v>
      </c>
      <c r="BB244" s="7" t="s">
        <v>1970</v>
      </c>
      <c r="BC244" s="21"/>
      <c r="BD244" s="21"/>
      <c r="BE244" s="68" t="e">
        <f t="shared" si="219"/>
        <v>#DIV/0!</v>
      </c>
      <c r="BF244" s="21"/>
      <c r="BG244" s="21"/>
      <c r="BH244" s="68" t="e">
        <f t="shared" si="220"/>
        <v>#DIV/0!</v>
      </c>
      <c r="BI244" s="21"/>
      <c r="BJ244" s="21"/>
      <c r="BK244" s="68" t="e">
        <f t="shared" si="221"/>
        <v>#DIV/0!</v>
      </c>
      <c r="BL244" s="25">
        <f t="shared" si="250"/>
        <v>0</v>
      </c>
      <c r="BM244" s="41">
        <f t="shared" si="250"/>
        <v>0</v>
      </c>
      <c r="BN244" s="68" t="e">
        <f t="shared" si="222"/>
        <v>#DIV/0!</v>
      </c>
      <c r="BO244" s="28" t="str">
        <f>IFERROR((IF(BN244&lt;=BP244,"SOBRESALIENTE",IF(BN244&gt;BP244+(BP244*0.05),"NO CUMPLIDA","ACEPTABLE"))),"N/A")</f>
        <v>N/A</v>
      </c>
      <c r="BP244" s="26">
        <f t="shared" si="268"/>
        <v>2</v>
      </c>
      <c r="BQ244" s="21"/>
      <c r="BR244" s="21"/>
      <c r="BS244" s="21"/>
      <c r="BT244" s="68" t="e">
        <f t="shared" si="223"/>
        <v>#DIV/0!</v>
      </c>
      <c r="BU244" s="21"/>
      <c r="BV244" s="21"/>
      <c r="BW244" s="68" t="e">
        <f t="shared" si="224"/>
        <v>#DIV/0!</v>
      </c>
      <c r="BX244" s="21"/>
      <c r="BY244" s="21"/>
      <c r="BZ244" s="68" t="e">
        <f t="shared" si="225"/>
        <v>#DIV/0!</v>
      </c>
      <c r="CA244" s="25">
        <f t="shared" si="226"/>
        <v>0</v>
      </c>
      <c r="CB244" s="41">
        <f t="shared" si="226"/>
        <v>0</v>
      </c>
      <c r="CC244" s="68" t="e">
        <f t="shared" si="227"/>
        <v>#DIV/0!</v>
      </c>
      <c r="CD244" s="28" t="str">
        <f t="shared" si="271"/>
        <v>N/A</v>
      </c>
      <c r="CE244" s="26">
        <f t="shared" si="269"/>
        <v>2</v>
      </c>
      <c r="CF244" s="21"/>
      <c r="CG244" s="163">
        <f t="shared" si="277"/>
        <v>39209906.166666664</v>
      </c>
      <c r="CH244" s="163">
        <f t="shared" si="277"/>
        <v>19703006.5</v>
      </c>
      <c r="CI244" s="68">
        <f t="shared" si="229"/>
        <v>1.9900468574005019</v>
      </c>
      <c r="CJ244" s="28" t="str">
        <f t="shared" si="272"/>
        <v>ACEPTABLE</v>
      </c>
      <c r="CK244" s="7">
        <v>2</v>
      </c>
      <c r="CL244" s="26"/>
      <c r="CM244" s="231">
        <f t="shared" si="245"/>
        <v>39209906.166666664</v>
      </c>
      <c r="CN244" s="38">
        <f t="shared" si="235"/>
        <v>9851503.25</v>
      </c>
      <c r="CO244" s="68">
        <f t="shared" si="230"/>
        <v>3.9800937148010038</v>
      </c>
      <c r="CP244" s="28" t="str">
        <f t="shared" si="273"/>
        <v>SOBRESALIENTE</v>
      </c>
      <c r="CQ244" s="11">
        <v>2</v>
      </c>
      <c r="CR244" s="26"/>
      <c r="CS244" s="231">
        <f t="shared" si="267"/>
        <v>0</v>
      </c>
      <c r="CT244" s="29">
        <f t="shared" si="236"/>
        <v>9851503.25</v>
      </c>
      <c r="CU244" s="69">
        <f t="shared" si="231"/>
        <v>0</v>
      </c>
      <c r="CV244" s="28" t="str">
        <f t="shared" si="274"/>
        <v>NO CUMPLIDA</v>
      </c>
      <c r="CW244" s="7">
        <v>2</v>
      </c>
      <c r="CX244" s="26"/>
      <c r="CY244" s="231">
        <f t="shared" si="264"/>
        <v>39209906.166666664</v>
      </c>
      <c r="CZ244" s="29">
        <f t="shared" si="264"/>
        <v>19703006.5</v>
      </c>
      <c r="DA244" s="69">
        <f t="shared" si="232"/>
        <v>1.9900468574005019</v>
      </c>
      <c r="DB244" s="28" t="str">
        <f t="shared" si="275"/>
        <v>ACEPTABLE</v>
      </c>
      <c r="DC244" s="7">
        <v>2</v>
      </c>
      <c r="DD244" s="26"/>
    </row>
    <row r="245" spans="1:108" ht="78.75">
      <c r="A245" s="8" t="s">
        <v>1976</v>
      </c>
      <c r="B245" s="7" t="s">
        <v>102</v>
      </c>
      <c r="C245" s="8" t="s">
        <v>1841</v>
      </c>
      <c r="D245" s="9" t="s">
        <v>1842</v>
      </c>
      <c r="E245" s="7">
        <v>87571794</v>
      </c>
      <c r="F245" s="8" t="s">
        <v>1903</v>
      </c>
      <c r="G245" s="7" t="s">
        <v>1904</v>
      </c>
      <c r="H245" s="7">
        <v>30723106</v>
      </c>
      <c r="I245" s="7" t="s">
        <v>107</v>
      </c>
      <c r="J245" s="9" t="s">
        <v>1945</v>
      </c>
      <c r="K245" s="7" t="s">
        <v>1946</v>
      </c>
      <c r="L245" s="7" t="s">
        <v>110</v>
      </c>
      <c r="M245" s="7" t="s">
        <v>111</v>
      </c>
      <c r="N245" s="7" t="s">
        <v>112</v>
      </c>
      <c r="O245" s="7" t="s">
        <v>243</v>
      </c>
      <c r="P245" s="7" t="s">
        <v>1907</v>
      </c>
      <c r="Q245" s="7" t="s">
        <v>114</v>
      </c>
      <c r="R245" s="117" t="s">
        <v>1977</v>
      </c>
      <c r="S245" s="7" t="s">
        <v>1978</v>
      </c>
      <c r="T245" s="7" t="s">
        <v>1979</v>
      </c>
      <c r="U245" s="7">
        <v>4</v>
      </c>
      <c r="V245" s="7" t="s">
        <v>1894</v>
      </c>
      <c r="W245" s="21"/>
      <c r="X245" s="21"/>
      <c r="Y245" s="68" t="e">
        <f t="shared" si="212"/>
        <v>#DIV/0!</v>
      </c>
      <c r="Z245" s="21"/>
      <c r="AA245" s="21"/>
      <c r="AB245" s="68" t="e">
        <f t="shared" si="213"/>
        <v>#DIV/0!</v>
      </c>
      <c r="AC245" s="241">
        <v>10921878.666666666</v>
      </c>
      <c r="AD245" s="241">
        <v>1970365.625</v>
      </c>
      <c r="AE245" s="68">
        <f t="shared" si="214"/>
        <v>5.5430720715434054</v>
      </c>
      <c r="AF245" s="245">
        <f t="shared" si="270"/>
        <v>10921878.666666666</v>
      </c>
      <c r="AG245" s="246">
        <f t="shared" si="270"/>
        <v>1970365.625</v>
      </c>
      <c r="AH245" s="68">
        <f t="shared" si="233"/>
        <v>5.5430720715434054</v>
      </c>
      <c r="AI245" s="17" t="str">
        <f t="shared" si="276"/>
        <v>SOBRESALIENTE</v>
      </c>
      <c r="AJ245" s="7">
        <f t="shared" si="261"/>
        <v>4</v>
      </c>
      <c r="AK245" s="7" t="s">
        <v>119</v>
      </c>
      <c r="AL245" s="7" t="s">
        <v>1980</v>
      </c>
      <c r="AM245" s="21"/>
      <c r="AN245" s="21"/>
      <c r="AO245" s="68" t="e">
        <f t="shared" si="215"/>
        <v>#DIV/0!</v>
      </c>
      <c r="AP245" s="21"/>
      <c r="AQ245" s="21"/>
      <c r="AR245" s="68" t="e">
        <f t="shared" si="216"/>
        <v>#DIV/0!</v>
      </c>
      <c r="AS245" s="241">
        <v>12255813.833333334</v>
      </c>
      <c r="AT245" s="241">
        <v>1901194.875</v>
      </c>
      <c r="AU245" s="68">
        <f t="shared" si="217"/>
        <v>6.4463743272679155</v>
      </c>
      <c r="AV245" s="245">
        <f t="shared" si="249"/>
        <v>12255813.833333334</v>
      </c>
      <c r="AW245" s="246">
        <f t="shared" si="249"/>
        <v>1901194.875</v>
      </c>
      <c r="AX245" s="68">
        <f t="shared" si="218"/>
        <v>6.4463743272679155</v>
      </c>
      <c r="AY245" s="17" t="str">
        <f t="shared" si="278"/>
        <v>SOBRESALIENTE</v>
      </c>
      <c r="AZ245" s="11">
        <f t="shared" si="234"/>
        <v>4</v>
      </c>
      <c r="BA245" s="7" t="s">
        <v>119</v>
      </c>
      <c r="BB245" s="7" t="s">
        <v>1980</v>
      </c>
      <c r="BC245" s="21"/>
      <c r="BD245" s="21"/>
      <c r="BE245" s="68" t="e">
        <f t="shared" si="219"/>
        <v>#DIV/0!</v>
      </c>
      <c r="BF245" s="21"/>
      <c r="BG245" s="21"/>
      <c r="BH245" s="68" t="e">
        <f t="shared" si="220"/>
        <v>#DIV/0!</v>
      </c>
      <c r="BI245" s="21"/>
      <c r="BJ245" s="21"/>
      <c r="BK245" s="68" t="e">
        <f t="shared" si="221"/>
        <v>#DIV/0!</v>
      </c>
      <c r="BL245" s="25">
        <f t="shared" si="250"/>
        <v>0</v>
      </c>
      <c r="BM245" s="41">
        <f t="shared" si="250"/>
        <v>0</v>
      </c>
      <c r="BN245" s="68" t="e">
        <f t="shared" si="222"/>
        <v>#DIV/0!</v>
      </c>
      <c r="BO245" s="28" t="str">
        <f>IFERROR((IF(BN245&gt;=BP245,"SOBRESALIENTE",IF(BN245&lt;BP245-(BP245*0.05),"NO CUMPLIDA","ACEPTABLE"))),"N/A")</f>
        <v>N/A</v>
      </c>
      <c r="BP245" s="26">
        <f t="shared" si="268"/>
        <v>4</v>
      </c>
      <c r="BQ245" s="21"/>
      <c r="BR245" s="21"/>
      <c r="BS245" s="21"/>
      <c r="BT245" s="68" t="e">
        <f t="shared" si="223"/>
        <v>#DIV/0!</v>
      </c>
      <c r="BU245" s="21"/>
      <c r="BV245" s="21"/>
      <c r="BW245" s="68" t="e">
        <f t="shared" si="224"/>
        <v>#DIV/0!</v>
      </c>
      <c r="BX245" s="21"/>
      <c r="BY245" s="21"/>
      <c r="BZ245" s="68" t="e">
        <f t="shared" si="225"/>
        <v>#DIV/0!</v>
      </c>
      <c r="CA245" s="25">
        <f t="shared" si="226"/>
        <v>0</v>
      </c>
      <c r="CB245" s="41">
        <f t="shared" si="226"/>
        <v>0</v>
      </c>
      <c r="CC245" s="68" t="e">
        <f t="shared" si="227"/>
        <v>#DIV/0!</v>
      </c>
      <c r="CD245" s="28" t="str">
        <f t="shared" si="271"/>
        <v>N/A</v>
      </c>
      <c r="CE245" s="26">
        <f t="shared" si="269"/>
        <v>4</v>
      </c>
      <c r="CF245" s="21"/>
      <c r="CG245" s="163">
        <f t="shared" si="277"/>
        <v>23177692.5</v>
      </c>
      <c r="CH245" s="163">
        <f t="shared" si="277"/>
        <v>3871560.5</v>
      </c>
      <c r="CI245" s="68">
        <f t="shared" si="229"/>
        <v>5.9866538311877084</v>
      </c>
      <c r="CJ245" s="28" t="str">
        <f t="shared" si="272"/>
        <v>SOBRESALIENTE</v>
      </c>
      <c r="CK245" s="7">
        <v>4</v>
      </c>
      <c r="CL245" s="26"/>
      <c r="CM245" s="231">
        <f t="shared" si="245"/>
        <v>23177692.5</v>
      </c>
      <c r="CN245" s="38">
        <f t="shared" si="235"/>
        <v>1935780.25</v>
      </c>
      <c r="CO245" s="68">
        <f t="shared" si="230"/>
        <v>11.973307662375417</v>
      </c>
      <c r="CP245" s="28" t="str">
        <f t="shared" si="273"/>
        <v>SOBRESALIENTE</v>
      </c>
      <c r="CQ245" s="11">
        <v>4</v>
      </c>
      <c r="CR245" s="26"/>
      <c r="CS245" s="231">
        <f t="shared" si="267"/>
        <v>0</v>
      </c>
      <c r="CT245" s="29">
        <f t="shared" si="236"/>
        <v>1935780.25</v>
      </c>
      <c r="CU245" s="69">
        <f t="shared" si="231"/>
        <v>0</v>
      </c>
      <c r="CV245" s="28" t="str">
        <f t="shared" si="274"/>
        <v>NO CUMPLIDA</v>
      </c>
      <c r="CW245" s="7">
        <v>4</v>
      </c>
      <c r="CX245" s="26"/>
      <c r="CY245" s="231">
        <f t="shared" si="264"/>
        <v>23177692.5</v>
      </c>
      <c r="CZ245" s="29">
        <f t="shared" si="264"/>
        <v>3871560.5</v>
      </c>
      <c r="DA245" s="69">
        <f t="shared" si="232"/>
        <v>5.9866538311877084</v>
      </c>
      <c r="DB245" s="28" t="str">
        <f t="shared" si="275"/>
        <v>SOBRESALIENTE</v>
      </c>
      <c r="DC245" s="7">
        <v>4</v>
      </c>
      <c r="DD245" s="26"/>
    </row>
    <row r="246" spans="1:108" ht="120.75" customHeight="1">
      <c r="A246" s="6" t="s">
        <v>1981</v>
      </c>
      <c r="B246" s="7" t="s">
        <v>102</v>
      </c>
      <c r="C246" s="8" t="s">
        <v>1841</v>
      </c>
      <c r="D246" s="9" t="s">
        <v>1842</v>
      </c>
      <c r="E246" s="7">
        <v>87571794</v>
      </c>
      <c r="F246" s="8" t="s">
        <v>1982</v>
      </c>
      <c r="G246" s="7" t="s">
        <v>1983</v>
      </c>
      <c r="H246" s="7">
        <v>27143096</v>
      </c>
      <c r="I246" s="7" t="s">
        <v>107</v>
      </c>
      <c r="J246" s="9" t="s">
        <v>1984</v>
      </c>
      <c r="K246" s="7" t="s">
        <v>1985</v>
      </c>
      <c r="L246" s="7" t="s">
        <v>110</v>
      </c>
      <c r="M246" s="7" t="s">
        <v>111</v>
      </c>
      <c r="N246" s="7" t="s">
        <v>112</v>
      </c>
      <c r="O246" s="7" t="s">
        <v>2</v>
      </c>
      <c r="P246" s="7" t="s">
        <v>1986</v>
      </c>
      <c r="Q246" s="7" t="s">
        <v>114</v>
      </c>
      <c r="R246" s="8" t="s">
        <v>1987</v>
      </c>
      <c r="S246" s="7" t="s">
        <v>1988</v>
      </c>
      <c r="T246" s="7" t="s">
        <v>1989</v>
      </c>
      <c r="U246" s="14">
        <v>0.95</v>
      </c>
      <c r="V246" s="7" t="s">
        <v>160</v>
      </c>
      <c r="W246" s="250">
        <v>9815597965.2600002</v>
      </c>
      <c r="X246" s="251">
        <v>8630785760.1623192</v>
      </c>
      <c r="Y246" s="14">
        <f t="shared" si="212"/>
        <v>1.1372774435633075</v>
      </c>
      <c r="Z246" s="251">
        <v>12473989096.040001</v>
      </c>
      <c r="AA246" s="251">
        <v>10408043264.996199</v>
      </c>
      <c r="AB246" s="14">
        <f t="shared" si="213"/>
        <v>1.1984951232852659</v>
      </c>
      <c r="AC246" s="251">
        <v>14419134785.59</v>
      </c>
      <c r="AD246" s="251">
        <v>15884522241.713741</v>
      </c>
      <c r="AE246" s="14">
        <f t="shared" si="214"/>
        <v>0.90774746424065922</v>
      </c>
      <c r="AF246" s="252">
        <f t="shared" si="270"/>
        <v>36708721846.889999</v>
      </c>
      <c r="AG246" s="252">
        <f t="shared" si="270"/>
        <v>34923351266.872253</v>
      </c>
      <c r="AH246" s="14">
        <f t="shared" si="233"/>
        <v>1.0511225445225618</v>
      </c>
      <c r="AI246" s="17" t="str">
        <f t="shared" si="276"/>
        <v>SOBRESALIENTE</v>
      </c>
      <c r="AJ246" s="11">
        <f t="shared" si="261"/>
        <v>0.95</v>
      </c>
      <c r="AK246" s="11" t="s">
        <v>119</v>
      </c>
      <c r="AL246" s="253" t="s">
        <v>1990</v>
      </c>
      <c r="AM246" s="254">
        <v>13653515006.000002</v>
      </c>
      <c r="AN246" s="254">
        <v>12658077287.449097</v>
      </c>
      <c r="AO246" s="14">
        <f t="shared" si="215"/>
        <v>1.0786405151387339</v>
      </c>
      <c r="AP246" s="254">
        <v>16688727479.159998</v>
      </c>
      <c r="AQ246" s="254">
        <v>16686443511.8389</v>
      </c>
      <c r="AR246" s="14">
        <f t="shared" si="216"/>
        <v>1.0001368756211879</v>
      </c>
      <c r="AS246" s="254">
        <v>15656571878.999998</v>
      </c>
      <c r="AT246" s="254">
        <v>15206707555.915785</v>
      </c>
      <c r="AU246" s="14">
        <f t="shared" si="217"/>
        <v>1.0295832823397202</v>
      </c>
      <c r="AV246" s="154">
        <f t="shared" si="249"/>
        <v>45998814364.159996</v>
      </c>
      <c r="AW246" s="155">
        <f t="shared" si="249"/>
        <v>44551228355.203781</v>
      </c>
      <c r="AX246" s="14">
        <f t="shared" si="218"/>
        <v>1.032492617204956</v>
      </c>
      <c r="AY246" s="17" t="str">
        <f t="shared" si="278"/>
        <v>SOBRESALIENTE</v>
      </c>
      <c r="AZ246" s="11">
        <f t="shared" si="234"/>
        <v>0.95</v>
      </c>
      <c r="BA246" s="11" t="s">
        <v>119</v>
      </c>
      <c r="BB246" s="7" t="s">
        <v>1991</v>
      </c>
      <c r="BC246" s="21"/>
      <c r="BD246" s="21"/>
      <c r="BE246" s="14" t="e">
        <f t="shared" si="219"/>
        <v>#DIV/0!</v>
      </c>
      <c r="BF246" s="21"/>
      <c r="BG246" s="21"/>
      <c r="BH246" s="14" t="e">
        <f t="shared" si="220"/>
        <v>#DIV/0!</v>
      </c>
      <c r="BI246" s="21"/>
      <c r="BJ246" s="21"/>
      <c r="BK246" s="14" t="e">
        <f t="shared" si="221"/>
        <v>#DIV/0!</v>
      </c>
      <c r="BL246" s="162">
        <f t="shared" si="250"/>
        <v>0</v>
      </c>
      <c r="BM246" s="163">
        <f t="shared" si="250"/>
        <v>0</v>
      </c>
      <c r="BN246" s="14" t="e">
        <f t="shared" si="222"/>
        <v>#DIV/0!</v>
      </c>
      <c r="BO246" s="28" t="str">
        <f>IFERROR((IF(BN246&gt;=BP246,"SOBRESALIENTE",IF(BN246&gt;BP246-(BP246*0.05),"NO CUMPLIDA","ACEPTABLE"))),"N/A")</f>
        <v>N/A</v>
      </c>
      <c r="BP246" s="24">
        <f t="shared" si="268"/>
        <v>0.95</v>
      </c>
      <c r="BQ246" s="21"/>
      <c r="BR246" s="21"/>
      <c r="BS246" s="21"/>
      <c r="BT246" s="14" t="e">
        <f t="shared" si="223"/>
        <v>#DIV/0!</v>
      </c>
      <c r="BU246" s="21"/>
      <c r="BV246" s="21"/>
      <c r="BW246" s="14" t="e">
        <f t="shared" si="224"/>
        <v>#DIV/0!</v>
      </c>
      <c r="BX246" s="21"/>
      <c r="BY246" s="21"/>
      <c r="BZ246" s="14" t="e">
        <f t="shared" si="225"/>
        <v>#DIV/0!</v>
      </c>
      <c r="CA246" s="162">
        <f t="shared" si="226"/>
        <v>0</v>
      </c>
      <c r="CB246" s="163">
        <f t="shared" si="226"/>
        <v>0</v>
      </c>
      <c r="CC246" s="14" t="e">
        <f t="shared" si="227"/>
        <v>#DIV/0!</v>
      </c>
      <c r="CD246" s="28" t="str">
        <f>IFERROR((IF(CC246&gt;=CE246,"SOBRESALIENTE",IF(CC246&gt;CE246+(CE246*0.05),"NO CUMPLIDA","ACEPTABLE"))),"N/A")</f>
        <v>N/A</v>
      </c>
      <c r="CE246" s="24">
        <f t="shared" si="269"/>
        <v>0.95</v>
      </c>
      <c r="CF246" s="21"/>
      <c r="CG246" s="163">
        <f t="shared" si="277"/>
        <v>82707536211.049988</v>
      </c>
      <c r="CH246" s="163">
        <f t="shared" si="277"/>
        <v>79474579622.076035</v>
      </c>
      <c r="CI246" s="14">
        <f t="shared" si="229"/>
        <v>1.0406791278965875</v>
      </c>
      <c r="CJ246" s="28" t="str">
        <f>IFERROR((IF(CI246&gt;=CK246,"SOBRESALIENTE",IF(CI246&gt;CK246-(CK246*0.05),"NO CUMPLIDA","ACEPTABLE"))),"N/A")</f>
        <v>SOBRESALIENTE</v>
      </c>
      <c r="CK246" s="14">
        <v>0.95</v>
      </c>
      <c r="CL246" s="26"/>
      <c r="CM246" s="231">
        <f t="shared" si="245"/>
        <v>82707536211.049988</v>
      </c>
      <c r="CN246" s="38">
        <f t="shared" si="235"/>
        <v>13245763270.346006</v>
      </c>
      <c r="CO246" s="14">
        <f t="shared" si="230"/>
        <v>6.2440747673795247</v>
      </c>
      <c r="CP246" s="28" t="str">
        <f t="shared" si="273"/>
        <v>SOBRESALIENTE</v>
      </c>
      <c r="CQ246" s="14">
        <v>0.95</v>
      </c>
      <c r="CR246" s="26"/>
      <c r="CS246" s="231">
        <f t="shared" si="267"/>
        <v>0</v>
      </c>
      <c r="CT246" s="29">
        <f t="shared" si="236"/>
        <v>13245763270.346006</v>
      </c>
      <c r="CU246" s="30">
        <f t="shared" si="231"/>
        <v>0</v>
      </c>
      <c r="CV246" s="28" t="str">
        <f t="shared" si="274"/>
        <v>NO CUMPLIDA</v>
      </c>
      <c r="CW246" s="14">
        <v>0.95</v>
      </c>
      <c r="CX246" s="26"/>
      <c r="CY246" s="231">
        <f t="shared" si="264"/>
        <v>82707536211.049988</v>
      </c>
      <c r="CZ246" s="29">
        <f t="shared" si="264"/>
        <v>79474579622.076035</v>
      </c>
      <c r="DA246" s="30">
        <f t="shared" si="232"/>
        <v>1.0406791278965875</v>
      </c>
      <c r="DB246" s="28" t="str">
        <f>IFERROR((IF(DA246&gt;=DC246,"SOBRESALIENTE",IF(DA246&lt;DC246+(DC246*0.05),"NO CUMPLIDA","ACEPTABLE"))),"N/A")</f>
        <v>SOBRESALIENTE</v>
      </c>
      <c r="DC246" s="14">
        <v>0.95</v>
      </c>
      <c r="DD246" s="26"/>
    </row>
    <row r="247" spans="1:108" ht="84" customHeight="1">
      <c r="A247" s="8" t="s">
        <v>1992</v>
      </c>
      <c r="B247" s="7" t="s">
        <v>102</v>
      </c>
      <c r="C247" s="8" t="s">
        <v>1841</v>
      </c>
      <c r="D247" s="9" t="s">
        <v>1842</v>
      </c>
      <c r="E247" s="7">
        <v>87571794</v>
      </c>
      <c r="F247" s="8" t="s">
        <v>1982</v>
      </c>
      <c r="G247" s="7" t="s">
        <v>1983</v>
      </c>
      <c r="H247" s="7">
        <v>27143096</v>
      </c>
      <c r="I247" s="7" t="s">
        <v>107</v>
      </c>
      <c r="J247" s="9" t="s">
        <v>1984</v>
      </c>
      <c r="K247" s="7" t="s">
        <v>1993</v>
      </c>
      <c r="L247" s="7" t="s">
        <v>110</v>
      </c>
      <c r="M247" s="7" t="s">
        <v>111</v>
      </c>
      <c r="N247" s="7" t="s">
        <v>112</v>
      </c>
      <c r="O247" s="7" t="s">
        <v>2</v>
      </c>
      <c r="P247" s="7" t="s">
        <v>1986</v>
      </c>
      <c r="Q247" s="7" t="s">
        <v>114</v>
      </c>
      <c r="R247" s="8" t="s">
        <v>1994</v>
      </c>
      <c r="S247" s="7" t="s">
        <v>1995</v>
      </c>
      <c r="T247" s="7" t="s">
        <v>1996</v>
      </c>
      <c r="U247" s="14">
        <v>0.95</v>
      </c>
      <c r="V247" s="7" t="s">
        <v>160</v>
      </c>
      <c r="W247" s="250">
        <v>17060348527.27</v>
      </c>
      <c r="X247" s="251">
        <v>14491207300.845304</v>
      </c>
      <c r="Y247" s="14">
        <f t="shared" si="212"/>
        <v>1.1772896607637953</v>
      </c>
      <c r="Z247" s="251">
        <v>20849011483.279999</v>
      </c>
      <c r="AA247" s="251">
        <v>15891384420.07411</v>
      </c>
      <c r="AB247" s="14">
        <f t="shared" si="213"/>
        <v>1.3119694881298938</v>
      </c>
      <c r="AC247" s="251">
        <v>20895326621.119999</v>
      </c>
      <c r="AD247" s="251">
        <v>16567197649.104977</v>
      </c>
      <c r="AE247" s="14">
        <f t="shared" si="214"/>
        <v>1.2612468966499499</v>
      </c>
      <c r="AF247" s="252">
        <f t="shared" si="270"/>
        <v>58804686631.669998</v>
      </c>
      <c r="AG247" s="252">
        <f t="shared" si="270"/>
        <v>46949789370.024391</v>
      </c>
      <c r="AH247" s="14">
        <f t="shared" si="233"/>
        <v>1.2525016069446842</v>
      </c>
      <c r="AI247" s="17" t="str">
        <f t="shared" si="276"/>
        <v>SOBRESALIENTE</v>
      </c>
      <c r="AJ247" s="11">
        <f t="shared" si="261"/>
        <v>0.95</v>
      </c>
      <c r="AK247" s="11" t="s">
        <v>119</v>
      </c>
      <c r="AL247" s="255" t="s">
        <v>1997</v>
      </c>
      <c r="AM247" s="254">
        <v>10667037392.75</v>
      </c>
      <c r="AN247" s="254">
        <v>17012084531.363976</v>
      </c>
      <c r="AO247" s="14">
        <f t="shared" si="215"/>
        <v>0.62702706262033547</v>
      </c>
      <c r="AP247" s="254">
        <v>15505793573.690002</v>
      </c>
      <c r="AQ247" s="254">
        <v>18666290049.503658</v>
      </c>
      <c r="AR247" s="14">
        <f t="shared" si="216"/>
        <v>0.83068427269522183</v>
      </c>
      <c r="AS247" s="254">
        <v>27275857123.310001</v>
      </c>
      <c r="AT247" s="254">
        <v>18592755251.585701</v>
      </c>
      <c r="AU247" s="14">
        <f t="shared" si="217"/>
        <v>1.4670153376532913</v>
      </c>
      <c r="AV247" s="154">
        <f t="shared" si="249"/>
        <v>53448688089.75</v>
      </c>
      <c r="AW247" s="155">
        <f t="shared" si="249"/>
        <v>54271129832.453331</v>
      </c>
      <c r="AX247" s="14">
        <f t="shared" si="218"/>
        <v>0.98484568599838651</v>
      </c>
      <c r="AY247" s="17" t="str">
        <f t="shared" si="278"/>
        <v>SOBRESALIENTE</v>
      </c>
      <c r="AZ247" s="11">
        <f t="shared" si="234"/>
        <v>0.95</v>
      </c>
      <c r="BA247" s="11" t="s">
        <v>119</v>
      </c>
      <c r="BB247" s="7" t="s">
        <v>1998</v>
      </c>
      <c r="BC247" s="21"/>
      <c r="BD247" s="21"/>
      <c r="BE247" s="14" t="e">
        <f t="shared" si="219"/>
        <v>#DIV/0!</v>
      </c>
      <c r="BF247" s="21"/>
      <c r="BG247" s="21"/>
      <c r="BH247" s="14" t="e">
        <f t="shared" si="220"/>
        <v>#DIV/0!</v>
      </c>
      <c r="BI247" s="21"/>
      <c r="BJ247" s="21"/>
      <c r="BK247" s="14" t="e">
        <f t="shared" si="221"/>
        <v>#DIV/0!</v>
      </c>
      <c r="BL247" s="162">
        <f t="shared" si="250"/>
        <v>0</v>
      </c>
      <c r="BM247" s="163">
        <f t="shared" si="250"/>
        <v>0</v>
      </c>
      <c r="BN247" s="14" t="e">
        <f t="shared" si="222"/>
        <v>#DIV/0!</v>
      </c>
      <c r="BO247" s="28" t="str">
        <f t="shared" ref="BO247:BO258" si="279">IFERROR((IF(BN247&gt;=BP247,"SOBRESALIENTE",IF(BN247&lt;BP247-(BP247*0.05),"NO CUMPLIDA","ACEPTABLE"))),"N/A")</f>
        <v>N/A</v>
      </c>
      <c r="BP247" s="24">
        <f t="shared" si="268"/>
        <v>0.95</v>
      </c>
      <c r="BQ247" s="21"/>
      <c r="BR247" s="21"/>
      <c r="BS247" s="21"/>
      <c r="BT247" s="14" t="e">
        <f t="shared" si="223"/>
        <v>#DIV/0!</v>
      </c>
      <c r="BU247" s="21"/>
      <c r="BV247" s="21"/>
      <c r="BW247" s="14" t="e">
        <f t="shared" si="224"/>
        <v>#DIV/0!</v>
      </c>
      <c r="BX247" s="21"/>
      <c r="BY247" s="21"/>
      <c r="BZ247" s="14" t="e">
        <f t="shared" si="225"/>
        <v>#DIV/0!</v>
      </c>
      <c r="CA247" s="162">
        <f t="shared" si="226"/>
        <v>0</v>
      </c>
      <c r="CB247" s="163">
        <f t="shared" si="226"/>
        <v>0</v>
      </c>
      <c r="CC247" s="14" t="e">
        <f t="shared" si="227"/>
        <v>#DIV/0!</v>
      </c>
      <c r="CD247" s="28" t="str">
        <f t="shared" ref="CD247:CD258" si="280">IFERROR((IF(CC247&gt;=CE247,"SOBRESALIENTE",IF(CC247&lt;CE247-(CE247*0.05),"NO CUMPLIDA","ACEPTABLE"))),"N/A")</f>
        <v>N/A</v>
      </c>
      <c r="CE247" s="24">
        <f t="shared" si="269"/>
        <v>0.95</v>
      </c>
      <c r="CF247" s="21"/>
      <c r="CG247" s="163">
        <f t="shared" si="277"/>
        <v>112253374721.42</v>
      </c>
      <c r="CH247" s="163">
        <f t="shared" si="277"/>
        <v>101220919202.47772</v>
      </c>
      <c r="CI247" s="14">
        <f t="shared" si="229"/>
        <v>1.1089938286064509</v>
      </c>
      <c r="CJ247" s="28" t="str">
        <f t="shared" ref="CJ247:CJ255" si="281">IFERROR((IF(CI247&gt;=CK247,"SOBRESALIENTE",IF(CI247&lt;CK247-(CK247*0.05),"NO CUMPLIDA","ACEPTABLE"))),"N/A")</f>
        <v>SOBRESALIENTE</v>
      </c>
      <c r="CK247" s="14">
        <v>0.95</v>
      </c>
      <c r="CL247" s="26"/>
      <c r="CM247" s="231">
        <f t="shared" si="245"/>
        <v>112253374721.42</v>
      </c>
      <c r="CN247" s="38">
        <f t="shared" si="235"/>
        <v>16870153200.412954</v>
      </c>
      <c r="CO247" s="14">
        <f t="shared" si="230"/>
        <v>6.6539629716387054</v>
      </c>
      <c r="CP247" s="28" t="str">
        <f t="shared" si="273"/>
        <v>SOBRESALIENTE</v>
      </c>
      <c r="CQ247" s="14">
        <v>0.95</v>
      </c>
      <c r="CR247" s="26"/>
      <c r="CS247" s="231">
        <f t="shared" si="267"/>
        <v>0</v>
      </c>
      <c r="CT247" s="29">
        <f t="shared" si="236"/>
        <v>16870153200.412954</v>
      </c>
      <c r="CU247" s="30">
        <f t="shared" si="231"/>
        <v>0</v>
      </c>
      <c r="CV247" s="28" t="str">
        <f t="shared" si="274"/>
        <v>NO CUMPLIDA</v>
      </c>
      <c r="CW247" s="14">
        <v>0.95</v>
      </c>
      <c r="CX247" s="26"/>
      <c r="CY247" s="231">
        <f t="shared" si="264"/>
        <v>112253374721.42</v>
      </c>
      <c r="CZ247" s="29">
        <f t="shared" si="264"/>
        <v>101220919202.47772</v>
      </c>
      <c r="DA247" s="30">
        <f t="shared" si="232"/>
        <v>1.1089938286064509</v>
      </c>
      <c r="DB247" s="28" t="str">
        <f>IFERROR((IF(DA247&gt;=DC247,"SOBRESALIENTE",IF(DA247&gt;DC247-(DC247*0.05),"NO CUMPLIDA","ACEPTABLE"))),"N/A")</f>
        <v>SOBRESALIENTE</v>
      </c>
      <c r="DC247" s="14">
        <v>0.95</v>
      </c>
      <c r="DD247" s="26"/>
    </row>
    <row r="248" spans="1:108" ht="90" customHeight="1">
      <c r="A248" s="6" t="s">
        <v>1999</v>
      </c>
      <c r="B248" s="7" t="s">
        <v>102</v>
      </c>
      <c r="C248" s="8" t="s">
        <v>1841</v>
      </c>
      <c r="D248" s="9" t="s">
        <v>1842</v>
      </c>
      <c r="E248" s="7">
        <v>87571794</v>
      </c>
      <c r="F248" s="8" t="s">
        <v>1982</v>
      </c>
      <c r="G248" s="7" t="s">
        <v>1983</v>
      </c>
      <c r="H248" s="7">
        <v>27143096</v>
      </c>
      <c r="I248" s="7" t="s">
        <v>107</v>
      </c>
      <c r="J248" s="9" t="s">
        <v>2000</v>
      </c>
      <c r="K248" s="7" t="s">
        <v>2001</v>
      </c>
      <c r="L248" s="7" t="s">
        <v>110</v>
      </c>
      <c r="M248" s="7" t="s">
        <v>111</v>
      </c>
      <c r="N248" s="7" t="s">
        <v>112</v>
      </c>
      <c r="O248" s="7" t="s">
        <v>2</v>
      </c>
      <c r="P248" s="7" t="s">
        <v>1986</v>
      </c>
      <c r="Q248" s="7" t="s">
        <v>114</v>
      </c>
      <c r="R248" s="8" t="s">
        <v>2002</v>
      </c>
      <c r="S248" s="7" t="s">
        <v>2003</v>
      </c>
      <c r="T248" s="7" t="s">
        <v>1988</v>
      </c>
      <c r="U248" s="14">
        <v>7.0000000000000007E-2</v>
      </c>
      <c r="V248" s="7" t="s">
        <v>160</v>
      </c>
      <c r="W248" s="250">
        <v>7244750562.0100002</v>
      </c>
      <c r="X248" s="251">
        <v>9815597965.2600002</v>
      </c>
      <c r="Y248" s="14">
        <f t="shared" si="212"/>
        <v>0.73808550305861043</v>
      </c>
      <c r="Z248" s="251">
        <v>8375022387.2399979</v>
      </c>
      <c r="AA248" s="251">
        <v>12473989096.040001</v>
      </c>
      <c r="AB248" s="14">
        <f t="shared" si="213"/>
        <v>0.67139888633530531</v>
      </c>
      <c r="AC248" s="251">
        <v>6476191835.5299988</v>
      </c>
      <c r="AD248" s="251">
        <v>14419134785.59</v>
      </c>
      <c r="AE248" s="14">
        <f t="shared" si="214"/>
        <v>0.44913872654842563</v>
      </c>
      <c r="AF248" s="252">
        <f t="shared" si="270"/>
        <v>22095964784.779999</v>
      </c>
      <c r="AG248" s="252">
        <f t="shared" si="270"/>
        <v>36708721846.889999</v>
      </c>
      <c r="AH248" s="14">
        <f t="shared" si="233"/>
        <v>0.6019268357242461</v>
      </c>
      <c r="AI248" s="17" t="str">
        <f t="shared" si="276"/>
        <v>SOBRESALIENTE</v>
      </c>
      <c r="AJ248" s="11">
        <f t="shared" si="261"/>
        <v>7.0000000000000007E-2</v>
      </c>
      <c r="AK248" s="11" t="s">
        <v>119</v>
      </c>
      <c r="AL248" s="255" t="s">
        <v>2004</v>
      </c>
      <c r="AM248" s="254">
        <v>-2986477613.2500019</v>
      </c>
      <c r="AN248" s="254">
        <v>13653515006.000002</v>
      </c>
      <c r="AO248" s="14">
        <f t="shared" si="215"/>
        <v>-0.21873324282703774</v>
      </c>
      <c r="AP248" s="254">
        <v>-1182933905.4699955</v>
      </c>
      <c r="AQ248" s="254">
        <v>16688727479.159998</v>
      </c>
      <c r="AR248" s="14">
        <f t="shared" si="216"/>
        <v>-7.0882211178005083E-2</v>
      </c>
      <c r="AS248" s="254">
        <v>11619285244.310003</v>
      </c>
      <c r="AT248" s="254">
        <v>15656571878.999998</v>
      </c>
      <c r="AU248" s="14">
        <f t="shared" si="217"/>
        <v>0.7421346980749236</v>
      </c>
      <c r="AV248" s="154">
        <f t="shared" si="249"/>
        <v>7449873725.5900059</v>
      </c>
      <c r="AW248" s="155">
        <f t="shared" si="249"/>
        <v>45998814364.159996</v>
      </c>
      <c r="AX248" s="14">
        <f t="shared" si="218"/>
        <v>0.16195795105959468</v>
      </c>
      <c r="AY248" s="17" t="str">
        <f t="shared" si="278"/>
        <v>SOBRESALIENTE</v>
      </c>
      <c r="AZ248" s="11">
        <f t="shared" si="234"/>
        <v>7.0000000000000007E-2</v>
      </c>
      <c r="BA248" s="11" t="s">
        <v>119</v>
      </c>
      <c r="BB248" s="7" t="s">
        <v>2005</v>
      </c>
      <c r="BC248" s="21"/>
      <c r="BD248" s="21"/>
      <c r="BE248" s="14" t="e">
        <f t="shared" si="219"/>
        <v>#DIV/0!</v>
      </c>
      <c r="BF248" s="21"/>
      <c r="BG248" s="21"/>
      <c r="BH248" s="14" t="e">
        <f t="shared" si="220"/>
        <v>#DIV/0!</v>
      </c>
      <c r="BI248" s="21"/>
      <c r="BJ248" s="21"/>
      <c r="BK248" s="14" t="e">
        <f t="shared" si="221"/>
        <v>#DIV/0!</v>
      </c>
      <c r="BL248" s="162">
        <f t="shared" si="250"/>
        <v>0</v>
      </c>
      <c r="BM248" s="163">
        <f t="shared" si="250"/>
        <v>0</v>
      </c>
      <c r="BN248" s="14" t="e">
        <f t="shared" si="222"/>
        <v>#DIV/0!</v>
      </c>
      <c r="BO248" s="28" t="str">
        <f t="shared" si="279"/>
        <v>N/A</v>
      </c>
      <c r="BP248" s="24">
        <f t="shared" si="268"/>
        <v>7.0000000000000007E-2</v>
      </c>
      <c r="BQ248" s="21"/>
      <c r="BR248" s="21"/>
      <c r="BS248" s="21"/>
      <c r="BT248" s="14" t="e">
        <f t="shared" si="223"/>
        <v>#DIV/0!</v>
      </c>
      <c r="BU248" s="21"/>
      <c r="BV248" s="21"/>
      <c r="BW248" s="14" t="e">
        <f t="shared" si="224"/>
        <v>#DIV/0!</v>
      </c>
      <c r="BX248" s="21"/>
      <c r="BY248" s="21"/>
      <c r="BZ248" s="14" t="e">
        <f t="shared" si="225"/>
        <v>#DIV/0!</v>
      </c>
      <c r="CA248" s="162">
        <f t="shared" si="226"/>
        <v>0</v>
      </c>
      <c r="CB248" s="163">
        <f t="shared" si="226"/>
        <v>0</v>
      </c>
      <c r="CC248" s="14" t="e">
        <f t="shared" si="227"/>
        <v>#DIV/0!</v>
      </c>
      <c r="CD248" s="28" t="str">
        <f t="shared" si="280"/>
        <v>N/A</v>
      </c>
      <c r="CE248" s="24">
        <f t="shared" si="269"/>
        <v>7.0000000000000007E-2</v>
      </c>
      <c r="CF248" s="21"/>
      <c r="CG248" s="163">
        <f t="shared" si="277"/>
        <v>29545838510.37001</v>
      </c>
      <c r="CH248" s="163">
        <f t="shared" si="277"/>
        <v>82707536211.049988</v>
      </c>
      <c r="CI248" s="14">
        <f t="shared" si="229"/>
        <v>0.35723272465735223</v>
      </c>
      <c r="CJ248" s="28" t="str">
        <f t="shared" si="281"/>
        <v>SOBRESALIENTE</v>
      </c>
      <c r="CK248" s="14">
        <v>7.0000000000000007E-2</v>
      </c>
      <c r="CL248" s="26"/>
      <c r="CM248" s="231">
        <f t="shared" si="245"/>
        <v>29545838510.37001</v>
      </c>
      <c r="CN248" s="38">
        <f t="shared" si="235"/>
        <v>13784589368.508331</v>
      </c>
      <c r="CO248" s="14">
        <f t="shared" si="230"/>
        <v>2.1433963479441136</v>
      </c>
      <c r="CP248" s="28" t="str">
        <f t="shared" si="273"/>
        <v>SOBRESALIENTE</v>
      </c>
      <c r="CQ248" s="14">
        <v>7.0000000000000007E-2</v>
      </c>
      <c r="CR248" s="26"/>
      <c r="CS248" s="231">
        <f t="shared" si="267"/>
        <v>0</v>
      </c>
      <c r="CT248" s="29">
        <f t="shared" si="236"/>
        <v>13784589368.508331</v>
      </c>
      <c r="CU248" s="30">
        <f t="shared" si="231"/>
        <v>0</v>
      </c>
      <c r="CV248" s="28" t="str">
        <f t="shared" si="274"/>
        <v>NO CUMPLIDA</v>
      </c>
      <c r="CW248" s="14">
        <v>7.0000000000000007E-2</v>
      </c>
      <c r="CX248" s="26"/>
      <c r="CY248" s="231">
        <f t="shared" si="264"/>
        <v>29545838510.37001</v>
      </c>
      <c r="CZ248" s="29">
        <f t="shared" si="264"/>
        <v>82707536211.049988</v>
      </c>
      <c r="DA248" s="30">
        <f t="shared" si="232"/>
        <v>0.35723272465735223</v>
      </c>
      <c r="DB248" s="28" t="str">
        <f t="shared" ref="DB248:DB255" si="282">IFERROR((IF(DA248&gt;=DC248,"SOBRESALIENTE",IF(DA248&lt;DC248-(DC248*0.05),"NO CUMPLIDA","ACEPTABLE"))),"N/A")</f>
        <v>SOBRESALIENTE</v>
      </c>
      <c r="DC248" s="14">
        <v>7.0000000000000007E-2</v>
      </c>
      <c r="DD248" s="26"/>
    </row>
    <row r="249" spans="1:108" ht="99" customHeight="1">
      <c r="A249" s="8" t="s">
        <v>2006</v>
      </c>
      <c r="B249" s="7" t="s">
        <v>102</v>
      </c>
      <c r="C249" s="8" t="s">
        <v>1841</v>
      </c>
      <c r="D249" s="9" t="s">
        <v>1842</v>
      </c>
      <c r="E249" s="7">
        <v>87571794</v>
      </c>
      <c r="F249" s="8" t="s">
        <v>1982</v>
      </c>
      <c r="G249" s="7" t="s">
        <v>1983</v>
      </c>
      <c r="H249" s="7">
        <v>27143096</v>
      </c>
      <c r="I249" s="7" t="s">
        <v>107</v>
      </c>
      <c r="J249" s="9" t="s">
        <v>2007</v>
      </c>
      <c r="K249" s="7" t="s">
        <v>2008</v>
      </c>
      <c r="L249" s="7" t="s">
        <v>110</v>
      </c>
      <c r="M249" s="7" t="s">
        <v>111</v>
      </c>
      <c r="N249" s="7" t="s">
        <v>112</v>
      </c>
      <c r="O249" s="7" t="s">
        <v>2</v>
      </c>
      <c r="P249" s="7" t="s">
        <v>1986</v>
      </c>
      <c r="Q249" s="7" t="s">
        <v>114</v>
      </c>
      <c r="R249" s="8" t="s">
        <v>2009</v>
      </c>
      <c r="S249" s="7" t="s">
        <v>2010</v>
      </c>
      <c r="T249" s="7" t="s">
        <v>2011</v>
      </c>
      <c r="U249" s="14">
        <v>0.35</v>
      </c>
      <c r="V249" s="7" t="s">
        <v>160</v>
      </c>
      <c r="W249" s="32">
        <v>54</v>
      </c>
      <c r="X249" s="33">
        <v>5451</v>
      </c>
      <c r="Y249" s="14">
        <f t="shared" si="212"/>
        <v>9.9064391854705551E-3</v>
      </c>
      <c r="Z249" s="33">
        <v>110</v>
      </c>
      <c r="AA249" s="33">
        <v>5451</v>
      </c>
      <c r="AB249" s="14">
        <f t="shared" si="213"/>
        <v>2.017978352595854E-2</v>
      </c>
      <c r="AC249" s="33">
        <v>140</v>
      </c>
      <c r="AD249" s="33">
        <v>54151</v>
      </c>
      <c r="AE249" s="14">
        <f t="shared" si="214"/>
        <v>2.5853631511883438E-3</v>
      </c>
      <c r="AF249" s="154">
        <f t="shared" si="270"/>
        <v>304</v>
      </c>
      <c r="AG249" s="34">
        <f t="shared" si="270"/>
        <v>65053</v>
      </c>
      <c r="AH249" s="14">
        <f t="shared" si="233"/>
        <v>4.6731126927274684E-3</v>
      </c>
      <c r="AI249" s="17" t="str">
        <f t="shared" si="276"/>
        <v>NO CUMPLIDA</v>
      </c>
      <c r="AJ249" s="11">
        <f t="shared" si="261"/>
        <v>0.35</v>
      </c>
      <c r="AK249" s="11" t="s">
        <v>119</v>
      </c>
      <c r="AL249" s="256" t="s">
        <v>2012</v>
      </c>
      <c r="AM249" s="36">
        <v>158</v>
      </c>
      <c r="AN249" s="36">
        <v>5451</v>
      </c>
      <c r="AO249" s="14">
        <f t="shared" si="215"/>
        <v>2.8985507246376812E-2</v>
      </c>
      <c r="AP249" s="36">
        <v>169</v>
      </c>
      <c r="AQ249" s="36">
        <v>5451</v>
      </c>
      <c r="AR249" s="14">
        <f t="shared" si="216"/>
        <v>3.1003485598972664E-2</v>
      </c>
      <c r="AS249" s="36">
        <v>328</v>
      </c>
      <c r="AT249" s="36">
        <v>5451</v>
      </c>
      <c r="AU249" s="14">
        <f t="shared" si="217"/>
        <v>6.0172445422858191E-2</v>
      </c>
      <c r="AV249" s="154">
        <f t="shared" si="249"/>
        <v>655</v>
      </c>
      <c r="AW249" s="155">
        <f t="shared" si="249"/>
        <v>16353</v>
      </c>
      <c r="AX249" s="14">
        <f t="shared" si="218"/>
        <v>4.0053812756069222E-2</v>
      </c>
      <c r="AY249" s="17" t="str">
        <f t="shared" ref="AY249:AY250" si="283">IFERROR((IF(AX249&gt;=AZ249,"SOBRESALIENTE",IF(AX249&lt;AZ249+(AZ249*0.05),"NO CUMPLIDA","ACEPTABLE"))),"N/A")</f>
        <v>NO CUMPLIDA</v>
      </c>
      <c r="AZ249" s="11">
        <f t="shared" si="234"/>
        <v>0.35</v>
      </c>
      <c r="BA249" s="11" t="s">
        <v>119</v>
      </c>
      <c r="BB249" s="7" t="s">
        <v>2012</v>
      </c>
      <c r="BC249" s="21"/>
      <c r="BD249" s="21"/>
      <c r="BE249" s="14" t="e">
        <f t="shared" si="219"/>
        <v>#DIV/0!</v>
      </c>
      <c r="BF249" s="21"/>
      <c r="BG249" s="21"/>
      <c r="BH249" s="14" t="e">
        <f t="shared" si="220"/>
        <v>#DIV/0!</v>
      </c>
      <c r="BI249" s="21"/>
      <c r="BJ249" s="21"/>
      <c r="BK249" s="14" t="e">
        <f t="shared" si="221"/>
        <v>#DIV/0!</v>
      </c>
      <c r="BL249" s="162">
        <f t="shared" si="250"/>
        <v>0</v>
      </c>
      <c r="BM249" s="163">
        <f t="shared" si="250"/>
        <v>0</v>
      </c>
      <c r="BN249" s="14" t="e">
        <f t="shared" si="222"/>
        <v>#DIV/0!</v>
      </c>
      <c r="BO249" s="28" t="str">
        <f t="shared" si="279"/>
        <v>N/A</v>
      </c>
      <c r="BP249" s="24">
        <f t="shared" si="268"/>
        <v>0.35</v>
      </c>
      <c r="BQ249" s="21"/>
      <c r="BR249" s="21"/>
      <c r="BS249" s="21"/>
      <c r="BT249" s="14" t="e">
        <f t="shared" si="223"/>
        <v>#DIV/0!</v>
      </c>
      <c r="BU249" s="21"/>
      <c r="BV249" s="21"/>
      <c r="BW249" s="14" t="e">
        <f t="shared" si="224"/>
        <v>#DIV/0!</v>
      </c>
      <c r="BX249" s="21"/>
      <c r="BY249" s="21"/>
      <c r="BZ249" s="14" t="e">
        <f t="shared" si="225"/>
        <v>#DIV/0!</v>
      </c>
      <c r="CA249" s="162">
        <f t="shared" si="226"/>
        <v>0</v>
      </c>
      <c r="CB249" s="163">
        <f t="shared" si="226"/>
        <v>0</v>
      </c>
      <c r="CC249" s="14" t="e">
        <f t="shared" si="227"/>
        <v>#DIV/0!</v>
      </c>
      <c r="CD249" s="28" t="str">
        <f t="shared" si="280"/>
        <v>N/A</v>
      </c>
      <c r="CE249" s="24">
        <f t="shared" si="269"/>
        <v>0.35</v>
      </c>
      <c r="CF249" s="21"/>
      <c r="CG249" s="163">
        <f t="shared" si="277"/>
        <v>959</v>
      </c>
      <c r="CH249" s="163">
        <f t="shared" si="277"/>
        <v>81406</v>
      </c>
      <c r="CI249" s="14">
        <f t="shared" si="229"/>
        <v>1.1780458442866619E-2</v>
      </c>
      <c r="CJ249" s="28" t="str">
        <f t="shared" si="281"/>
        <v>NO CUMPLIDA</v>
      </c>
      <c r="CK249" s="14">
        <v>0.35</v>
      </c>
      <c r="CL249" s="26"/>
      <c r="CM249" s="231">
        <f t="shared" si="245"/>
        <v>959</v>
      </c>
      <c r="CN249" s="38">
        <f t="shared" si="235"/>
        <v>13567.666666666666</v>
      </c>
      <c r="CO249" s="14">
        <f t="shared" si="230"/>
        <v>7.0682750657199714E-2</v>
      </c>
      <c r="CP249" s="28" t="str">
        <f t="shared" si="273"/>
        <v>NO CUMPLIDA</v>
      </c>
      <c r="CQ249" s="14">
        <v>0.35</v>
      </c>
      <c r="CR249" s="26"/>
      <c r="CS249" s="231">
        <f t="shared" si="267"/>
        <v>0</v>
      </c>
      <c r="CT249" s="29">
        <f t="shared" si="236"/>
        <v>13567.666666666666</v>
      </c>
      <c r="CU249" s="30">
        <f t="shared" si="231"/>
        <v>0</v>
      </c>
      <c r="CV249" s="28" t="str">
        <f t="shared" si="274"/>
        <v>NO CUMPLIDA</v>
      </c>
      <c r="CW249" s="14">
        <v>0.35</v>
      </c>
      <c r="CX249" s="26"/>
      <c r="CY249" s="162">
        <f t="shared" si="264"/>
        <v>959</v>
      </c>
      <c r="CZ249" s="27">
        <f t="shared" si="264"/>
        <v>81406</v>
      </c>
      <c r="DA249" s="30">
        <f t="shared" si="232"/>
        <v>1.1780458442866619E-2</v>
      </c>
      <c r="DB249" s="28" t="str">
        <f t="shared" si="282"/>
        <v>NO CUMPLIDA</v>
      </c>
      <c r="DC249" s="14">
        <v>0.35</v>
      </c>
      <c r="DD249" s="26"/>
    </row>
    <row r="250" spans="1:108" ht="87.75" customHeight="1">
      <c r="A250" s="6" t="s">
        <v>2013</v>
      </c>
      <c r="B250" s="7" t="s">
        <v>102</v>
      </c>
      <c r="C250" s="8" t="s">
        <v>1841</v>
      </c>
      <c r="D250" s="9" t="s">
        <v>1842</v>
      </c>
      <c r="E250" s="7">
        <v>87571794</v>
      </c>
      <c r="F250" s="8" t="s">
        <v>2014</v>
      </c>
      <c r="G250" s="193" t="s">
        <v>2015</v>
      </c>
      <c r="H250" s="128">
        <v>31289675</v>
      </c>
      <c r="I250" s="7" t="s">
        <v>107</v>
      </c>
      <c r="J250" s="7" t="s">
        <v>2016</v>
      </c>
      <c r="K250" s="7" t="s">
        <v>2017</v>
      </c>
      <c r="L250" s="7" t="s">
        <v>110</v>
      </c>
      <c r="M250" s="7" t="s">
        <v>111</v>
      </c>
      <c r="N250" s="7" t="s">
        <v>154</v>
      </c>
      <c r="O250" s="7" t="s">
        <v>2</v>
      </c>
      <c r="P250" s="7" t="s">
        <v>2018</v>
      </c>
      <c r="Q250" s="7" t="s">
        <v>193</v>
      </c>
      <c r="R250" s="8" t="s">
        <v>2019</v>
      </c>
      <c r="S250" s="7" t="s">
        <v>2020</v>
      </c>
      <c r="T250" s="7" t="s">
        <v>2021</v>
      </c>
      <c r="U250" s="14">
        <v>0.8</v>
      </c>
      <c r="V250" s="7" t="s">
        <v>160</v>
      </c>
      <c r="W250" s="257">
        <v>9530852127</v>
      </c>
      <c r="X250" s="258">
        <v>9789352162</v>
      </c>
      <c r="Y250" s="14">
        <f t="shared" si="212"/>
        <v>0.97359375465074827</v>
      </c>
      <c r="Z250" s="258">
        <v>8757881676</v>
      </c>
      <c r="AA250" s="258">
        <v>9011700513</v>
      </c>
      <c r="AB250" s="14">
        <f t="shared" si="213"/>
        <v>0.97183452372459023</v>
      </c>
      <c r="AC250" s="259">
        <v>10400015428</v>
      </c>
      <c r="AD250" s="260">
        <v>11470666845.434099</v>
      </c>
      <c r="AE250" s="14">
        <f t="shared" si="214"/>
        <v>0.9066617981446935</v>
      </c>
      <c r="AF250" s="154">
        <f t="shared" si="270"/>
        <v>28688749231</v>
      </c>
      <c r="AG250" s="155">
        <f t="shared" si="270"/>
        <v>30271719520.434097</v>
      </c>
      <c r="AH250" s="14">
        <f t="shared" si="233"/>
        <v>0.94770794938273806</v>
      </c>
      <c r="AI250" s="17" t="str">
        <f t="shared" si="276"/>
        <v>SOBRESALIENTE</v>
      </c>
      <c r="AJ250" s="11">
        <f t="shared" si="261"/>
        <v>0.8</v>
      </c>
      <c r="AK250" s="11" t="s">
        <v>119</v>
      </c>
      <c r="AL250" s="261" t="s">
        <v>2022</v>
      </c>
      <c r="AM250" s="258">
        <v>4322864026</v>
      </c>
      <c r="AN250" s="258">
        <v>7436409193.8483067</v>
      </c>
      <c r="AO250" s="14">
        <f t="shared" si="215"/>
        <v>0.5813106720345681</v>
      </c>
      <c r="AP250" s="258">
        <v>6930585546</v>
      </c>
      <c r="AQ250" s="258">
        <v>9937108764.511898</v>
      </c>
      <c r="AR250" s="14">
        <f t="shared" si="216"/>
        <v>0.69744487156576118</v>
      </c>
      <c r="AS250" s="259">
        <v>7568001265</v>
      </c>
      <c r="AT250" s="262">
        <v>9070186662.2091999</v>
      </c>
      <c r="AU250" s="14">
        <f t="shared" si="217"/>
        <v>0.83438208571075678</v>
      </c>
      <c r="AV250" s="154">
        <f t="shared" si="249"/>
        <v>18821450837</v>
      </c>
      <c r="AW250" s="155">
        <f t="shared" si="249"/>
        <v>26443704620.569405</v>
      </c>
      <c r="AX250" s="14">
        <f t="shared" si="218"/>
        <v>0.71175544830279247</v>
      </c>
      <c r="AY250" s="17" t="str">
        <f t="shared" si="283"/>
        <v>NO CUMPLIDA</v>
      </c>
      <c r="AZ250" s="11">
        <f t="shared" si="234"/>
        <v>0.8</v>
      </c>
      <c r="BA250" s="11" t="s">
        <v>119</v>
      </c>
      <c r="BB250" s="7" t="s">
        <v>2023</v>
      </c>
      <c r="BC250" s="21"/>
      <c r="BD250" s="21"/>
      <c r="BE250" s="14" t="e">
        <f t="shared" si="219"/>
        <v>#DIV/0!</v>
      </c>
      <c r="BF250" s="21"/>
      <c r="BG250" s="21"/>
      <c r="BH250" s="14" t="e">
        <f t="shared" si="220"/>
        <v>#DIV/0!</v>
      </c>
      <c r="BI250" s="21"/>
      <c r="BJ250" s="21"/>
      <c r="BK250" s="14" t="e">
        <f t="shared" si="221"/>
        <v>#DIV/0!</v>
      </c>
      <c r="BL250" s="162">
        <f t="shared" si="250"/>
        <v>0</v>
      </c>
      <c r="BM250" s="163">
        <f t="shared" si="250"/>
        <v>0</v>
      </c>
      <c r="BN250" s="14" t="e">
        <f t="shared" si="222"/>
        <v>#DIV/0!</v>
      </c>
      <c r="BO250" s="28" t="str">
        <f t="shared" si="279"/>
        <v>N/A</v>
      </c>
      <c r="BP250" s="24">
        <f t="shared" si="268"/>
        <v>0.8</v>
      </c>
      <c r="BQ250" s="21"/>
      <c r="BR250" s="21"/>
      <c r="BS250" s="21"/>
      <c r="BT250" s="14" t="e">
        <f t="shared" si="223"/>
        <v>#DIV/0!</v>
      </c>
      <c r="BU250" s="21"/>
      <c r="BV250" s="21"/>
      <c r="BW250" s="14" t="e">
        <f t="shared" si="224"/>
        <v>#DIV/0!</v>
      </c>
      <c r="BX250" s="21"/>
      <c r="BY250" s="21"/>
      <c r="BZ250" s="14" t="e">
        <f t="shared" si="225"/>
        <v>#DIV/0!</v>
      </c>
      <c r="CA250" s="162">
        <f t="shared" si="226"/>
        <v>0</v>
      </c>
      <c r="CB250" s="163">
        <f t="shared" si="226"/>
        <v>0</v>
      </c>
      <c r="CC250" s="14" t="e">
        <f t="shared" si="227"/>
        <v>#DIV/0!</v>
      </c>
      <c r="CD250" s="28" t="str">
        <f t="shared" si="280"/>
        <v>N/A</v>
      </c>
      <c r="CE250" s="24">
        <f t="shared" si="269"/>
        <v>0.8</v>
      </c>
      <c r="CF250" s="21"/>
      <c r="CG250" s="163">
        <f t="shared" si="277"/>
        <v>47510200068</v>
      </c>
      <c r="CH250" s="163">
        <f t="shared" si="277"/>
        <v>56715424141.003494</v>
      </c>
      <c r="CI250" s="14">
        <f t="shared" si="229"/>
        <v>0.83769452115675169</v>
      </c>
      <c r="CJ250" s="28" t="str">
        <f t="shared" si="281"/>
        <v>SOBRESALIENTE</v>
      </c>
      <c r="CK250" s="14">
        <v>0.8</v>
      </c>
      <c r="CL250" s="26"/>
      <c r="CM250" s="263">
        <f t="shared" si="245"/>
        <v>47510200068</v>
      </c>
      <c r="CN250" s="38">
        <f t="shared" si="235"/>
        <v>9452570690.1672497</v>
      </c>
      <c r="CO250" s="14">
        <f t="shared" si="230"/>
        <v>5.0261671269405097</v>
      </c>
      <c r="CP250" s="28" t="str">
        <f t="shared" si="273"/>
        <v>SOBRESALIENTE</v>
      </c>
      <c r="CQ250" s="14">
        <v>0.8</v>
      </c>
      <c r="CR250" s="26"/>
      <c r="CS250" s="263">
        <f t="shared" si="267"/>
        <v>0</v>
      </c>
      <c r="CT250" s="29">
        <f t="shared" si="236"/>
        <v>9452570690.1672497</v>
      </c>
      <c r="CU250" s="30">
        <f t="shared" si="231"/>
        <v>0</v>
      </c>
      <c r="CV250" s="28" t="str">
        <f t="shared" si="274"/>
        <v>NO CUMPLIDA</v>
      </c>
      <c r="CW250" s="14">
        <v>0.8</v>
      </c>
      <c r="CX250" s="26"/>
      <c r="CY250" s="263">
        <f t="shared" si="264"/>
        <v>47510200068</v>
      </c>
      <c r="CZ250" s="29">
        <f t="shared" si="264"/>
        <v>56715424141.003494</v>
      </c>
      <c r="DA250" s="30">
        <f t="shared" si="232"/>
        <v>0.83769452115675169</v>
      </c>
      <c r="DB250" s="28" t="str">
        <f t="shared" si="282"/>
        <v>SOBRESALIENTE</v>
      </c>
      <c r="DC250" s="14">
        <v>0.8</v>
      </c>
      <c r="DD250" s="26"/>
    </row>
    <row r="251" spans="1:108" ht="70.5" customHeight="1">
      <c r="A251" s="8" t="s">
        <v>2024</v>
      </c>
      <c r="B251" s="7" t="s">
        <v>102</v>
      </c>
      <c r="C251" s="8" t="s">
        <v>1841</v>
      </c>
      <c r="D251" s="9" t="s">
        <v>1842</v>
      </c>
      <c r="E251" s="7">
        <v>87571794</v>
      </c>
      <c r="F251" s="8" t="s">
        <v>2014</v>
      </c>
      <c r="G251" s="193" t="s">
        <v>2015</v>
      </c>
      <c r="H251" s="128">
        <v>31289675</v>
      </c>
      <c r="I251" s="7" t="s">
        <v>107</v>
      </c>
      <c r="J251" s="7" t="s">
        <v>2016</v>
      </c>
      <c r="K251" s="7" t="s">
        <v>2025</v>
      </c>
      <c r="L251" s="7" t="s">
        <v>110</v>
      </c>
      <c r="M251" s="7" t="s">
        <v>111</v>
      </c>
      <c r="N251" s="7" t="s">
        <v>154</v>
      </c>
      <c r="O251" s="7" t="s">
        <v>2</v>
      </c>
      <c r="P251" s="7" t="s">
        <v>2018</v>
      </c>
      <c r="Q251" s="7" t="s">
        <v>193</v>
      </c>
      <c r="R251" s="8" t="s">
        <v>2026</v>
      </c>
      <c r="S251" s="7" t="s">
        <v>2027</v>
      </c>
      <c r="T251" s="7" t="s">
        <v>2028</v>
      </c>
      <c r="U251" s="14">
        <v>0.8</v>
      </c>
      <c r="V251" s="7" t="s">
        <v>160</v>
      </c>
      <c r="W251" s="257">
        <v>16919847381</v>
      </c>
      <c r="X251" s="258">
        <v>17609416640</v>
      </c>
      <c r="Y251" s="14">
        <f t="shared" si="212"/>
        <v>0.96084088001906687</v>
      </c>
      <c r="Z251" s="258">
        <v>19638200607</v>
      </c>
      <c r="AA251" s="264">
        <v>21232101081</v>
      </c>
      <c r="AB251" s="14">
        <f t="shared" si="213"/>
        <v>0.9249296869905006</v>
      </c>
      <c r="AC251" s="258">
        <v>19061666004</v>
      </c>
      <c r="AD251" s="258">
        <v>21331599749</v>
      </c>
      <c r="AE251" s="14">
        <f t="shared" si="214"/>
        <v>0.89358820849306386</v>
      </c>
      <c r="AF251" s="154">
        <f t="shared" si="270"/>
        <v>55619713992</v>
      </c>
      <c r="AG251" s="155">
        <f t="shared" si="270"/>
        <v>60173117470</v>
      </c>
      <c r="AH251" s="14">
        <f t="shared" si="233"/>
        <v>0.92432827698730835</v>
      </c>
      <c r="AI251" s="17" t="str">
        <f t="shared" si="276"/>
        <v>SOBRESALIENTE</v>
      </c>
      <c r="AJ251" s="11">
        <f t="shared" si="261"/>
        <v>0.8</v>
      </c>
      <c r="AK251" s="11" t="s">
        <v>119</v>
      </c>
      <c r="AL251" s="35" t="s">
        <v>2029</v>
      </c>
      <c r="AM251" s="258">
        <f>AN251-314674098</f>
        <v>10401259047</v>
      </c>
      <c r="AN251" s="258">
        <v>10715933145</v>
      </c>
      <c r="AO251" s="14">
        <f t="shared" si="215"/>
        <v>0.97063493269862122</v>
      </c>
      <c r="AP251" s="258">
        <f>+AQ251-1606093155</f>
        <v>14707558829</v>
      </c>
      <c r="AQ251" s="265">
        <v>16313651984</v>
      </c>
      <c r="AR251" s="14">
        <f t="shared" si="216"/>
        <v>0.90154913464040953</v>
      </c>
      <c r="AS251" s="258">
        <f>+AT251-825042851</f>
        <v>27678506410</v>
      </c>
      <c r="AT251" s="265">
        <v>28503549261</v>
      </c>
      <c r="AU251" s="14">
        <f t="shared" si="217"/>
        <v>0.97105473274765586</v>
      </c>
      <c r="AV251" s="154">
        <f t="shared" si="249"/>
        <v>52787324286</v>
      </c>
      <c r="AW251" s="155">
        <f t="shared" si="249"/>
        <v>55533134390</v>
      </c>
      <c r="AX251" s="14">
        <f t="shared" si="218"/>
        <v>0.95055546325340412</v>
      </c>
      <c r="AY251" s="17" t="str">
        <f t="shared" si="278"/>
        <v>SOBRESALIENTE</v>
      </c>
      <c r="AZ251" s="11">
        <f t="shared" si="234"/>
        <v>0.8</v>
      </c>
      <c r="BA251" s="11" t="s">
        <v>119</v>
      </c>
      <c r="BB251" s="7" t="s">
        <v>2030</v>
      </c>
      <c r="BC251" s="21"/>
      <c r="BD251" s="21"/>
      <c r="BE251" s="14" t="e">
        <f t="shared" si="219"/>
        <v>#DIV/0!</v>
      </c>
      <c r="BF251" s="21"/>
      <c r="BG251" s="21"/>
      <c r="BH251" s="14" t="e">
        <f t="shared" si="220"/>
        <v>#DIV/0!</v>
      </c>
      <c r="BI251" s="21"/>
      <c r="BJ251" s="21"/>
      <c r="BK251" s="14" t="e">
        <f t="shared" si="221"/>
        <v>#DIV/0!</v>
      </c>
      <c r="BL251" s="162">
        <f t="shared" si="250"/>
        <v>0</v>
      </c>
      <c r="BM251" s="163">
        <f t="shared" si="250"/>
        <v>0</v>
      </c>
      <c r="BN251" s="14" t="e">
        <f t="shared" si="222"/>
        <v>#DIV/0!</v>
      </c>
      <c r="BO251" s="28" t="str">
        <f t="shared" si="279"/>
        <v>N/A</v>
      </c>
      <c r="BP251" s="24">
        <f t="shared" si="268"/>
        <v>0.8</v>
      </c>
      <c r="BQ251" s="21"/>
      <c r="BR251" s="21"/>
      <c r="BS251" s="21"/>
      <c r="BT251" s="14" t="e">
        <f t="shared" si="223"/>
        <v>#DIV/0!</v>
      </c>
      <c r="BU251" s="21"/>
      <c r="BV251" s="21"/>
      <c r="BW251" s="14" t="e">
        <f t="shared" si="224"/>
        <v>#DIV/0!</v>
      </c>
      <c r="BX251" s="21"/>
      <c r="BY251" s="21"/>
      <c r="BZ251" s="14" t="e">
        <f t="shared" si="225"/>
        <v>#DIV/0!</v>
      </c>
      <c r="CA251" s="162">
        <f t="shared" si="226"/>
        <v>0</v>
      </c>
      <c r="CB251" s="163">
        <f t="shared" si="226"/>
        <v>0</v>
      </c>
      <c r="CC251" s="14" t="e">
        <f t="shared" si="227"/>
        <v>#DIV/0!</v>
      </c>
      <c r="CD251" s="28" t="str">
        <f t="shared" si="280"/>
        <v>N/A</v>
      </c>
      <c r="CE251" s="24">
        <f t="shared" si="269"/>
        <v>0.8</v>
      </c>
      <c r="CF251" s="21"/>
      <c r="CG251" s="163">
        <f t="shared" si="277"/>
        <v>108407038278</v>
      </c>
      <c r="CH251" s="163">
        <f t="shared" si="277"/>
        <v>115706251860</v>
      </c>
      <c r="CI251" s="14">
        <f t="shared" si="229"/>
        <v>0.93691599663230163</v>
      </c>
      <c r="CJ251" s="28" t="str">
        <f t="shared" si="281"/>
        <v>SOBRESALIENTE</v>
      </c>
      <c r="CK251" s="14">
        <v>0.8</v>
      </c>
      <c r="CL251" s="26"/>
      <c r="CM251" s="263">
        <f t="shared" si="245"/>
        <v>108407038278</v>
      </c>
      <c r="CN251" s="38">
        <f t="shared" si="235"/>
        <v>19284375310</v>
      </c>
      <c r="CO251" s="14">
        <f t="shared" si="230"/>
        <v>5.62149597979381</v>
      </c>
      <c r="CP251" s="28" t="str">
        <f t="shared" si="273"/>
        <v>SOBRESALIENTE</v>
      </c>
      <c r="CQ251" s="14">
        <v>0.8</v>
      </c>
      <c r="CR251" s="26"/>
      <c r="CS251" s="263">
        <f t="shared" si="267"/>
        <v>0</v>
      </c>
      <c r="CT251" s="29">
        <f t="shared" si="236"/>
        <v>19284375310</v>
      </c>
      <c r="CU251" s="30">
        <f t="shared" si="231"/>
        <v>0</v>
      </c>
      <c r="CV251" s="28" t="str">
        <f t="shared" si="274"/>
        <v>NO CUMPLIDA</v>
      </c>
      <c r="CW251" s="14">
        <v>0.8</v>
      </c>
      <c r="CX251" s="26"/>
      <c r="CY251" s="263">
        <f t="shared" si="264"/>
        <v>108407038278</v>
      </c>
      <c r="CZ251" s="29">
        <f t="shared" si="264"/>
        <v>115706251860</v>
      </c>
      <c r="DA251" s="30">
        <f t="shared" si="232"/>
        <v>0.93691599663230163</v>
      </c>
      <c r="DB251" s="28" t="str">
        <f t="shared" si="282"/>
        <v>SOBRESALIENTE</v>
      </c>
      <c r="DC251" s="14">
        <v>0.8</v>
      </c>
      <c r="DD251" s="26"/>
    </row>
    <row r="252" spans="1:108" ht="168.75">
      <c r="A252" s="6" t="s">
        <v>2031</v>
      </c>
      <c r="B252" s="7" t="s">
        <v>102</v>
      </c>
      <c r="C252" s="8" t="s">
        <v>1841</v>
      </c>
      <c r="D252" s="9" t="s">
        <v>1842</v>
      </c>
      <c r="E252" s="7">
        <v>87571794</v>
      </c>
      <c r="F252" s="8" t="s">
        <v>2014</v>
      </c>
      <c r="G252" s="193" t="s">
        <v>2015</v>
      </c>
      <c r="H252" s="128">
        <v>31289675</v>
      </c>
      <c r="I252" s="7" t="s">
        <v>107</v>
      </c>
      <c r="J252" s="7" t="s">
        <v>2032</v>
      </c>
      <c r="K252" s="7" t="s">
        <v>2033</v>
      </c>
      <c r="L252" s="7" t="s">
        <v>110</v>
      </c>
      <c r="M252" s="7" t="s">
        <v>111</v>
      </c>
      <c r="N252" s="7" t="s">
        <v>154</v>
      </c>
      <c r="O252" s="7" t="s">
        <v>2</v>
      </c>
      <c r="P252" s="7" t="s">
        <v>2018</v>
      </c>
      <c r="Q252" s="7" t="s">
        <v>193</v>
      </c>
      <c r="R252" s="8" t="s">
        <v>2034</v>
      </c>
      <c r="S252" s="7" t="s">
        <v>2035</v>
      </c>
      <c r="T252" s="7" t="s">
        <v>2036</v>
      </c>
      <c r="U252" s="14">
        <v>0.7</v>
      </c>
      <c r="V252" s="7" t="s">
        <v>160</v>
      </c>
      <c r="W252" s="257">
        <v>17609416640</v>
      </c>
      <c r="X252" s="258">
        <v>17000000000</v>
      </c>
      <c r="Y252" s="14">
        <f t="shared" si="212"/>
        <v>1.0358480376470589</v>
      </c>
      <c r="Z252" s="258">
        <v>21232101081</v>
      </c>
      <c r="AA252" s="258">
        <v>17000000000</v>
      </c>
      <c r="AB252" s="14">
        <f t="shared" si="213"/>
        <v>1.2489471224117648</v>
      </c>
      <c r="AC252" s="258">
        <v>21331599749</v>
      </c>
      <c r="AD252" s="258">
        <v>17000000000</v>
      </c>
      <c r="AE252" s="14">
        <f t="shared" si="214"/>
        <v>1.254799985235294</v>
      </c>
      <c r="AF252" s="154">
        <f t="shared" si="270"/>
        <v>60173117470</v>
      </c>
      <c r="AG252" s="155">
        <f t="shared" si="270"/>
        <v>51000000000</v>
      </c>
      <c r="AH252" s="14">
        <f t="shared" si="233"/>
        <v>1.1798650484313726</v>
      </c>
      <c r="AI252" s="17" t="str">
        <f t="shared" si="276"/>
        <v>SOBRESALIENTE</v>
      </c>
      <c r="AJ252" s="11">
        <f t="shared" si="261"/>
        <v>0.7</v>
      </c>
      <c r="AK252" s="11" t="s">
        <v>119</v>
      </c>
      <c r="AL252" s="35" t="s">
        <v>2037</v>
      </c>
      <c r="AM252" s="258">
        <f>+AN251</f>
        <v>10715933145</v>
      </c>
      <c r="AN252" s="258">
        <v>17000000000</v>
      </c>
      <c r="AO252" s="14">
        <f t="shared" si="215"/>
        <v>0.63034900852941178</v>
      </c>
      <c r="AP252" s="258">
        <f>+AQ251</f>
        <v>16313651984</v>
      </c>
      <c r="AQ252" s="258">
        <v>17000000000</v>
      </c>
      <c r="AR252" s="14">
        <f t="shared" si="216"/>
        <v>0.95962658729411765</v>
      </c>
      <c r="AS252" s="258">
        <f>+AT251</f>
        <v>28503549261</v>
      </c>
      <c r="AT252" s="258">
        <v>17000000000</v>
      </c>
      <c r="AU252" s="14">
        <f t="shared" si="217"/>
        <v>1.6766793682941177</v>
      </c>
      <c r="AV252" s="154">
        <f t="shared" si="249"/>
        <v>55533134390</v>
      </c>
      <c r="AW252" s="155">
        <f t="shared" si="249"/>
        <v>51000000000</v>
      </c>
      <c r="AX252" s="14">
        <f t="shared" si="218"/>
        <v>1.0888849880392157</v>
      </c>
      <c r="AY252" s="17" t="str">
        <f t="shared" si="278"/>
        <v>SOBRESALIENTE</v>
      </c>
      <c r="AZ252" s="11">
        <f t="shared" si="234"/>
        <v>0.7</v>
      </c>
      <c r="BA252" s="11" t="s">
        <v>119</v>
      </c>
      <c r="BB252" s="7" t="s">
        <v>2038</v>
      </c>
      <c r="BC252" s="21"/>
      <c r="BD252" s="21"/>
      <c r="BE252" s="14" t="e">
        <f t="shared" si="219"/>
        <v>#DIV/0!</v>
      </c>
      <c r="BF252" s="21"/>
      <c r="BG252" s="21"/>
      <c r="BH252" s="14" t="e">
        <f t="shared" si="220"/>
        <v>#DIV/0!</v>
      </c>
      <c r="BI252" s="21"/>
      <c r="BJ252" s="21"/>
      <c r="BK252" s="14" t="e">
        <f t="shared" si="221"/>
        <v>#DIV/0!</v>
      </c>
      <c r="BL252" s="162">
        <f t="shared" si="250"/>
        <v>0</v>
      </c>
      <c r="BM252" s="163">
        <f t="shared" si="250"/>
        <v>0</v>
      </c>
      <c r="BN252" s="14" t="e">
        <f t="shared" si="222"/>
        <v>#DIV/0!</v>
      </c>
      <c r="BO252" s="28" t="str">
        <f t="shared" si="279"/>
        <v>N/A</v>
      </c>
      <c r="BP252" s="24">
        <f t="shared" si="268"/>
        <v>0.7</v>
      </c>
      <c r="BQ252" s="21"/>
      <c r="BR252" s="21"/>
      <c r="BS252" s="21"/>
      <c r="BT252" s="14" t="e">
        <f t="shared" si="223"/>
        <v>#DIV/0!</v>
      </c>
      <c r="BU252" s="21"/>
      <c r="BV252" s="21"/>
      <c r="BW252" s="14" t="e">
        <f t="shared" si="224"/>
        <v>#DIV/0!</v>
      </c>
      <c r="BX252" s="21"/>
      <c r="BY252" s="21"/>
      <c r="BZ252" s="14" t="e">
        <f t="shared" si="225"/>
        <v>#DIV/0!</v>
      </c>
      <c r="CA252" s="162">
        <f t="shared" si="226"/>
        <v>0</v>
      </c>
      <c r="CB252" s="163">
        <f t="shared" si="226"/>
        <v>0</v>
      </c>
      <c r="CC252" s="14" t="e">
        <f t="shared" si="227"/>
        <v>#DIV/0!</v>
      </c>
      <c r="CD252" s="28" t="str">
        <f t="shared" si="280"/>
        <v>N/A</v>
      </c>
      <c r="CE252" s="24">
        <f t="shared" si="269"/>
        <v>0.7</v>
      </c>
      <c r="CF252" s="21"/>
      <c r="CG252" s="163">
        <f t="shared" si="277"/>
        <v>115706251860</v>
      </c>
      <c r="CH252" s="163">
        <f t="shared" si="277"/>
        <v>102000000000</v>
      </c>
      <c r="CI252" s="14">
        <f t="shared" si="229"/>
        <v>1.1343750182352941</v>
      </c>
      <c r="CJ252" s="28" t="str">
        <f t="shared" si="281"/>
        <v>SOBRESALIENTE</v>
      </c>
      <c r="CK252" s="14">
        <v>0.7</v>
      </c>
      <c r="CL252" s="26"/>
      <c r="CM252" s="263">
        <f t="shared" si="245"/>
        <v>115706251860</v>
      </c>
      <c r="CN252" s="38">
        <f t="shared" si="235"/>
        <v>17000000000</v>
      </c>
      <c r="CO252" s="14">
        <f t="shared" si="230"/>
        <v>6.8062501094117644</v>
      </c>
      <c r="CP252" s="28" t="str">
        <f t="shared" si="273"/>
        <v>SOBRESALIENTE</v>
      </c>
      <c r="CQ252" s="14">
        <v>0.7</v>
      </c>
      <c r="CR252" s="26"/>
      <c r="CS252" s="263">
        <f t="shared" si="267"/>
        <v>0</v>
      </c>
      <c r="CT252" s="29">
        <f t="shared" si="236"/>
        <v>17000000000</v>
      </c>
      <c r="CU252" s="30">
        <f t="shared" si="231"/>
        <v>0</v>
      </c>
      <c r="CV252" s="28" t="str">
        <f t="shared" si="274"/>
        <v>NO CUMPLIDA</v>
      </c>
      <c r="CW252" s="14">
        <v>0.7</v>
      </c>
      <c r="CX252" s="26"/>
      <c r="CY252" s="263">
        <f t="shared" si="264"/>
        <v>115706251860</v>
      </c>
      <c r="CZ252" s="29">
        <f t="shared" si="264"/>
        <v>102000000000</v>
      </c>
      <c r="DA252" s="30">
        <f t="shared" si="232"/>
        <v>1.1343750182352941</v>
      </c>
      <c r="DB252" s="28" t="str">
        <f t="shared" si="282"/>
        <v>SOBRESALIENTE</v>
      </c>
      <c r="DC252" s="14">
        <v>0.7</v>
      </c>
      <c r="DD252" s="26"/>
    </row>
    <row r="253" spans="1:108" ht="213.75">
      <c r="A253" s="8" t="s">
        <v>2039</v>
      </c>
      <c r="B253" s="7" t="s">
        <v>102</v>
      </c>
      <c r="C253" s="8" t="s">
        <v>1841</v>
      </c>
      <c r="D253" s="9" t="s">
        <v>1842</v>
      </c>
      <c r="E253" s="7">
        <v>87571794</v>
      </c>
      <c r="F253" s="8" t="s">
        <v>2014</v>
      </c>
      <c r="G253" s="193" t="s">
        <v>2015</v>
      </c>
      <c r="H253" s="128">
        <v>31289675</v>
      </c>
      <c r="I253" s="7" t="s">
        <v>107</v>
      </c>
      <c r="J253" s="7" t="s">
        <v>2032</v>
      </c>
      <c r="K253" s="7" t="s">
        <v>2040</v>
      </c>
      <c r="L253" s="7" t="s">
        <v>110</v>
      </c>
      <c r="M253" s="7" t="s">
        <v>111</v>
      </c>
      <c r="N253" s="7" t="s">
        <v>154</v>
      </c>
      <c r="O253" s="7" t="s">
        <v>2</v>
      </c>
      <c r="P253" s="7" t="s">
        <v>2018</v>
      </c>
      <c r="Q253" s="7" t="s">
        <v>193</v>
      </c>
      <c r="R253" s="8" t="s">
        <v>2041</v>
      </c>
      <c r="S253" s="7" t="s">
        <v>2042</v>
      </c>
      <c r="T253" s="7" t="s">
        <v>2043</v>
      </c>
      <c r="U253" s="14">
        <v>0.7</v>
      </c>
      <c r="V253" s="7" t="s">
        <v>160</v>
      </c>
      <c r="W253" s="257">
        <v>17647806002</v>
      </c>
      <c r="X253" s="258">
        <v>18201543107</v>
      </c>
      <c r="Y253" s="14">
        <f t="shared" si="212"/>
        <v>0.96957746374882681</v>
      </c>
      <c r="Z253" s="258">
        <v>14858176761</v>
      </c>
      <c r="AA253" s="258">
        <v>17609416640</v>
      </c>
      <c r="AB253" s="14">
        <f t="shared" si="213"/>
        <v>0.84376314472845593</v>
      </c>
      <c r="AC253" s="258">
        <v>15990656134</v>
      </c>
      <c r="AD253" s="258">
        <v>21232101081</v>
      </c>
      <c r="AE253" s="14">
        <f t="shared" si="214"/>
        <v>0.75313583300098264</v>
      </c>
      <c r="AF253" s="154">
        <f t="shared" si="270"/>
        <v>48496638897</v>
      </c>
      <c r="AG253" s="155">
        <f t="shared" si="270"/>
        <v>57043060828</v>
      </c>
      <c r="AH253" s="14">
        <f t="shared" si="233"/>
        <v>0.85017595818061487</v>
      </c>
      <c r="AI253" s="17" t="str">
        <f t="shared" si="276"/>
        <v>SOBRESALIENTE</v>
      </c>
      <c r="AJ253" s="11">
        <f t="shared" si="261"/>
        <v>0.7</v>
      </c>
      <c r="AK253" s="11" t="s">
        <v>119</v>
      </c>
      <c r="AL253" s="266" t="s">
        <v>2044</v>
      </c>
      <c r="AM253" s="258">
        <v>17177671706</v>
      </c>
      <c r="AN253" s="258">
        <v>21331599749</v>
      </c>
      <c r="AO253" s="14">
        <f t="shared" si="215"/>
        <v>0.80526879878314184</v>
      </c>
      <c r="AP253" s="258">
        <v>14905077135</v>
      </c>
      <c r="AQ253" s="258">
        <f>+AN251</f>
        <v>10715933145</v>
      </c>
      <c r="AR253" s="14">
        <f t="shared" si="216"/>
        <v>1.3909266634380444</v>
      </c>
      <c r="AS253" s="258">
        <v>17442495349</v>
      </c>
      <c r="AT253" s="258">
        <f>+AQ251</f>
        <v>16313651984</v>
      </c>
      <c r="AU253" s="14">
        <f t="shared" si="217"/>
        <v>1.0691962392054912</v>
      </c>
      <c r="AV253" s="154">
        <f t="shared" si="249"/>
        <v>49525244190</v>
      </c>
      <c r="AW253" s="155">
        <f t="shared" si="249"/>
        <v>48361184878</v>
      </c>
      <c r="AX253" s="14">
        <f t="shared" si="218"/>
        <v>1.024070115629643</v>
      </c>
      <c r="AY253" s="17" t="str">
        <f t="shared" si="278"/>
        <v>SOBRESALIENTE</v>
      </c>
      <c r="AZ253" s="11">
        <f t="shared" si="234"/>
        <v>0.7</v>
      </c>
      <c r="BA253" s="11" t="s">
        <v>119</v>
      </c>
      <c r="BB253" s="7" t="s">
        <v>2045</v>
      </c>
      <c r="BC253" s="21"/>
      <c r="BD253" s="21"/>
      <c r="BE253" s="14" t="e">
        <f t="shared" si="219"/>
        <v>#DIV/0!</v>
      </c>
      <c r="BF253" s="21"/>
      <c r="BG253" s="21"/>
      <c r="BH253" s="14" t="e">
        <f t="shared" si="220"/>
        <v>#DIV/0!</v>
      </c>
      <c r="BI253" s="21"/>
      <c r="BJ253" s="21"/>
      <c r="BK253" s="14" t="e">
        <f t="shared" si="221"/>
        <v>#DIV/0!</v>
      </c>
      <c r="BL253" s="162">
        <f t="shared" si="250"/>
        <v>0</v>
      </c>
      <c r="BM253" s="163">
        <f t="shared" si="250"/>
        <v>0</v>
      </c>
      <c r="BN253" s="14" t="e">
        <f t="shared" si="222"/>
        <v>#DIV/0!</v>
      </c>
      <c r="BO253" s="28" t="str">
        <f t="shared" si="279"/>
        <v>N/A</v>
      </c>
      <c r="BP253" s="24">
        <f t="shared" si="268"/>
        <v>0.7</v>
      </c>
      <c r="BQ253" s="21"/>
      <c r="BR253" s="21"/>
      <c r="BS253" s="21"/>
      <c r="BT253" s="14" t="e">
        <f t="shared" si="223"/>
        <v>#DIV/0!</v>
      </c>
      <c r="BU253" s="21"/>
      <c r="BV253" s="21"/>
      <c r="BW253" s="14" t="e">
        <f t="shared" si="224"/>
        <v>#DIV/0!</v>
      </c>
      <c r="BX253" s="21"/>
      <c r="BY253" s="21"/>
      <c r="BZ253" s="14" t="e">
        <f t="shared" si="225"/>
        <v>#DIV/0!</v>
      </c>
      <c r="CA253" s="162">
        <f t="shared" si="226"/>
        <v>0</v>
      </c>
      <c r="CB253" s="163">
        <f t="shared" si="226"/>
        <v>0</v>
      </c>
      <c r="CC253" s="14" t="e">
        <f t="shared" si="227"/>
        <v>#DIV/0!</v>
      </c>
      <c r="CD253" s="28" t="str">
        <f t="shared" si="280"/>
        <v>N/A</v>
      </c>
      <c r="CE253" s="24">
        <f t="shared" si="269"/>
        <v>0.7</v>
      </c>
      <c r="CF253" s="21"/>
      <c r="CG253" s="163">
        <f t="shared" si="277"/>
        <v>98021883087</v>
      </c>
      <c r="CH253" s="163">
        <f t="shared" si="277"/>
        <v>105404245706</v>
      </c>
      <c r="CI253" s="14">
        <f t="shared" si="229"/>
        <v>0.92996143021039834</v>
      </c>
      <c r="CJ253" s="28" t="str">
        <f t="shared" si="281"/>
        <v>SOBRESALIENTE</v>
      </c>
      <c r="CK253" s="14">
        <v>0.7</v>
      </c>
      <c r="CL253" s="26"/>
      <c r="CM253" s="263">
        <f t="shared" si="245"/>
        <v>98021883087</v>
      </c>
      <c r="CN253" s="38">
        <f t="shared" si="235"/>
        <v>17567374284.333332</v>
      </c>
      <c r="CO253" s="14">
        <f t="shared" si="230"/>
        <v>5.5797685812623907</v>
      </c>
      <c r="CP253" s="28" t="str">
        <f t="shared" si="273"/>
        <v>SOBRESALIENTE</v>
      </c>
      <c r="CQ253" s="14">
        <v>0.7</v>
      </c>
      <c r="CR253" s="26"/>
      <c r="CS253" s="263">
        <f t="shared" si="267"/>
        <v>0</v>
      </c>
      <c r="CT253" s="29">
        <f t="shared" si="236"/>
        <v>17567374284.333332</v>
      </c>
      <c r="CU253" s="30">
        <f t="shared" si="231"/>
        <v>0</v>
      </c>
      <c r="CV253" s="28" t="str">
        <f t="shared" si="274"/>
        <v>NO CUMPLIDA</v>
      </c>
      <c r="CW253" s="14">
        <v>0.7</v>
      </c>
      <c r="CX253" s="26"/>
      <c r="CY253" s="263">
        <f t="shared" si="264"/>
        <v>98021883087</v>
      </c>
      <c r="CZ253" s="29">
        <f t="shared" si="264"/>
        <v>105404245706</v>
      </c>
      <c r="DA253" s="30">
        <f t="shared" si="232"/>
        <v>0.92996143021039834</v>
      </c>
      <c r="DB253" s="28" t="str">
        <f t="shared" si="282"/>
        <v>SOBRESALIENTE</v>
      </c>
      <c r="DC253" s="14">
        <v>0.7</v>
      </c>
      <c r="DD253" s="26"/>
    </row>
    <row r="254" spans="1:108" ht="101.25">
      <c r="A254" s="6" t="s">
        <v>2046</v>
      </c>
      <c r="B254" s="7" t="s">
        <v>102</v>
      </c>
      <c r="C254" s="8" t="s">
        <v>1841</v>
      </c>
      <c r="D254" s="9" t="s">
        <v>1842</v>
      </c>
      <c r="E254" s="7">
        <v>87571794</v>
      </c>
      <c r="F254" s="8" t="s">
        <v>2014</v>
      </c>
      <c r="G254" s="193" t="s">
        <v>2015</v>
      </c>
      <c r="H254" s="128">
        <v>31289675</v>
      </c>
      <c r="I254" s="7" t="s">
        <v>107</v>
      </c>
      <c r="J254" s="7" t="s">
        <v>2047</v>
      </c>
      <c r="K254" s="7" t="s">
        <v>2048</v>
      </c>
      <c r="L254" s="7" t="s">
        <v>110</v>
      </c>
      <c r="M254" s="7" t="s">
        <v>111</v>
      </c>
      <c r="N254" s="7" t="s">
        <v>154</v>
      </c>
      <c r="O254" s="7" t="s">
        <v>2</v>
      </c>
      <c r="P254" s="7" t="s">
        <v>2018</v>
      </c>
      <c r="Q254" s="7" t="s">
        <v>193</v>
      </c>
      <c r="R254" s="8" t="s">
        <v>2049</v>
      </c>
      <c r="S254" s="7" t="s">
        <v>2050</v>
      </c>
      <c r="T254" s="7" t="s">
        <v>2051</v>
      </c>
      <c r="U254" s="14">
        <v>0.85</v>
      </c>
      <c r="V254" s="7" t="s">
        <v>160</v>
      </c>
      <c r="W254" s="267">
        <v>8227</v>
      </c>
      <c r="X254" s="268">
        <v>8924</v>
      </c>
      <c r="Y254" s="14">
        <f t="shared" si="212"/>
        <v>0.92189601075750782</v>
      </c>
      <c r="Z254" s="269">
        <v>10055</v>
      </c>
      <c r="AA254" s="269">
        <v>10543</v>
      </c>
      <c r="AB254" s="14">
        <f t="shared" si="213"/>
        <v>0.95371336431755671</v>
      </c>
      <c r="AC254" s="269">
        <v>10543</v>
      </c>
      <c r="AD254" s="269">
        <v>11050</v>
      </c>
      <c r="AE254" s="14">
        <f t="shared" si="214"/>
        <v>0.95411764705882351</v>
      </c>
      <c r="AF254" s="154">
        <f t="shared" si="270"/>
        <v>28825</v>
      </c>
      <c r="AG254" s="155">
        <f t="shared" si="270"/>
        <v>30517</v>
      </c>
      <c r="AH254" s="14">
        <f t="shared" si="233"/>
        <v>0.94455549365927183</v>
      </c>
      <c r="AI254" s="17" t="str">
        <f t="shared" si="276"/>
        <v>SOBRESALIENTE</v>
      </c>
      <c r="AJ254" s="11">
        <f t="shared" si="261"/>
        <v>0.85</v>
      </c>
      <c r="AK254" s="11" t="s">
        <v>119</v>
      </c>
      <c r="AL254" s="266" t="s">
        <v>2052</v>
      </c>
      <c r="AM254" s="270">
        <f>+AN254-415</f>
        <v>6378</v>
      </c>
      <c r="AN254" s="270">
        <v>6793</v>
      </c>
      <c r="AO254" s="14">
        <f t="shared" si="215"/>
        <v>0.93890769910201677</v>
      </c>
      <c r="AP254" s="269">
        <f>AQ254-673</f>
        <v>10616</v>
      </c>
      <c r="AQ254" s="269">
        <v>11289</v>
      </c>
      <c r="AR254" s="14">
        <f t="shared" si="216"/>
        <v>0.94038444503498986</v>
      </c>
      <c r="AS254" s="269">
        <f>+AT254-606</f>
        <v>11585</v>
      </c>
      <c r="AT254" s="269">
        <v>12191</v>
      </c>
      <c r="AU254" s="14">
        <f t="shared" si="217"/>
        <v>0.95029119842506771</v>
      </c>
      <c r="AV254" s="154">
        <f t="shared" si="249"/>
        <v>28579</v>
      </c>
      <c r="AW254" s="155">
        <f t="shared" si="249"/>
        <v>30273</v>
      </c>
      <c r="AX254" s="14">
        <f t="shared" si="218"/>
        <v>0.94404254616324779</v>
      </c>
      <c r="AY254" s="17" t="str">
        <f t="shared" si="278"/>
        <v>SOBRESALIENTE</v>
      </c>
      <c r="AZ254" s="11">
        <f t="shared" si="234"/>
        <v>0.85</v>
      </c>
      <c r="BA254" s="11" t="s">
        <v>119</v>
      </c>
      <c r="BB254" s="7" t="s">
        <v>2053</v>
      </c>
      <c r="BC254" s="21"/>
      <c r="BD254" s="21"/>
      <c r="BE254" s="14" t="e">
        <f t="shared" si="219"/>
        <v>#DIV/0!</v>
      </c>
      <c r="BF254" s="21"/>
      <c r="BG254" s="21"/>
      <c r="BH254" s="14" t="e">
        <f t="shared" si="220"/>
        <v>#DIV/0!</v>
      </c>
      <c r="BI254" s="21"/>
      <c r="BJ254" s="21"/>
      <c r="BK254" s="14" t="e">
        <f t="shared" si="221"/>
        <v>#DIV/0!</v>
      </c>
      <c r="BL254" s="162">
        <f t="shared" si="250"/>
        <v>0</v>
      </c>
      <c r="BM254" s="163">
        <f t="shared" si="250"/>
        <v>0</v>
      </c>
      <c r="BN254" s="14" t="e">
        <f t="shared" si="222"/>
        <v>#DIV/0!</v>
      </c>
      <c r="BO254" s="28" t="str">
        <f t="shared" si="279"/>
        <v>N/A</v>
      </c>
      <c r="BP254" s="24">
        <f t="shared" si="268"/>
        <v>0.85</v>
      </c>
      <c r="BQ254" s="21"/>
      <c r="BR254" s="21"/>
      <c r="BS254" s="21"/>
      <c r="BT254" s="14" t="e">
        <f t="shared" si="223"/>
        <v>#DIV/0!</v>
      </c>
      <c r="BU254" s="21"/>
      <c r="BV254" s="21"/>
      <c r="BW254" s="14" t="e">
        <f t="shared" si="224"/>
        <v>#DIV/0!</v>
      </c>
      <c r="BX254" s="21"/>
      <c r="BY254" s="21"/>
      <c r="BZ254" s="14" t="e">
        <f t="shared" si="225"/>
        <v>#DIV/0!</v>
      </c>
      <c r="CA254" s="162">
        <f t="shared" si="226"/>
        <v>0</v>
      </c>
      <c r="CB254" s="163">
        <f t="shared" si="226"/>
        <v>0</v>
      </c>
      <c r="CC254" s="14" t="e">
        <f t="shared" si="227"/>
        <v>#DIV/0!</v>
      </c>
      <c r="CD254" s="28" t="str">
        <f t="shared" si="280"/>
        <v>N/A</v>
      </c>
      <c r="CE254" s="24">
        <f t="shared" si="269"/>
        <v>0.85</v>
      </c>
      <c r="CF254" s="21"/>
      <c r="CG254" s="163">
        <f t="shared" si="277"/>
        <v>57404</v>
      </c>
      <c r="CH254" s="163">
        <f t="shared" si="277"/>
        <v>60790</v>
      </c>
      <c r="CI254" s="14">
        <f t="shared" si="229"/>
        <v>0.94430004935022205</v>
      </c>
      <c r="CJ254" s="28" t="str">
        <f t="shared" si="281"/>
        <v>SOBRESALIENTE</v>
      </c>
      <c r="CK254" s="14">
        <v>0.85</v>
      </c>
      <c r="CL254" s="26"/>
      <c r="CM254" s="263">
        <f t="shared" si="245"/>
        <v>57404</v>
      </c>
      <c r="CN254" s="38">
        <f t="shared" si="235"/>
        <v>10131.666666666666</v>
      </c>
      <c r="CO254" s="14">
        <f t="shared" si="230"/>
        <v>5.6658002961013327</v>
      </c>
      <c r="CP254" s="28" t="str">
        <f t="shared" si="273"/>
        <v>SOBRESALIENTE</v>
      </c>
      <c r="CQ254" s="14">
        <v>0.85</v>
      </c>
      <c r="CR254" s="26"/>
      <c r="CS254" s="263">
        <f t="shared" si="267"/>
        <v>0</v>
      </c>
      <c r="CT254" s="29">
        <f t="shared" si="236"/>
        <v>10131.666666666666</v>
      </c>
      <c r="CU254" s="30">
        <f t="shared" si="231"/>
        <v>0</v>
      </c>
      <c r="CV254" s="28" t="str">
        <f t="shared" si="274"/>
        <v>NO CUMPLIDA</v>
      </c>
      <c r="CW254" s="14">
        <v>0.85</v>
      </c>
      <c r="CX254" s="26"/>
      <c r="CY254" s="162">
        <f t="shared" si="264"/>
        <v>57404</v>
      </c>
      <c r="CZ254" s="27">
        <f t="shared" si="264"/>
        <v>60790</v>
      </c>
      <c r="DA254" s="30">
        <f t="shared" si="232"/>
        <v>0.94430004935022205</v>
      </c>
      <c r="DB254" s="28" t="str">
        <f t="shared" si="282"/>
        <v>SOBRESALIENTE</v>
      </c>
      <c r="DC254" s="14">
        <v>0.85</v>
      </c>
      <c r="DD254" s="26"/>
    </row>
    <row r="255" spans="1:108" ht="146.25">
      <c r="A255" s="8" t="s">
        <v>2054</v>
      </c>
      <c r="B255" s="7" t="s">
        <v>102</v>
      </c>
      <c r="C255" s="8" t="s">
        <v>1841</v>
      </c>
      <c r="D255" s="9" t="s">
        <v>1842</v>
      </c>
      <c r="E255" s="7">
        <v>87571794</v>
      </c>
      <c r="F255" s="8" t="s">
        <v>2055</v>
      </c>
      <c r="G255" s="9" t="s">
        <v>2056</v>
      </c>
      <c r="H255" s="9">
        <v>27160689</v>
      </c>
      <c r="I255" s="7" t="s">
        <v>107</v>
      </c>
      <c r="J255" s="7" t="s">
        <v>2057</v>
      </c>
      <c r="K255" s="7" t="s">
        <v>2058</v>
      </c>
      <c r="L255" s="7" t="s">
        <v>110</v>
      </c>
      <c r="M255" s="7" t="s">
        <v>2059</v>
      </c>
      <c r="N255" s="7" t="s">
        <v>112</v>
      </c>
      <c r="O255" s="7" t="s">
        <v>243</v>
      </c>
      <c r="P255" s="7" t="s">
        <v>2060</v>
      </c>
      <c r="Q255" s="7" t="s">
        <v>114</v>
      </c>
      <c r="R255" s="8" t="s">
        <v>2061</v>
      </c>
      <c r="S255" s="7" t="s">
        <v>2062</v>
      </c>
      <c r="T255" s="7" t="s">
        <v>454</v>
      </c>
      <c r="U255" s="7" t="s">
        <v>2063</v>
      </c>
      <c r="V255" s="7" t="s">
        <v>372</v>
      </c>
      <c r="W255" s="60" t="s">
        <v>2064</v>
      </c>
      <c r="X255" s="239" t="s">
        <v>2065</v>
      </c>
      <c r="Y255" s="7" t="s">
        <v>2063</v>
      </c>
      <c r="Z255" s="239" t="s">
        <v>2064</v>
      </c>
      <c r="AA255" s="239" t="s">
        <v>2065</v>
      </c>
      <c r="AB255" s="7" t="s">
        <v>2063</v>
      </c>
      <c r="AC255" s="239" t="s">
        <v>2064</v>
      </c>
      <c r="AD255" s="239" t="s">
        <v>2065</v>
      </c>
      <c r="AE255" s="7" t="s">
        <v>2063</v>
      </c>
      <c r="AF255" s="161" t="s">
        <v>2064</v>
      </c>
      <c r="AG255" s="161" t="s">
        <v>2064</v>
      </c>
      <c r="AH255" s="14">
        <v>1</v>
      </c>
      <c r="AI255" s="17" t="str">
        <f>IFERROR((IF(AH255&gt;=AJ255,"SOBRESALIENTE",IF(AH255&lt;AJ255-(AJ255*0.05),"NO CUMPLIDA","ACEPTABLE"))),"N/A")</f>
        <v>N/A</v>
      </c>
      <c r="AJ255" s="11" t="str">
        <f t="shared" si="261"/>
        <v>SIN RIESGO</v>
      </c>
      <c r="AK255" s="11" t="s">
        <v>119</v>
      </c>
      <c r="AL255" s="238" t="s">
        <v>2066</v>
      </c>
      <c r="AM255" s="239" t="s">
        <v>2064</v>
      </c>
      <c r="AN255" s="239" t="s">
        <v>2065</v>
      </c>
      <c r="AO255" s="68" t="e">
        <f t="shared" si="215"/>
        <v>#VALUE!</v>
      </c>
      <c r="AP255" s="239" t="s">
        <v>2064</v>
      </c>
      <c r="AQ255" s="239" t="s">
        <v>2065</v>
      </c>
      <c r="AR255" s="68" t="e">
        <f t="shared" si="216"/>
        <v>#VALUE!</v>
      </c>
      <c r="AS255" s="239" t="s">
        <v>2064</v>
      </c>
      <c r="AT255" s="239" t="s">
        <v>2065</v>
      </c>
      <c r="AU255" s="68" t="e">
        <f t="shared" si="217"/>
        <v>#VALUE!</v>
      </c>
      <c r="AV255" s="49">
        <f t="shared" si="249"/>
        <v>0</v>
      </c>
      <c r="AW255" s="7">
        <f t="shared" si="249"/>
        <v>0</v>
      </c>
      <c r="AX255" s="68" t="e">
        <f t="shared" si="218"/>
        <v>#DIV/0!</v>
      </c>
      <c r="AY255" s="17" t="str">
        <f>IFERROR((IF(AX255&lt;=AZ255,"SOBRESALIENTE",IF(AX255&gt;AZ255+(AZ255*0.05),"NO CUMPLIDA","ACEPTABLE"))),"N/A")</f>
        <v>N/A</v>
      </c>
      <c r="AZ255" s="11" t="str">
        <f t="shared" si="234"/>
        <v>SIN RIESGO</v>
      </c>
      <c r="BA255" s="11" t="s">
        <v>119</v>
      </c>
      <c r="BB255" s="7" t="s">
        <v>2067</v>
      </c>
      <c r="BC255" s="21"/>
      <c r="BD255" s="21"/>
      <c r="BE255" s="68" t="e">
        <f t="shared" si="219"/>
        <v>#DIV/0!</v>
      </c>
      <c r="BF255" s="21"/>
      <c r="BG255" s="21"/>
      <c r="BH255" s="68" t="e">
        <f t="shared" si="220"/>
        <v>#DIV/0!</v>
      </c>
      <c r="BI255" s="21"/>
      <c r="BJ255" s="21"/>
      <c r="BK255" s="68" t="e">
        <f t="shared" si="221"/>
        <v>#DIV/0!</v>
      </c>
      <c r="BL255" s="27">
        <f t="shared" si="250"/>
        <v>0</v>
      </c>
      <c r="BM255" s="26">
        <f t="shared" si="250"/>
        <v>0</v>
      </c>
      <c r="BN255" s="68" t="e">
        <f t="shared" si="222"/>
        <v>#DIV/0!</v>
      </c>
      <c r="BO255" s="28" t="str">
        <f t="shared" si="279"/>
        <v>N/A</v>
      </c>
      <c r="BP255" s="24" t="str">
        <f t="shared" si="268"/>
        <v>SIN RIESGO</v>
      </c>
      <c r="BQ255" s="21"/>
      <c r="BR255" s="21"/>
      <c r="BS255" s="21"/>
      <c r="BT255" s="68" t="e">
        <f t="shared" si="223"/>
        <v>#DIV/0!</v>
      </c>
      <c r="BU255" s="21"/>
      <c r="BV255" s="21"/>
      <c r="BW255" s="68" t="e">
        <f t="shared" si="224"/>
        <v>#DIV/0!</v>
      </c>
      <c r="BX255" s="21"/>
      <c r="BY255" s="21"/>
      <c r="BZ255" s="68" t="e">
        <f t="shared" si="225"/>
        <v>#DIV/0!</v>
      </c>
      <c r="CA255" s="27">
        <f t="shared" si="226"/>
        <v>0</v>
      </c>
      <c r="CB255" s="26">
        <f t="shared" si="226"/>
        <v>0</v>
      </c>
      <c r="CC255" s="68" t="e">
        <f t="shared" si="227"/>
        <v>#DIV/0!</v>
      </c>
      <c r="CD255" s="28" t="str">
        <f t="shared" si="280"/>
        <v>N/A</v>
      </c>
      <c r="CE255" s="24" t="str">
        <f t="shared" si="269"/>
        <v>SIN RIESGO</v>
      </c>
      <c r="CF255" s="21"/>
      <c r="CG255" s="26" t="s">
        <v>2063</v>
      </c>
      <c r="CH255" s="26" t="s">
        <v>2063</v>
      </c>
      <c r="CI255" s="68" t="e">
        <f t="shared" si="229"/>
        <v>#VALUE!</v>
      </c>
      <c r="CJ255" s="28" t="str">
        <f t="shared" si="281"/>
        <v>N/A</v>
      </c>
      <c r="CK255" s="7" t="s">
        <v>2063</v>
      </c>
      <c r="CL255" s="26"/>
      <c r="CM255" s="26" t="s">
        <v>2063</v>
      </c>
      <c r="CN255" s="38" t="e">
        <f t="shared" si="235"/>
        <v>#DIV/0!</v>
      </c>
      <c r="CO255" s="68" t="e">
        <f t="shared" si="230"/>
        <v>#VALUE!</v>
      </c>
      <c r="CP255" s="28" t="str">
        <f t="shared" si="273"/>
        <v>N/A</v>
      </c>
      <c r="CQ255" s="11" t="s">
        <v>2063</v>
      </c>
      <c r="CR255" s="26"/>
      <c r="CS255" s="26" t="s">
        <v>2063</v>
      </c>
      <c r="CT255" s="29" t="e">
        <f t="shared" si="236"/>
        <v>#DIV/0!</v>
      </c>
      <c r="CU255" s="69" t="e">
        <f t="shared" si="231"/>
        <v>#VALUE!</v>
      </c>
      <c r="CV255" s="28" t="str">
        <f t="shared" si="274"/>
        <v>N/A</v>
      </c>
      <c r="CW255" s="7" t="s">
        <v>2063</v>
      </c>
      <c r="CX255" s="26"/>
      <c r="CY255" s="26" t="s">
        <v>2063</v>
      </c>
      <c r="CZ255" s="46">
        <f t="shared" ref="CZ255:CZ318" si="284">SUBTOTAL(9,X255,AA255,AD255,AN255,AQ255,AT255,BD255,BG255,BJ255,BS255,BV255,BY255)</f>
        <v>0</v>
      </c>
      <c r="DA255" s="69" t="e">
        <f t="shared" si="232"/>
        <v>#VALUE!</v>
      </c>
      <c r="DB255" s="28" t="str">
        <f t="shared" si="282"/>
        <v>N/A</v>
      </c>
      <c r="DC255" s="7" t="s">
        <v>2063</v>
      </c>
      <c r="DD255" s="26"/>
    </row>
    <row r="256" spans="1:108" ht="90">
      <c r="A256" s="6" t="s">
        <v>2068</v>
      </c>
      <c r="B256" s="7" t="s">
        <v>102</v>
      </c>
      <c r="C256" s="8" t="s">
        <v>1841</v>
      </c>
      <c r="D256" s="9" t="s">
        <v>1842</v>
      </c>
      <c r="E256" s="7">
        <v>87571794</v>
      </c>
      <c r="F256" s="8" t="s">
        <v>2055</v>
      </c>
      <c r="G256" s="9" t="s">
        <v>2056</v>
      </c>
      <c r="H256" s="9">
        <v>27160689</v>
      </c>
      <c r="I256" s="7" t="s">
        <v>107</v>
      </c>
      <c r="J256" s="7" t="s">
        <v>2069</v>
      </c>
      <c r="K256" s="7" t="s">
        <v>2070</v>
      </c>
      <c r="L256" s="7" t="s">
        <v>110</v>
      </c>
      <c r="M256" s="7" t="s">
        <v>111</v>
      </c>
      <c r="N256" s="7" t="s">
        <v>112</v>
      </c>
      <c r="O256" s="7" t="s">
        <v>2</v>
      </c>
      <c r="P256" s="7" t="s">
        <v>2060</v>
      </c>
      <c r="Q256" s="7" t="s">
        <v>114</v>
      </c>
      <c r="R256" s="8" t="s">
        <v>2071</v>
      </c>
      <c r="S256" s="7" t="s">
        <v>2072</v>
      </c>
      <c r="T256" s="7" t="s">
        <v>2073</v>
      </c>
      <c r="U256" s="11">
        <v>1</v>
      </c>
      <c r="V256" s="7" t="s">
        <v>160</v>
      </c>
      <c r="W256" s="271">
        <v>39838668855</v>
      </c>
      <c r="X256" s="272">
        <v>39838668855</v>
      </c>
      <c r="Y256" s="14">
        <f t="shared" si="212"/>
        <v>1</v>
      </c>
      <c r="Z256" s="273">
        <v>14710174368</v>
      </c>
      <c r="AA256" s="273">
        <v>14710174368</v>
      </c>
      <c r="AB256" s="14">
        <f t="shared" si="213"/>
        <v>1</v>
      </c>
      <c r="AC256" s="274">
        <v>82098339936.209976</v>
      </c>
      <c r="AD256" s="274">
        <v>82098339936.209976</v>
      </c>
      <c r="AE256" s="14">
        <f t="shared" si="214"/>
        <v>1</v>
      </c>
      <c r="AF256" s="49">
        <f t="shared" ref="AF256:AG319" si="285">SUM(W256,Z256,AC256)</f>
        <v>136647183159.20998</v>
      </c>
      <c r="AG256" s="7">
        <f t="shared" si="285"/>
        <v>136647183159.20998</v>
      </c>
      <c r="AH256" s="14">
        <f t="shared" si="233"/>
        <v>1</v>
      </c>
      <c r="AI256" s="17" t="str">
        <f>IFERROR((IF(AH256&lt;=AJ256,"SOBRESALIENTE",IF(AH256&lt;AJ256+(AJ256*0.05),"NO CUMPLIDA","ACEPTABLE"))),"N/A")</f>
        <v>SOBRESALIENTE</v>
      </c>
      <c r="AJ256" s="11">
        <f t="shared" si="261"/>
        <v>1</v>
      </c>
      <c r="AK256" s="11" t="s">
        <v>119</v>
      </c>
      <c r="AL256" s="238" t="s">
        <v>2074</v>
      </c>
      <c r="AM256" s="275">
        <v>14582504646</v>
      </c>
      <c r="AN256" s="275">
        <v>14582504646</v>
      </c>
      <c r="AO256" s="14">
        <f t="shared" si="215"/>
        <v>1</v>
      </c>
      <c r="AP256" s="276">
        <v>7623386840.5699997</v>
      </c>
      <c r="AQ256" s="276">
        <v>7623386840.5699997</v>
      </c>
      <c r="AR256" s="14">
        <f t="shared" si="216"/>
        <v>1</v>
      </c>
      <c r="AS256" s="277">
        <v>25975694064.419998</v>
      </c>
      <c r="AT256" s="277">
        <v>25975694064.419998</v>
      </c>
      <c r="AU256" s="14">
        <f t="shared" si="217"/>
        <v>1</v>
      </c>
      <c r="AV256" s="49">
        <f t="shared" si="249"/>
        <v>48181585550.989998</v>
      </c>
      <c r="AW256" s="7">
        <f t="shared" si="249"/>
        <v>48181585550.989998</v>
      </c>
      <c r="AX256" s="14">
        <f t="shared" si="218"/>
        <v>1</v>
      </c>
      <c r="AY256" s="17" t="str">
        <f t="shared" si="278"/>
        <v>SOBRESALIENTE</v>
      </c>
      <c r="AZ256" s="11">
        <f t="shared" si="234"/>
        <v>1</v>
      </c>
      <c r="BA256" s="11" t="s">
        <v>119</v>
      </c>
      <c r="BB256" s="7" t="s">
        <v>2075</v>
      </c>
      <c r="BC256" s="21"/>
      <c r="BD256" s="21"/>
      <c r="BE256" s="14" t="e">
        <f t="shared" si="219"/>
        <v>#DIV/0!</v>
      </c>
      <c r="BF256" s="21"/>
      <c r="BG256" s="21"/>
      <c r="BH256" s="14" t="e">
        <f t="shared" si="220"/>
        <v>#DIV/0!</v>
      </c>
      <c r="BI256" s="21"/>
      <c r="BJ256" s="21"/>
      <c r="BK256" s="14" t="e">
        <f t="shared" si="221"/>
        <v>#DIV/0!</v>
      </c>
      <c r="BL256" s="27">
        <f t="shared" si="250"/>
        <v>0</v>
      </c>
      <c r="BM256" s="26">
        <f t="shared" si="250"/>
        <v>0</v>
      </c>
      <c r="BN256" s="14" t="e">
        <f t="shared" si="222"/>
        <v>#DIV/0!</v>
      </c>
      <c r="BO256" s="28" t="str">
        <f t="shared" si="279"/>
        <v>N/A</v>
      </c>
      <c r="BP256" s="24">
        <f t="shared" si="268"/>
        <v>1</v>
      </c>
      <c r="BQ256" s="21"/>
      <c r="BR256" s="21"/>
      <c r="BS256" s="21"/>
      <c r="BT256" s="14" t="e">
        <f t="shared" si="223"/>
        <v>#DIV/0!</v>
      </c>
      <c r="BU256" s="21"/>
      <c r="BV256" s="21"/>
      <c r="BW256" s="14" t="e">
        <f t="shared" si="224"/>
        <v>#DIV/0!</v>
      </c>
      <c r="BX256" s="21"/>
      <c r="BY256" s="21"/>
      <c r="BZ256" s="14" t="e">
        <f t="shared" si="225"/>
        <v>#DIV/0!</v>
      </c>
      <c r="CA256" s="27">
        <f t="shared" si="226"/>
        <v>0</v>
      </c>
      <c r="CB256" s="26">
        <f t="shared" si="226"/>
        <v>0</v>
      </c>
      <c r="CC256" s="14" t="e">
        <f t="shared" si="227"/>
        <v>#DIV/0!</v>
      </c>
      <c r="CD256" s="28" t="str">
        <f t="shared" si="280"/>
        <v>N/A</v>
      </c>
      <c r="CE256" s="24">
        <f t="shared" si="269"/>
        <v>1</v>
      </c>
      <c r="CF256" s="21"/>
      <c r="CG256" s="26">
        <f t="shared" ref="CG256:CH287" si="286">SUBTOTAL(9,W256,Z256,AC256,AM256,AP256,AS256)</f>
        <v>184828768710.19995</v>
      </c>
      <c r="CH256" s="26">
        <f t="shared" si="286"/>
        <v>184828768710.19995</v>
      </c>
      <c r="CI256" s="14">
        <f t="shared" si="229"/>
        <v>1</v>
      </c>
      <c r="CJ256" s="28" t="str">
        <f>IFERROR((IF(CI256&lt;=CK256,"SOBRESALIENTE",IF(CI256&lt;CK256+(CK256*0.05),"NO CUMPLIDA","ACEPTABLE"))),"N/A")</f>
        <v>SOBRESALIENTE</v>
      </c>
      <c r="CK256" s="11">
        <v>1</v>
      </c>
      <c r="CL256" s="26"/>
      <c r="CM256" s="65">
        <f t="shared" ref="CM256:CM315" si="287">SUBTOTAL(9,W256,Z256,AC256,AM256,AP256,AS256,BC256,BF256,BI256)</f>
        <v>184828768710.19995</v>
      </c>
      <c r="CN256" s="38">
        <f t="shared" si="235"/>
        <v>30804794785.033325</v>
      </c>
      <c r="CO256" s="14">
        <f t="shared" si="230"/>
        <v>6</v>
      </c>
      <c r="CP256" s="28" t="str">
        <f>IFERROR((IF(CO256&lt;=CQ256,"SOBRESALIENTE",IF(CO256&lt;CQ256+(CQ256*0.05),"NO CUMPLIDA","ACEPTABLE"))),"N/A")</f>
        <v>ACEPTABLE</v>
      </c>
      <c r="CQ256" s="11">
        <v>1</v>
      </c>
      <c r="CR256" s="26"/>
      <c r="CS256" s="65">
        <f t="shared" ref="CS256:CS319" si="288">SUBTOTAL(9,BC256,BF256,BI256,BR256,BU256,BX256)</f>
        <v>0</v>
      </c>
      <c r="CT256" s="29">
        <f t="shared" si="236"/>
        <v>30804794785.033325</v>
      </c>
      <c r="CU256" s="30">
        <f t="shared" si="231"/>
        <v>0</v>
      </c>
      <c r="CV256" s="28" t="str">
        <f t="shared" si="274"/>
        <v>NO CUMPLIDA</v>
      </c>
      <c r="CW256" s="11">
        <v>1</v>
      </c>
      <c r="CX256" s="26"/>
      <c r="CY256" s="29">
        <f t="shared" ref="CY256:CZ319" si="289">SUBTOTAL(9,W256,Z256,AC256,AM256,AP256,AS256,BC256,BF256,BI256,BR256,BU256,BX256)</f>
        <v>184828768710.19995</v>
      </c>
      <c r="CZ256" s="29">
        <f t="shared" si="284"/>
        <v>184828768710.19995</v>
      </c>
      <c r="DA256" s="30">
        <f t="shared" si="232"/>
        <v>1</v>
      </c>
      <c r="DB256" s="28" t="str">
        <f>IFERROR((IF(DA256&lt;=DC256,"SOBRESALIENTE",IF(DA256&lt;DC256+(DC256*0.05),"NO CUMPLIDA","ACEPTABLE"))),"N/A")</f>
        <v>SOBRESALIENTE</v>
      </c>
      <c r="DC256" s="11">
        <v>1</v>
      </c>
      <c r="DD256" s="26"/>
    </row>
    <row r="257" spans="1:108" ht="127.5">
      <c r="A257" s="8" t="s">
        <v>2076</v>
      </c>
      <c r="B257" s="7" t="s">
        <v>102</v>
      </c>
      <c r="C257" s="8" t="s">
        <v>1841</v>
      </c>
      <c r="D257" s="9" t="s">
        <v>1842</v>
      </c>
      <c r="E257" s="7">
        <v>87571794</v>
      </c>
      <c r="F257" s="8" t="s">
        <v>2055</v>
      </c>
      <c r="G257" s="9" t="s">
        <v>2056</v>
      </c>
      <c r="H257" s="9">
        <v>27160689</v>
      </c>
      <c r="I257" s="7" t="s">
        <v>107</v>
      </c>
      <c r="J257" s="7" t="s">
        <v>2069</v>
      </c>
      <c r="K257" s="7" t="s">
        <v>2077</v>
      </c>
      <c r="L257" s="7" t="s">
        <v>110</v>
      </c>
      <c r="M257" s="7" t="s">
        <v>111</v>
      </c>
      <c r="N257" s="7" t="s">
        <v>112</v>
      </c>
      <c r="O257" s="7" t="s">
        <v>2</v>
      </c>
      <c r="P257" s="7" t="s">
        <v>2060</v>
      </c>
      <c r="Q257" s="7" t="s">
        <v>1129</v>
      </c>
      <c r="R257" s="8" t="s">
        <v>2078</v>
      </c>
      <c r="S257" s="7" t="s">
        <v>193</v>
      </c>
      <c r="T257" s="7" t="s">
        <v>193</v>
      </c>
      <c r="U257" s="7">
        <v>1</v>
      </c>
      <c r="V257" s="7" t="s">
        <v>160</v>
      </c>
      <c r="W257" s="60">
        <v>1</v>
      </c>
      <c r="X257" s="239">
        <v>1</v>
      </c>
      <c r="Y257" s="14">
        <f t="shared" si="212"/>
        <v>1</v>
      </c>
      <c r="Z257" s="239">
        <v>2</v>
      </c>
      <c r="AA257" s="239">
        <v>2</v>
      </c>
      <c r="AB257" s="14">
        <f t="shared" si="213"/>
        <v>1</v>
      </c>
      <c r="AC257" s="239">
        <v>3</v>
      </c>
      <c r="AD257" s="239">
        <v>3</v>
      </c>
      <c r="AE257" s="14">
        <f t="shared" si="214"/>
        <v>1</v>
      </c>
      <c r="AF257" s="49">
        <f t="shared" si="285"/>
        <v>6</v>
      </c>
      <c r="AG257" s="7">
        <f t="shared" si="285"/>
        <v>6</v>
      </c>
      <c r="AH257" s="14">
        <f t="shared" si="233"/>
        <v>1</v>
      </c>
      <c r="AI257" s="17" t="str">
        <f>IFERROR((IF(AH257&gt;=AJ257,"SOBRESALIENTE",IF(AH257&lt;AJ257-(AJ257*0.05),"NO CUMPLIDA","ACEPTABLE"))),"N/A")</f>
        <v>SOBRESALIENTE</v>
      </c>
      <c r="AJ257" s="11">
        <f t="shared" si="261"/>
        <v>1</v>
      </c>
      <c r="AK257" s="11" t="s">
        <v>119</v>
      </c>
      <c r="AL257" s="238" t="s">
        <v>2079</v>
      </c>
      <c r="AM257" s="239">
        <v>1</v>
      </c>
      <c r="AN257" s="239">
        <v>1</v>
      </c>
      <c r="AO257" s="14">
        <f t="shared" si="215"/>
        <v>1</v>
      </c>
      <c r="AP257" s="239">
        <v>2</v>
      </c>
      <c r="AQ257" s="239">
        <v>2</v>
      </c>
      <c r="AR257" s="14">
        <f t="shared" si="216"/>
        <v>1</v>
      </c>
      <c r="AS257" s="239">
        <v>3</v>
      </c>
      <c r="AT257" s="239">
        <v>3</v>
      </c>
      <c r="AU257" s="14">
        <f t="shared" si="217"/>
        <v>1</v>
      </c>
      <c r="AV257" s="49">
        <f t="shared" si="249"/>
        <v>6</v>
      </c>
      <c r="AW257" s="7">
        <f t="shared" si="249"/>
        <v>6</v>
      </c>
      <c r="AX257" s="14">
        <f t="shared" si="218"/>
        <v>1</v>
      </c>
      <c r="AY257" s="17" t="str">
        <f t="shared" si="278"/>
        <v>SOBRESALIENTE</v>
      </c>
      <c r="AZ257" s="11">
        <f t="shared" si="234"/>
        <v>1</v>
      </c>
      <c r="BA257" s="11" t="s">
        <v>119</v>
      </c>
      <c r="BB257" s="7" t="s">
        <v>2080</v>
      </c>
      <c r="BC257" s="21"/>
      <c r="BD257" s="21"/>
      <c r="BE257" s="14" t="e">
        <f t="shared" si="219"/>
        <v>#DIV/0!</v>
      </c>
      <c r="BF257" s="21"/>
      <c r="BG257" s="21"/>
      <c r="BH257" s="14" t="e">
        <f t="shared" si="220"/>
        <v>#DIV/0!</v>
      </c>
      <c r="BI257" s="21"/>
      <c r="BJ257" s="21"/>
      <c r="BK257" s="14" t="e">
        <f t="shared" si="221"/>
        <v>#DIV/0!</v>
      </c>
      <c r="BL257" s="27">
        <f t="shared" si="250"/>
        <v>0</v>
      </c>
      <c r="BM257" s="26">
        <f t="shared" si="250"/>
        <v>0</v>
      </c>
      <c r="BN257" s="14" t="e">
        <f t="shared" si="222"/>
        <v>#DIV/0!</v>
      </c>
      <c r="BO257" s="28" t="str">
        <f t="shared" si="279"/>
        <v>N/A</v>
      </c>
      <c r="BP257" s="24">
        <f t="shared" si="268"/>
        <v>1</v>
      </c>
      <c r="BQ257" s="21"/>
      <c r="BR257" s="21"/>
      <c r="BS257" s="21"/>
      <c r="BT257" s="14" t="e">
        <f t="shared" si="223"/>
        <v>#DIV/0!</v>
      </c>
      <c r="BU257" s="21"/>
      <c r="BV257" s="21"/>
      <c r="BW257" s="14" t="e">
        <f t="shared" si="224"/>
        <v>#DIV/0!</v>
      </c>
      <c r="BX257" s="21"/>
      <c r="BY257" s="21"/>
      <c r="BZ257" s="14" t="e">
        <f t="shared" si="225"/>
        <v>#DIV/0!</v>
      </c>
      <c r="CA257" s="27">
        <f t="shared" si="226"/>
        <v>0</v>
      </c>
      <c r="CB257" s="26">
        <f t="shared" si="226"/>
        <v>0</v>
      </c>
      <c r="CC257" s="14" t="e">
        <f t="shared" si="227"/>
        <v>#DIV/0!</v>
      </c>
      <c r="CD257" s="28" t="str">
        <f t="shared" si="280"/>
        <v>N/A</v>
      </c>
      <c r="CE257" s="24">
        <f t="shared" si="269"/>
        <v>1</v>
      </c>
      <c r="CF257" s="21"/>
      <c r="CG257" s="26">
        <f t="shared" si="286"/>
        <v>12</v>
      </c>
      <c r="CH257" s="26">
        <f t="shared" si="286"/>
        <v>12</v>
      </c>
      <c r="CI257" s="14">
        <f t="shared" si="229"/>
        <v>1</v>
      </c>
      <c r="CJ257" s="28" t="str">
        <f>IFERROR((IF(CI257&lt;=CK257,"SOBRESALIENTE",IF(CI257&gt;CK257+(CK257*0.05),"NO CUMPLIDA","ACEPTABLE"))),"N/A")</f>
        <v>SOBRESALIENTE</v>
      </c>
      <c r="CK257" s="7">
        <v>1</v>
      </c>
      <c r="CL257" s="26"/>
      <c r="CM257" s="65">
        <f t="shared" si="287"/>
        <v>12</v>
      </c>
      <c r="CN257" s="38">
        <f t="shared" si="235"/>
        <v>2</v>
      </c>
      <c r="CO257" s="14">
        <f t="shared" si="230"/>
        <v>6</v>
      </c>
      <c r="CP257" s="28" t="str">
        <f>IFERROR((IF(CO257&lt;=CQ257,"SOBRESALIENTE",IF(CO257&gt;CQ257+(CQ257*0.05),"NO CUMPLIDA","ACEPTABLE"))),"N/A")</f>
        <v>NO CUMPLIDA</v>
      </c>
      <c r="CQ257" s="11">
        <v>1</v>
      </c>
      <c r="CR257" s="26"/>
      <c r="CS257" s="65">
        <f t="shared" si="288"/>
        <v>0</v>
      </c>
      <c r="CT257" s="29">
        <f t="shared" si="236"/>
        <v>2</v>
      </c>
      <c r="CU257" s="30">
        <f t="shared" si="231"/>
        <v>0</v>
      </c>
      <c r="CV257" s="28" t="str">
        <f>IFERROR((IF(CU257&lt;=CW257,"SOBRESALIENTE",IF(CU257&gt;CW257+(CW257*0.05),"NO CUMPLIDA","ACEPTABLE"))),"N/A")</f>
        <v>SOBRESALIENTE</v>
      </c>
      <c r="CW257" s="7">
        <v>1</v>
      </c>
      <c r="CX257" s="26"/>
      <c r="CY257" s="27">
        <f t="shared" si="289"/>
        <v>12</v>
      </c>
      <c r="CZ257" s="27">
        <f t="shared" si="284"/>
        <v>12</v>
      </c>
      <c r="DA257" s="30">
        <f t="shared" si="232"/>
        <v>1</v>
      </c>
      <c r="DB257" s="28" t="str">
        <f>IFERROR((IF(DA257&lt;=DC257,"SOBRESALIENTE",IF(DA257&gt;DC257+(DC257*0.05),"NO CUMPLIDA","ACEPTABLE"))),"N/A")</f>
        <v>SOBRESALIENTE</v>
      </c>
      <c r="DC257" s="7">
        <v>1</v>
      </c>
      <c r="DD257" s="26"/>
    </row>
    <row r="258" spans="1:108" ht="102">
      <c r="A258" s="6" t="s">
        <v>2081</v>
      </c>
      <c r="B258" s="7" t="s">
        <v>102</v>
      </c>
      <c r="C258" s="8" t="s">
        <v>1841</v>
      </c>
      <c r="D258" s="9" t="s">
        <v>1842</v>
      </c>
      <c r="E258" s="7">
        <v>87571794</v>
      </c>
      <c r="F258" s="8" t="s">
        <v>2055</v>
      </c>
      <c r="G258" s="9" t="s">
        <v>2056</v>
      </c>
      <c r="H258" s="9">
        <v>27160689</v>
      </c>
      <c r="I258" s="7" t="s">
        <v>107</v>
      </c>
      <c r="J258" s="7" t="s">
        <v>2069</v>
      </c>
      <c r="K258" s="7" t="s">
        <v>2082</v>
      </c>
      <c r="L258" s="7" t="s">
        <v>110</v>
      </c>
      <c r="M258" s="7" t="s">
        <v>111</v>
      </c>
      <c r="N258" s="7" t="s">
        <v>112</v>
      </c>
      <c r="O258" s="7" t="s">
        <v>2</v>
      </c>
      <c r="P258" s="7" t="s">
        <v>2060</v>
      </c>
      <c r="Q258" s="7" t="s">
        <v>1129</v>
      </c>
      <c r="R258" s="8" t="s">
        <v>2083</v>
      </c>
      <c r="S258" s="7" t="s">
        <v>2084</v>
      </c>
      <c r="T258" s="7" t="s">
        <v>2085</v>
      </c>
      <c r="U258" s="11">
        <v>1</v>
      </c>
      <c r="V258" s="7" t="s">
        <v>160</v>
      </c>
      <c r="W258" s="60">
        <v>100</v>
      </c>
      <c r="X258" s="239">
        <v>100</v>
      </c>
      <c r="Y258" s="14">
        <f t="shared" ref="Y258:Y321" si="290">W258/X258</f>
        <v>1</v>
      </c>
      <c r="Z258" s="239">
        <v>100</v>
      </c>
      <c r="AA258" s="239">
        <v>100</v>
      </c>
      <c r="AB258" s="14">
        <f t="shared" ref="AB258:AB321" si="291">Z258/AA258</f>
        <v>1</v>
      </c>
      <c r="AC258" s="239">
        <v>100</v>
      </c>
      <c r="AD258" s="239">
        <v>100</v>
      </c>
      <c r="AE258" s="14">
        <f t="shared" ref="AE258:AE321" si="292">AC258/AD258</f>
        <v>1</v>
      </c>
      <c r="AF258" s="49">
        <f t="shared" si="285"/>
        <v>300</v>
      </c>
      <c r="AG258" s="7">
        <f t="shared" si="285"/>
        <v>300</v>
      </c>
      <c r="AH258" s="14">
        <f t="shared" si="233"/>
        <v>1</v>
      </c>
      <c r="AI258" s="17" t="str">
        <f>IFERROR((IF(AH258&gt;=AJ258,"SOBRESALIENTE",IF(AH258&lt;AJ258-(AJ258*0.05),"NO CUMPLIDA","ACEPTABLE"))),"N/A")</f>
        <v>SOBRESALIENTE</v>
      </c>
      <c r="AJ258" s="11">
        <f t="shared" si="261"/>
        <v>1</v>
      </c>
      <c r="AK258" s="11" t="s">
        <v>119</v>
      </c>
      <c r="AL258" s="238" t="s">
        <v>2086</v>
      </c>
      <c r="AM258" s="239">
        <v>100</v>
      </c>
      <c r="AN258" s="239">
        <v>100</v>
      </c>
      <c r="AO258" s="14">
        <f t="shared" ref="AO258:AO321" si="293">AM258/AN258</f>
        <v>1</v>
      </c>
      <c r="AP258" s="239">
        <v>100</v>
      </c>
      <c r="AQ258" s="239">
        <v>100</v>
      </c>
      <c r="AR258" s="14">
        <f t="shared" ref="AR258:AR321" si="294">AP258/AQ258</f>
        <v>1</v>
      </c>
      <c r="AS258" s="239">
        <v>100</v>
      </c>
      <c r="AT258" s="239">
        <v>100</v>
      </c>
      <c r="AU258" s="14">
        <f t="shared" ref="AU258:AU321" si="295">AS258/AT258</f>
        <v>1</v>
      </c>
      <c r="AV258" s="49">
        <f t="shared" si="249"/>
        <v>300</v>
      </c>
      <c r="AW258" s="7">
        <f t="shared" si="249"/>
        <v>300</v>
      </c>
      <c r="AX258" s="14">
        <f t="shared" ref="AX258:AX321" si="296">AV258/AW258</f>
        <v>1</v>
      </c>
      <c r="AY258" s="17" t="str">
        <f t="shared" si="278"/>
        <v>SOBRESALIENTE</v>
      </c>
      <c r="AZ258" s="11">
        <f t="shared" si="234"/>
        <v>1</v>
      </c>
      <c r="BA258" s="11" t="s">
        <v>119</v>
      </c>
      <c r="BB258" s="7" t="s">
        <v>2087</v>
      </c>
      <c r="BC258" s="21"/>
      <c r="BD258" s="21"/>
      <c r="BE258" s="14" t="e">
        <f t="shared" ref="BE258:BE321" si="297">BC258/BD258</f>
        <v>#DIV/0!</v>
      </c>
      <c r="BF258" s="21"/>
      <c r="BG258" s="21"/>
      <c r="BH258" s="14" t="e">
        <f t="shared" ref="BH258:BH321" si="298">BF258/BG258</f>
        <v>#DIV/0!</v>
      </c>
      <c r="BI258" s="21"/>
      <c r="BJ258" s="21"/>
      <c r="BK258" s="14" t="e">
        <f t="shared" ref="BK258:BK321" si="299">BI258/BJ258</f>
        <v>#DIV/0!</v>
      </c>
      <c r="BL258" s="27">
        <f t="shared" si="250"/>
        <v>0</v>
      </c>
      <c r="BM258" s="26">
        <f t="shared" si="250"/>
        <v>0</v>
      </c>
      <c r="BN258" s="14" t="e">
        <f t="shared" ref="BN258:BN321" si="300">BL258/BM258</f>
        <v>#DIV/0!</v>
      </c>
      <c r="BO258" s="28" t="str">
        <f t="shared" si="279"/>
        <v>N/A</v>
      </c>
      <c r="BP258" s="24">
        <f t="shared" si="268"/>
        <v>1</v>
      </c>
      <c r="BQ258" s="21"/>
      <c r="BR258" s="21"/>
      <c r="BS258" s="21"/>
      <c r="BT258" s="14" t="e">
        <f t="shared" ref="BT258:BT321" si="301">BR258/BS258</f>
        <v>#DIV/0!</v>
      </c>
      <c r="BU258" s="21"/>
      <c r="BV258" s="21"/>
      <c r="BW258" s="14" t="e">
        <f t="shared" ref="BW258:BW321" si="302">BU258/BV258</f>
        <v>#DIV/0!</v>
      </c>
      <c r="BX258" s="21"/>
      <c r="BY258" s="21"/>
      <c r="BZ258" s="14" t="e">
        <f t="shared" ref="BZ258:BZ321" si="303">BX258/BY258</f>
        <v>#DIV/0!</v>
      </c>
      <c r="CA258" s="27">
        <f t="shared" ref="CA258:CB321" si="304">SUM(BR258,BU258,BX258)</f>
        <v>0</v>
      </c>
      <c r="CB258" s="26">
        <f t="shared" si="304"/>
        <v>0</v>
      </c>
      <c r="CC258" s="14" t="e">
        <f t="shared" ref="CC258:CC321" si="305">CA258/CB258</f>
        <v>#DIV/0!</v>
      </c>
      <c r="CD258" s="28" t="str">
        <f t="shared" si="280"/>
        <v>N/A</v>
      </c>
      <c r="CE258" s="24">
        <f t="shared" si="269"/>
        <v>1</v>
      </c>
      <c r="CF258" s="21"/>
      <c r="CG258" s="26">
        <f t="shared" si="286"/>
        <v>600</v>
      </c>
      <c r="CH258" s="26">
        <f t="shared" si="286"/>
        <v>600</v>
      </c>
      <c r="CI258" s="14">
        <f t="shared" ref="CI258:CI321" si="306">CG258/CH258</f>
        <v>1</v>
      </c>
      <c r="CJ258" s="28" t="str">
        <f>IFERROR((IF(CI258&gt;=CK258,"SOBRESALIENTE",IF(CI258&lt;CK258-(CK258*0.05),"NO CUMPLIDA","ACEPTABLE"))),"N/A")</f>
        <v>SOBRESALIENTE</v>
      </c>
      <c r="CK258" s="11">
        <v>1</v>
      </c>
      <c r="CL258" s="26"/>
      <c r="CM258" s="65">
        <f t="shared" si="287"/>
        <v>600</v>
      </c>
      <c r="CN258" s="38">
        <f t="shared" si="235"/>
        <v>100</v>
      </c>
      <c r="CO258" s="14">
        <f t="shared" ref="CO258:CO321" si="307">CM258/CN258</f>
        <v>6</v>
      </c>
      <c r="CP258" s="28" t="str">
        <f>IFERROR((IF(CO258&gt;=CQ258,"SOBRESALIENTE",IF(CO258&lt;CQ258-(CQ258*0.05),"NO CUMPLIDA","ACEPTABLE"))),"N/A")</f>
        <v>SOBRESALIENTE</v>
      </c>
      <c r="CQ258" s="11">
        <v>1</v>
      </c>
      <c r="CR258" s="26"/>
      <c r="CS258" s="65">
        <f t="shared" si="288"/>
        <v>0</v>
      </c>
      <c r="CT258" s="29">
        <f t="shared" si="236"/>
        <v>100</v>
      </c>
      <c r="CU258" s="30">
        <f t="shared" ref="CU258:CU321" si="308">CS258/CT258</f>
        <v>0</v>
      </c>
      <c r="CV258" s="28" t="str">
        <f>IFERROR((IF(CU258&gt;=CW258,"SOBRESALIENTE",IF(CU258&lt;CW258-(CW258*0.05),"NO CUMPLIDA","ACEPTABLE"))),"N/A")</f>
        <v>NO CUMPLIDA</v>
      </c>
      <c r="CW258" s="11">
        <v>1</v>
      </c>
      <c r="CX258" s="26"/>
      <c r="CY258" s="27">
        <f t="shared" si="289"/>
        <v>600</v>
      </c>
      <c r="CZ258" s="27">
        <f t="shared" si="284"/>
        <v>600</v>
      </c>
      <c r="DA258" s="30">
        <f t="shared" ref="DA258:DA321" si="309">CY258/CZ258</f>
        <v>1</v>
      </c>
      <c r="DB258" s="28" t="str">
        <f>IFERROR((IF(DA258&gt;=DC258,"SOBRESALIENTE",IF(DA258&lt;DC258-(DC258*0.05),"NO CUMPLIDA","ACEPTABLE"))),"N/A")</f>
        <v>SOBRESALIENTE</v>
      </c>
      <c r="DC258" s="11">
        <v>1</v>
      </c>
      <c r="DD258" s="26"/>
    </row>
    <row r="259" spans="1:108" ht="89.25">
      <c r="A259" s="8" t="s">
        <v>2088</v>
      </c>
      <c r="B259" s="7" t="s">
        <v>102</v>
      </c>
      <c r="C259" s="8" t="s">
        <v>1841</v>
      </c>
      <c r="D259" s="9" t="s">
        <v>1842</v>
      </c>
      <c r="E259" s="7">
        <v>87571794</v>
      </c>
      <c r="F259" s="8" t="s">
        <v>2055</v>
      </c>
      <c r="G259" s="9" t="s">
        <v>2056</v>
      </c>
      <c r="H259" s="9">
        <v>27160689</v>
      </c>
      <c r="I259" s="7" t="s">
        <v>107</v>
      </c>
      <c r="J259" s="7" t="s">
        <v>2069</v>
      </c>
      <c r="K259" s="7" t="s">
        <v>2089</v>
      </c>
      <c r="L259" s="7" t="s">
        <v>110</v>
      </c>
      <c r="M259" s="7" t="s">
        <v>111</v>
      </c>
      <c r="N259" s="7" t="s">
        <v>112</v>
      </c>
      <c r="O259" s="7" t="s">
        <v>243</v>
      </c>
      <c r="P259" s="7" t="s">
        <v>2060</v>
      </c>
      <c r="Q259" s="7" t="s">
        <v>114</v>
      </c>
      <c r="R259" s="8" t="s">
        <v>2090</v>
      </c>
      <c r="S259" s="7" t="s">
        <v>2091</v>
      </c>
      <c r="T259" s="7" t="s">
        <v>454</v>
      </c>
      <c r="U259" s="7">
        <v>10</v>
      </c>
      <c r="V259" s="7" t="s">
        <v>520</v>
      </c>
      <c r="W259" s="60">
        <v>10</v>
      </c>
      <c r="X259" s="239">
        <v>10</v>
      </c>
      <c r="Y259" s="68">
        <f t="shared" si="290"/>
        <v>1</v>
      </c>
      <c r="Z259" s="239">
        <v>10</v>
      </c>
      <c r="AA259" s="239">
        <v>10</v>
      </c>
      <c r="AB259" s="68">
        <f t="shared" si="291"/>
        <v>1</v>
      </c>
      <c r="AC259" s="239">
        <v>10</v>
      </c>
      <c r="AD259" s="239">
        <v>10</v>
      </c>
      <c r="AE259" s="68">
        <f t="shared" si="292"/>
        <v>1</v>
      </c>
      <c r="AF259" s="49">
        <f t="shared" si="285"/>
        <v>30</v>
      </c>
      <c r="AG259" s="7">
        <f t="shared" si="285"/>
        <v>30</v>
      </c>
      <c r="AH259" s="68">
        <f t="shared" ref="AH259:AH322" si="310">AF259/AG259</f>
        <v>1</v>
      </c>
      <c r="AI259" s="17" t="str">
        <f>IFERROR((IF(AH259&lt;=AJ259,"SOBRESALIENTE",IF(AH259&gt;AJ259+(AJ259*0.05),"NO CUMPLIDA","ACEPTABLE"))),"N/A")</f>
        <v>SOBRESALIENTE</v>
      </c>
      <c r="AJ259" s="7">
        <f t="shared" si="261"/>
        <v>10</v>
      </c>
      <c r="AK259" s="7" t="s">
        <v>119</v>
      </c>
      <c r="AL259" s="238" t="s">
        <v>2092</v>
      </c>
      <c r="AM259" s="239">
        <v>10</v>
      </c>
      <c r="AN259" s="239">
        <v>10</v>
      </c>
      <c r="AO259" s="68">
        <f t="shared" si="293"/>
        <v>1</v>
      </c>
      <c r="AP259" s="239">
        <v>10</v>
      </c>
      <c r="AQ259" s="239">
        <v>10</v>
      </c>
      <c r="AR259" s="68">
        <f t="shared" si="294"/>
        <v>1</v>
      </c>
      <c r="AS259" s="239">
        <v>10</v>
      </c>
      <c r="AT259" s="239">
        <v>10</v>
      </c>
      <c r="AU259" s="68">
        <f t="shared" si="295"/>
        <v>1</v>
      </c>
      <c r="AV259" s="49">
        <f t="shared" si="249"/>
        <v>30</v>
      </c>
      <c r="AW259" s="7">
        <f t="shared" si="249"/>
        <v>30</v>
      </c>
      <c r="AX259" s="68">
        <f t="shared" si="296"/>
        <v>1</v>
      </c>
      <c r="AY259" s="17" t="str">
        <f>IFERROR((IF(AX259&lt;=AZ259,"SOBRESALIENTE",IF(AX259&gt;AZ259+(AZ259*0.05),"NO CUMPLIDA","ACEPTABLE"))),"N/A")</f>
        <v>SOBRESALIENTE</v>
      </c>
      <c r="AZ259" s="11">
        <f t="shared" ref="AZ259:AZ322" si="311">U259</f>
        <v>10</v>
      </c>
      <c r="BA259" s="7" t="s">
        <v>119</v>
      </c>
      <c r="BB259" s="7" t="s">
        <v>2093</v>
      </c>
      <c r="BC259" s="21"/>
      <c r="BD259" s="21"/>
      <c r="BE259" s="68" t="e">
        <f t="shared" si="297"/>
        <v>#DIV/0!</v>
      </c>
      <c r="BF259" s="21"/>
      <c r="BG259" s="21"/>
      <c r="BH259" s="68" t="e">
        <f t="shared" si="298"/>
        <v>#DIV/0!</v>
      </c>
      <c r="BI259" s="21"/>
      <c r="BJ259" s="21"/>
      <c r="BK259" s="68" t="e">
        <f t="shared" si="299"/>
        <v>#DIV/0!</v>
      </c>
      <c r="BL259" s="27">
        <f t="shared" si="250"/>
        <v>0</v>
      </c>
      <c r="BM259" s="26">
        <f t="shared" si="250"/>
        <v>0</v>
      </c>
      <c r="BN259" s="68" t="e">
        <f t="shared" si="300"/>
        <v>#DIV/0!</v>
      </c>
      <c r="BO259" s="28" t="str">
        <f>IFERROR((IF(BN259&lt;=BP259,"SOBRESALIENTE",IF(BN259&gt;BP259+(BP259*0.05),"NO CUMPLIDA","ACEPTABLE"))),"N/A")</f>
        <v>N/A</v>
      </c>
      <c r="BP259" s="26">
        <f t="shared" si="268"/>
        <v>10</v>
      </c>
      <c r="BQ259" s="21"/>
      <c r="BR259" s="21"/>
      <c r="BS259" s="21"/>
      <c r="BT259" s="68" t="e">
        <f t="shared" si="301"/>
        <v>#DIV/0!</v>
      </c>
      <c r="BU259" s="21"/>
      <c r="BV259" s="21"/>
      <c r="BW259" s="68" t="e">
        <f t="shared" si="302"/>
        <v>#DIV/0!</v>
      </c>
      <c r="BX259" s="21"/>
      <c r="BY259" s="21"/>
      <c r="BZ259" s="68" t="e">
        <f t="shared" si="303"/>
        <v>#DIV/0!</v>
      </c>
      <c r="CA259" s="27">
        <f t="shared" si="304"/>
        <v>0</v>
      </c>
      <c r="CB259" s="26">
        <f t="shared" si="304"/>
        <v>0</v>
      </c>
      <c r="CC259" s="68" t="e">
        <f t="shared" si="305"/>
        <v>#DIV/0!</v>
      </c>
      <c r="CD259" s="28" t="str">
        <f>IFERROR((IF(CC259&lt;=CE259,"SOBRESALIENTE",IF(CC259&gt;CE259+(CE259*0.05),"NO CUMPLIDA","ACEPTABLE"))),"N/A")</f>
        <v>N/A</v>
      </c>
      <c r="CE259" s="26">
        <f t="shared" si="269"/>
        <v>10</v>
      </c>
      <c r="CF259" s="21"/>
      <c r="CG259" s="26">
        <f t="shared" si="286"/>
        <v>60</v>
      </c>
      <c r="CH259" s="26">
        <f t="shared" si="286"/>
        <v>60</v>
      </c>
      <c r="CI259" s="68">
        <f t="shared" si="306"/>
        <v>1</v>
      </c>
      <c r="CJ259" s="28" t="str">
        <f>IFERROR((IF(CI259&lt;=CK259,"SOBRESALIENTE",IF(CI259&gt;CK259+(CK259*0.05),"NO CUMPLIDA","ACEPTABLE"))),"N/A")</f>
        <v>SOBRESALIENTE</v>
      </c>
      <c r="CK259" s="7">
        <v>10</v>
      </c>
      <c r="CL259" s="26"/>
      <c r="CM259" s="65">
        <f t="shared" si="287"/>
        <v>60</v>
      </c>
      <c r="CN259" s="38">
        <f t="shared" ref="CN259:CN322" si="312">AVERAGE(X259,AA259,AD259,AN259,AQ259,AT259,BD259,BG259,BJ259)</f>
        <v>10</v>
      </c>
      <c r="CO259" s="68">
        <f t="shared" si="307"/>
        <v>6</v>
      </c>
      <c r="CP259" s="28" t="str">
        <f>IFERROR((IF(CO259&lt;=CQ259,"SOBRESALIENTE",IF(CO259&gt;CQ259+(CQ259*0.05),"NO CUMPLIDA","ACEPTABLE"))),"N/A")</f>
        <v>SOBRESALIENTE</v>
      </c>
      <c r="CQ259" s="11">
        <v>10</v>
      </c>
      <c r="CR259" s="26"/>
      <c r="CS259" s="65">
        <f t="shared" si="288"/>
        <v>0</v>
      </c>
      <c r="CT259" s="29">
        <f t="shared" ref="CT259:CT322" si="313">AVERAGE(AD259,X259,AA259,AN259,AQ259,AT259,BD259,BG259,BJ259)</f>
        <v>10</v>
      </c>
      <c r="CU259" s="69">
        <f t="shared" si="308"/>
        <v>0</v>
      </c>
      <c r="CV259" s="28" t="str">
        <f>IFERROR((IF(CU259&lt;=CW259,"SOBRESALIENTE",IF(CU259&gt;CW259+(CW259*0.05),"NO CUMPLIDA","ACEPTABLE"))),"N/A")</f>
        <v>SOBRESALIENTE</v>
      </c>
      <c r="CW259" s="7">
        <v>10</v>
      </c>
      <c r="CX259" s="26"/>
      <c r="CY259" s="27">
        <f t="shared" si="289"/>
        <v>60</v>
      </c>
      <c r="CZ259" s="27">
        <f t="shared" si="284"/>
        <v>60</v>
      </c>
      <c r="DA259" s="69">
        <f t="shared" si="309"/>
        <v>1</v>
      </c>
      <c r="DB259" s="28" t="str">
        <f>IFERROR((IF(DA259&lt;=DC259,"SOBRESALIENTE",IF(DA259&gt;DC259+(DC259*0.05),"NO CUMPLIDA","ACEPTABLE"))),"N/A")</f>
        <v>SOBRESALIENTE</v>
      </c>
      <c r="DC259" s="7">
        <v>10</v>
      </c>
      <c r="DD259" s="26"/>
    </row>
    <row r="260" spans="1:108" ht="78.75">
      <c r="A260" s="6" t="s">
        <v>2094</v>
      </c>
      <c r="B260" s="7" t="s">
        <v>102</v>
      </c>
      <c r="C260" s="8" t="s">
        <v>1841</v>
      </c>
      <c r="D260" s="9" t="s">
        <v>1842</v>
      </c>
      <c r="E260" s="7">
        <v>87571794</v>
      </c>
      <c r="F260" s="8" t="s">
        <v>2055</v>
      </c>
      <c r="G260" s="9" t="s">
        <v>2056</v>
      </c>
      <c r="H260" s="9">
        <v>27160689</v>
      </c>
      <c r="I260" s="7" t="s">
        <v>107</v>
      </c>
      <c r="J260" s="7" t="s">
        <v>2095</v>
      </c>
      <c r="K260" s="7" t="s">
        <v>2082</v>
      </c>
      <c r="L260" s="7" t="s">
        <v>110</v>
      </c>
      <c r="M260" s="7" t="s">
        <v>111</v>
      </c>
      <c r="N260" s="7" t="s">
        <v>112</v>
      </c>
      <c r="O260" s="7" t="s">
        <v>2</v>
      </c>
      <c r="P260" s="7" t="s">
        <v>2060</v>
      </c>
      <c r="Q260" s="7" t="s">
        <v>114</v>
      </c>
      <c r="R260" s="8" t="s">
        <v>2096</v>
      </c>
      <c r="S260" s="7" t="s">
        <v>2097</v>
      </c>
      <c r="T260" s="7" t="s">
        <v>454</v>
      </c>
      <c r="U260" s="7">
        <v>12</v>
      </c>
      <c r="V260" s="7" t="s">
        <v>520</v>
      </c>
      <c r="W260" s="60">
        <v>11</v>
      </c>
      <c r="X260" s="239">
        <v>11</v>
      </c>
      <c r="Y260" s="68">
        <f t="shared" si="290"/>
        <v>1</v>
      </c>
      <c r="Z260" s="239">
        <v>11</v>
      </c>
      <c r="AA260" s="239">
        <v>11</v>
      </c>
      <c r="AB260" s="68">
        <f t="shared" si="291"/>
        <v>1</v>
      </c>
      <c r="AC260" s="239">
        <v>11</v>
      </c>
      <c r="AD260" s="239">
        <v>11</v>
      </c>
      <c r="AE260" s="68">
        <f t="shared" si="292"/>
        <v>1</v>
      </c>
      <c r="AF260" s="49">
        <f t="shared" si="285"/>
        <v>33</v>
      </c>
      <c r="AG260" s="7">
        <f t="shared" si="285"/>
        <v>33</v>
      </c>
      <c r="AH260" s="68">
        <f t="shared" si="310"/>
        <v>1</v>
      </c>
      <c r="AI260" s="17" t="str">
        <f>IFERROR((IF(AH260&lt;=AJ260,"SOBRESALIENTE",IF(AH260&gt;AJ260+(AJ260*0.05),"NO CUMPLIDA","ACEPTABLE"))),"N/A")</f>
        <v>SOBRESALIENTE</v>
      </c>
      <c r="AJ260" s="7">
        <f t="shared" si="261"/>
        <v>12</v>
      </c>
      <c r="AK260" s="7" t="s">
        <v>119</v>
      </c>
      <c r="AL260" s="238" t="s">
        <v>2098</v>
      </c>
      <c r="AM260" s="239">
        <v>11</v>
      </c>
      <c r="AN260" s="239">
        <v>11</v>
      </c>
      <c r="AO260" s="68">
        <f t="shared" si="293"/>
        <v>1</v>
      </c>
      <c r="AP260" s="239">
        <v>11</v>
      </c>
      <c r="AQ260" s="239">
        <v>11</v>
      </c>
      <c r="AR260" s="68">
        <f t="shared" si="294"/>
        <v>1</v>
      </c>
      <c r="AS260" s="239">
        <v>11</v>
      </c>
      <c r="AT260" s="239">
        <v>11</v>
      </c>
      <c r="AU260" s="68">
        <f t="shared" si="295"/>
        <v>1</v>
      </c>
      <c r="AV260" s="49">
        <f t="shared" si="249"/>
        <v>33</v>
      </c>
      <c r="AW260" s="7">
        <f t="shared" si="249"/>
        <v>33</v>
      </c>
      <c r="AX260" s="68">
        <f t="shared" si="296"/>
        <v>1</v>
      </c>
      <c r="AY260" s="17" t="str">
        <f>IFERROR((IF(AX260&lt;=AZ260,"SOBRESALIENTE",IF(AX260&gt;AZ260+(AZ260*0.05),"NO CUMPLIDA","ACEPTABLE"))),"N/A")</f>
        <v>SOBRESALIENTE</v>
      </c>
      <c r="AZ260" s="11">
        <f t="shared" si="311"/>
        <v>12</v>
      </c>
      <c r="BA260" s="7" t="s">
        <v>119</v>
      </c>
      <c r="BB260" s="7" t="s">
        <v>2099</v>
      </c>
      <c r="BC260" s="21"/>
      <c r="BD260" s="21"/>
      <c r="BE260" s="68" t="e">
        <f t="shared" si="297"/>
        <v>#DIV/0!</v>
      </c>
      <c r="BF260" s="21"/>
      <c r="BG260" s="21"/>
      <c r="BH260" s="68" t="e">
        <f t="shared" si="298"/>
        <v>#DIV/0!</v>
      </c>
      <c r="BI260" s="21"/>
      <c r="BJ260" s="21"/>
      <c r="BK260" s="68" t="e">
        <f t="shared" si="299"/>
        <v>#DIV/0!</v>
      </c>
      <c r="BL260" s="27">
        <f t="shared" si="250"/>
        <v>0</v>
      </c>
      <c r="BM260" s="26">
        <f t="shared" si="250"/>
        <v>0</v>
      </c>
      <c r="BN260" s="68" t="e">
        <f t="shared" si="300"/>
        <v>#DIV/0!</v>
      </c>
      <c r="BO260" s="28" t="str">
        <f>IFERROR((IF(BN260&lt;=BP260,"SOBRESALIENTE",IF(BN260&gt;BP260+(BP260*0.05),"NO CUMPLIDA","ACEPTABLE"))),"N/A")</f>
        <v>N/A</v>
      </c>
      <c r="BP260" s="26">
        <f t="shared" si="268"/>
        <v>12</v>
      </c>
      <c r="BQ260" s="21"/>
      <c r="BR260" s="21"/>
      <c r="BS260" s="21"/>
      <c r="BT260" s="68" t="e">
        <f t="shared" si="301"/>
        <v>#DIV/0!</v>
      </c>
      <c r="BU260" s="21"/>
      <c r="BV260" s="21"/>
      <c r="BW260" s="68" t="e">
        <f t="shared" si="302"/>
        <v>#DIV/0!</v>
      </c>
      <c r="BX260" s="21"/>
      <c r="BY260" s="21"/>
      <c r="BZ260" s="68" t="e">
        <f t="shared" si="303"/>
        <v>#DIV/0!</v>
      </c>
      <c r="CA260" s="27">
        <f t="shared" si="304"/>
        <v>0</v>
      </c>
      <c r="CB260" s="26">
        <f t="shared" si="304"/>
        <v>0</v>
      </c>
      <c r="CC260" s="68" t="e">
        <f t="shared" si="305"/>
        <v>#DIV/0!</v>
      </c>
      <c r="CD260" s="28" t="str">
        <f>IFERROR((IF(CC260&lt;=CE260,"SOBRESALIENTE",IF(CC260&gt;CE260+(CE260*0.05),"NO CUMPLIDA","ACEPTABLE"))),"N/A")</f>
        <v>N/A</v>
      </c>
      <c r="CE260" s="26">
        <f t="shared" si="269"/>
        <v>12</v>
      </c>
      <c r="CF260" s="21"/>
      <c r="CG260" s="26">
        <f t="shared" si="286"/>
        <v>66</v>
      </c>
      <c r="CH260" s="26">
        <f t="shared" si="286"/>
        <v>66</v>
      </c>
      <c r="CI260" s="68">
        <f t="shared" si="306"/>
        <v>1</v>
      </c>
      <c r="CJ260" s="28" t="str">
        <f>IFERROR((IF(CI260&lt;=CK260,"SOBRESALIENTE",IF(CI260&gt;CK260+(CK260*0.05),"NO CUMPLIDA","ACEPTABLE"))),"N/A")</f>
        <v>SOBRESALIENTE</v>
      </c>
      <c r="CK260" s="7">
        <v>12</v>
      </c>
      <c r="CL260" s="26"/>
      <c r="CM260" s="65">
        <f t="shared" si="287"/>
        <v>66</v>
      </c>
      <c r="CN260" s="38">
        <f t="shared" si="312"/>
        <v>11</v>
      </c>
      <c r="CO260" s="68">
        <f t="shared" si="307"/>
        <v>6</v>
      </c>
      <c r="CP260" s="28" t="str">
        <f>IFERROR((IF(CO260&lt;=CQ260,"SOBRESALIENTE",IF(CO260&gt;CQ260+(CQ260*0.05),"NO CUMPLIDA","ACEPTABLE"))),"N/A")</f>
        <v>SOBRESALIENTE</v>
      </c>
      <c r="CQ260" s="11">
        <v>12</v>
      </c>
      <c r="CR260" s="26"/>
      <c r="CS260" s="65">
        <f t="shared" si="288"/>
        <v>0</v>
      </c>
      <c r="CT260" s="29">
        <f t="shared" si="313"/>
        <v>11</v>
      </c>
      <c r="CU260" s="69">
        <f t="shared" si="308"/>
        <v>0</v>
      </c>
      <c r="CV260" s="28" t="str">
        <f>IFERROR((IF(CU260&lt;=CW260,"SOBRESALIENTE",IF(CU260&gt;CW260+(CW260*0.05),"NO CUMPLIDA","ACEPTABLE"))),"N/A")</f>
        <v>SOBRESALIENTE</v>
      </c>
      <c r="CW260" s="7">
        <v>12</v>
      </c>
      <c r="CX260" s="26"/>
      <c r="CY260" s="27">
        <f t="shared" si="289"/>
        <v>66</v>
      </c>
      <c r="CZ260" s="27">
        <f t="shared" si="284"/>
        <v>66</v>
      </c>
      <c r="DA260" s="69">
        <f t="shared" si="309"/>
        <v>1</v>
      </c>
      <c r="DB260" s="28" t="str">
        <f>IFERROR((IF(DA260&lt;=DC260,"SOBRESALIENTE",IF(DA260&gt;DC260+(DC260*0.05),"NO CUMPLIDA","ACEPTABLE"))),"N/A")</f>
        <v>SOBRESALIENTE</v>
      </c>
      <c r="DC260" s="7">
        <v>12</v>
      </c>
      <c r="DD260" s="26"/>
    </row>
    <row r="261" spans="1:108" ht="76.5">
      <c r="A261" s="8" t="s">
        <v>2100</v>
      </c>
      <c r="B261" s="7" t="s">
        <v>102</v>
      </c>
      <c r="C261" s="8" t="s">
        <v>1841</v>
      </c>
      <c r="D261" s="9" t="s">
        <v>1842</v>
      </c>
      <c r="E261" s="7">
        <v>87571794</v>
      </c>
      <c r="F261" s="8" t="s">
        <v>2055</v>
      </c>
      <c r="G261" s="9" t="s">
        <v>2056</v>
      </c>
      <c r="H261" s="9">
        <v>27160689</v>
      </c>
      <c r="I261" s="7" t="s">
        <v>107</v>
      </c>
      <c r="J261" s="7" t="s">
        <v>2057</v>
      </c>
      <c r="K261" s="7" t="s">
        <v>2101</v>
      </c>
      <c r="L261" s="7" t="s">
        <v>110</v>
      </c>
      <c r="M261" s="7" t="s">
        <v>111</v>
      </c>
      <c r="N261" s="7" t="s">
        <v>112</v>
      </c>
      <c r="O261" s="7" t="s">
        <v>2</v>
      </c>
      <c r="P261" s="7" t="s">
        <v>2060</v>
      </c>
      <c r="Q261" s="7" t="s">
        <v>2102</v>
      </c>
      <c r="R261" s="8" t="s">
        <v>2103</v>
      </c>
      <c r="S261" s="7" t="s">
        <v>2104</v>
      </c>
      <c r="T261" s="7" t="s">
        <v>2105</v>
      </c>
      <c r="U261" s="7">
        <v>0</v>
      </c>
      <c r="V261" s="7" t="s">
        <v>1894</v>
      </c>
      <c r="W261" s="60">
        <v>0</v>
      </c>
      <c r="X261" s="239">
        <v>0</v>
      </c>
      <c r="Y261" s="68" t="e">
        <f t="shared" si="290"/>
        <v>#DIV/0!</v>
      </c>
      <c r="Z261" s="239">
        <v>0</v>
      </c>
      <c r="AA261" s="239">
        <v>0</v>
      </c>
      <c r="AB261" s="68" t="e">
        <f t="shared" si="291"/>
        <v>#DIV/0!</v>
      </c>
      <c r="AC261" s="239">
        <v>0</v>
      </c>
      <c r="AD261" s="239">
        <v>0</v>
      </c>
      <c r="AE261" s="68" t="e">
        <f t="shared" si="292"/>
        <v>#DIV/0!</v>
      </c>
      <c r="AF261" s="49">
        <f t="shared" si="285"/>
        <v>0</v>
      </c>
      <c r="AG261" s="7">
        <f t="shared" si="285"/>
        <v>0</v>
      </c>
      <c r="AH261" s="68" t="e">
        <f t="shared" si="310"/>
        <v>#DIV/0!</v>
      </c>
      <c r="AI261" s="17" t="str">
        <f>IFERROR((IF(AH261&lt;=AJ261,"SOBRESALIENTE",IF(AH261&gt;AJ261-(AJ261*0.05),"NO CUMPLIDA","ACEPTABLE"))),"N/A")</f>
        <v>N/A</v>
      </c>
      <c r="AJ261" s="7">
        <f t="shared" si="261"/>
        <v>0</v>
      </c>
      <c r="AK261" s="7" t="s">
        <v>594</v>
      </c>
      <c r="AL261" s="238" t="s">
        <v>2106</v>
      </c>
      <c r="AM261" s="239">
        <v>0</v>
      </c>
      <c r="AN261" s="239">
        <v>0</v>
      </c>
      <c r="AO261" s="68" t="e">
        <f t="shared" si="293"/>
        <v>#DIV/0!</v>
      </c>
      <c r="AP261" s="239">
        <v>0</v>
      </c>
      <c r="AQ261" s="239">
        <v>0</v>
      </c>
      <c r="AR261" s="68" t="e">
        <f t="shared" si="294"/>
        <v>#DIV/0!</v>
      </c>
      <c r="AS261" s="239">
        <v>0</v>
      </c>
      <c r="AT261" s="239">
        <v>0</v>
      </c>
      <c r="AU261" s="68" t="e">
        <f t="shared" si="295"/>
        <v>#DIV/0!</v>
      </c>
      <c r="AV261" s="49">
        <f t="shared" si="249"/>
        <v>0</v>
      </c>
      <c r="AW261" s="7">
        <f t="shared" si="249"/>
        <v>0</v>
      </c>
      <c r="AX261" s="68" t="e">
        <f t="shared" si="296"/>
        <v>#DIV/0!</v>
      </c>
      <c r="AY261" s="17" t="str">
        <f>IFERROR((IF(AX261&lt;=AZ261,"SOBRESALIENTE",IF(AX261&gt;AZ261+(AZ261*0.05),"NO CUMPLIDA","ACEPTABLE"))),"N/A")</f>
        <v>N/A</v>
      </c>
      <c r="AZ261" s="11">
        <f t="shared" si="311"/>
        <v>0</v>
      </c>
      <c r="BA261" s="7" t="s">
        <v>594</v>
      </c>
      <c r="BB261" s="7" t="s">
        <v>2106</v>
      </c>
      <c r="BC261" s="21"/>
      <c r="BD261" s="21"/>
      <c r="BE261" s="68" t="e">
        <f t="shared" si="297"/>
        <v>#DIV/0!</v>
      </c>
      <c r="BF261" s="21"/>
      <c r="BG261" s="21"/>
      <c r="BH261" s="68" t="e">
        <f t="shared" si="298"/>
        <v>#DIV/0!</v>
      </c>
      <c r="BI261" s="21"/>
      <c r="BJ261" s="21"/>
      <c r="BK261" s="68" t="e">
        <f t="shared" si="299"/>
        <v>#DIV/0!</v>
      </c>
      <c r="BL261" s="27">
        <f t="shared" si="250"/>
        <v>0</v>
      </c>
      <c r="BM261" s="26">
        <f t="shared" si="250"/>
        <v>0</v>
      </c>
      <c r="BN261" s="68" t="e">
        <f t="shared" si="300"/>
        <v>#DIV/0!</v>
      </c>
      <c r="BO261" s="28" t="str">
        <f>IFERROR((IF(BN261&lt;=BP261,"SOBRESALIENTE",IF(BN261&gt;BP261+(BP261*0.05),"NO CUMPLIDA","ACEPTABLE"))),"N/A")</f>
        <v>N/A</v>
      </c>
      <c r="BP261" s="26">
        <f t="shared" si="268"/>
        <v>0</v>
      </c>
      <c r="BQ261" s="21"/>
      <c r="BR261" s="21"/>
      <c r="BS261" s="21"/>
      <c r="BT261" s="68" t="e">
        <f t="shared" si="301"/>
        <v>#DIV/0!</v>
      </c>
      <c r="BU261" s="21"/>
      <c r="BV261" s="21"/>
      <c r="BW261" s="68" t="e">
        <f t="shared" si="302"/>
        <v>#DIV/0!</v>
      </c>
      <c r="BX261" s="21"/>
      <c r="BY261" s="21"/>
      <c r="BZ261" s="68" t="e">
        <f t="shared" si="303"/>
        <v>#DIV/0!</v>
      </c>
      <c r="CA261" s="27">
        <f t="shared" si="304"/>
        <v>0</v>
      </c>
      <c r="CB261" s="26">
        <f t="shared" si="304"/>
        <v>0</v>
      </c>
      <c r="CC261" s="68" t="e">
        <f t="shared" si="305"/>
        <v>#DIV/0!</v>
      </c>
      <c r="CD261" s="28" t="str">
        <f>IFERROR((IF(CC261&lt;=CE261,"SOBRESALIENTE",IF(CC261&gt;CE261+(CE261*0.05),"NO CUMPLIDA","ACEPTABLE"))),"N/A")</f>
        <v>N/A</v>
      </c>
      <c r="CE261" s="26">
        <f t="shared" si="269"/>
        <v>0</v>
      </c>
      <c r="CF261" s="21"/>
      <c r="CG261" s="26">
        <f t="shared" si="286"/>
        <v>0</v>
      </c>
      <c r="CH261" s="26">
        <f t="shared" si="286"/>
        <v>0</v>
      </c>
      <c r="CI261" s="68" t="e">
        <f t="shared" si="306"/>
        <v>#DIV/0!</v>
      </c>
      <c r="CJ261" s="28" t="str">
        <f>IFERROR((IF(CI261&lt;=CK261,"SOBRESALIENTE",IF(CI261&gt;CK261+(CK261*0.05),"NO CUMPLIDA","ACEPTABLE"))),"N/A")</f>
        <v>N/A</v>
      </c>
      <c r="CK261" s="7">
        <v>0</v>
      </c>
      <c r="CL261" s="26"/>
      <c r="CM261" s="65">
        <f t="shared" si="287"/>
        <v>0</v>
      </c>
      <c r="CN261" s="38">
        <f t="shared" si="312"/>
        <v>0</v>
      </c>
      <c r="CO261" s="68" t="e">
        <f t="shared" si="307"/>
        <v>#DIV/0!</v>
      </c>
      <c r="CP261" s="28" t="str">
        <f>IFERROR((IF(CO261&lt;=CQ261,"SOBRESALIENTE",IF(CO261&gt;CQ261+(CQ261*0.05),"NO CUMPLIDA","ACEPTABLE"))),"N/A")</f>
        <v>N/A</v>
      </c>
      <c r="CQ261" s="11">
        <v>0</v>
      </c>
      <c r="CR261" s="26"/>
      <c r="CS261" s="65">
        <f t="shared" si="288"/>
        <v>0</v>
      </c>
      <c r="CT261" s="29">
        <f t="shared" si="313"/>
        <v>0</v>
      </c>
      <c r="CU261" s="69" t="e">
        <f t="shared" si="308"/>
        <v>#DIV/0!</v>
      </c>
      <c r="CV261" s="28" t="str">
        <f>IFERROR((IF(CU261&lt;=CW261,"SOBRESALIENTE",IF(CU261&gt;CW261+(CW261*0.05),"NO CUMPLIDA","ACEPTABLE"))),"N/A")</f>
        <v>N/A</v>
      </c>
      <c r="CW261" s="7">
        <v>0</v>
      </c>
      <c r="CX261" s="26"/>
      <c r="CY261" s="27">
        <f t="shared" si="289"/>
        <v>0</v>
      </c>
      <c r="CZ261" s="27">
        <f t="shared" si="284"/>
        <v>0</v>
      </c>
      <c r="DA261" s="69" t="e">
        <f t="shared" si="309"/>
        <v>#DIV/0!</v>
      </c>
      <c r="DB261" s="28" t="str">
        <f>IFERROR((IF(DA261&lt;=DC261,"SOBRESALIENTE",IF(DA261&gt;DC261+(DC261*0.05),"NO CUMPLIDA","ACEPTABLE"))),"N/A")</f>
        <v>N/A</v>
      </c>
      <c r="DC261" s="7">
        <v>0</v>
      </c>
      <c r="DD261" s="26"/>
    </row>
    <row r="262" spans="1:108" ht="112.5">
      <c r="A262" s="6" t="s">
        <v>2107</v>
      </c>
      <c r="B262" s="7" t="s">
        <v>102</v>
      </c>
      <c r="C262" s="8" t="s">
        <v>1841</v>
      </c>
      <c r="D262" s="9" t="s">
        <v>1842</v>
      </c>
      <c r="E262" s="7">
        <v>87571794</v>
      </c>
      <c r="F262" s="8" t="s">
        <v>2055</v>
      </c>
      <c r="G262" s="9" t="s">
        <v>2056</v>
      </c>
      <c r="H262" s="9">
        <v>27160689</v>
      </c>
      <c r="I262" s="7" t="s">
        <v>107</v>
      </c>
      <c r="J262" s="7" t="s">
        <v>2057</v>
      </c>
      <c r="K262" s="7" t="s">
        <v>2108</v>
      </c>
      <c r="L262" s="7" t="s">
        <v>110</v>
      </c>
      <c r="M262" s="7" t="s">
        <v>111</v>
      </c>
      <c r="N262" s="7" t="s">
        <v>550</v>
      </c>
      <c r="O262" s="7" t="s">
        <v>172</v>
      </c>
      <c r="P262" s="7" t="s">
        <v>1635</v>
      </c>
      <c r="Q262" s="7" t="s">
        <v>1129</v>
      </c>
      <c r="R262" s="8" t="s">
        <v>2109</v>
      </c>
      <c r="S262" s="7" t="s">
        <v>193</v>
      </c>
      <c r="T262" s="7" t="s">
        <v>193</v>
      </c>
      <c r="U262" s="7">
        <v>1</v>
      </c>
      <c r="V262" s="7" t="s">
        <v>160</v>
      </c>
      <c r="W262" s="60">
        <v>100</v>
      </c>
      <c r="X262" s="239">
        <v>100</v>
      </c>
      <c r="Y262" s="14">
        <f t="shared" si="290"/>
        <v>1</v>
      </c>
      <c r="Z262" s="239">
        <v>100</v>
      </c>
      <c r="AA262" s="239">
        <v>100</v>
      </c>
      <c r="AB262" s="14">
        <f t="shared" si="291"/>
        <v>1</v>
      </c>
      <c r="AC262" s="239">
        <v>100</v>
      </c>
      <c r="AD262" s="239">
        <v>100</v>
      </c>
      <c r="AE262" s="14">
        <f t="shared" si="292"/>
        <v>1</v>
      </c>
      <c r="AF262" s="49">
        <f t="shared" si="285"/>
        <v>300</v>
      </c>
      <c r="AG262" s="7">
        <f t="shared" si="285"/>
        <v>300</v>
      </c>
      <c r="AH262" s="14">
        <f t="shared" si="310"/>
        <v>1</v>
      </c>
      <c r="AI262" s="17" t="str">
        <f t="shared" ref="AI262:AI271" si="314">IFERROR((IF(AH262&gt;=AJ262,"SOBRESALIENTE",IF(AH262&lt;AJ262-(AJ262*0.05),"NO CUMPLIDA","ACEPTABLE"))),"N/A")</f>
        <v>SOBRESALIENTE</v>
      </c>
      <c r="AJ262" s="11">
        <f t="shared" si="261"/>
        <v>1</v>
      </c>
      <c r="AK262" s="11" t="s">
        <v>119</v>
      </c>
      <c r="AL262" s="240" t="s">
        <v>2110</v>
      </c>
      <c r="AM262" s="239">
        <v>100</v>
      </c>
      <c r="AN262" s="239">
        <v>100</v>
      </c>
      <c r="AO262" s="14">
        <f t="shared" si="293"/>
        <v>1</v>
      </c>
      <c r="AP262" s="239">
        <v>100</v>
      </c>
      <c r="AQ262" s="239">
        <v>100</v>
      </c>
      <c r="AR262" s="14">
        <f t="shared" si="294"/>
        <v>1</v>
      </c>
      <c r="AS262" s="239">
        <v>100</v>
      </c>
      <c r="AT262" s="239">
        <v>100</v>
      </c>
      <c r="AU262" s="14">
        <f t="shared" si="295"/>
        <v>1</v>
      </c>
      <c r="AV262" s="49">
        <f t="shared" si="249"/>
        <v>300</v>
      </c>
      <c r="AW262" s="7">
        <f t="shared" si="249"/>
        <v>300</v>
      </c>
      <c r="AX262" s="14">
        <f t="shared" si="296"/>
        <v>1</v>
      </c>
      <c r="AY262" s="17" t="str">
        <f>IFERROR((IF(AX262&lt;=AZ262,"SOBRESALIENTE",IF(AX262&gt;AZ262+(AZ262*0.05),"NO CUMPLIDA","ACEPTABLE"))),"N/A")</f>
        <v>SOBRESALIENTE</v>
      </c>
      <c r="AZ262" s="11">
        <f t="shared" si="311"/>
        <v>1</v>
      </c>
      <c r="BA262" s="11" t="s">
        <v>119</v>
      </c>
      <c r="BB262" s="7" t="s">
        <v>2110</v>
      </c>
      <c r="BC262" s="21"/>
      <c r="BD262" s="21"/>
      <c r="BE262" s="14" t="e">
        <f t="shared" si="297"/>
        <v>#DIV/0!</v>
      </c>
      <c r="BF262" s="21"/>
      <c r="BG262" s="21"/>
      <c r="BH262" s="14" t="e">
        <f t="shared" si="298"/>
        <v>#DIV/0!</v>
      </c>
      <c r="BI262" s="21"/>
      <c r="BJ262" s="21"/>
      <c r="BK262" s="14" t="e">
        <f t="shared" si="299"/>
        <v>#DIV/0!</v>
      </c>
      <c r="BL262" s="27">
        <f t="shared" si="250"/>
        <v>0</v>
      </c>
      <c r="BM262" s="26">
        <f t="shared" si="250"/>
        <v>0</v>
      </c>
      <c r="BN262" s="14" t="e">
        <f t="shared" si="300"/>
        <v>#DIV/0!</v>
      </c>
      <c r="BO262" s="28" t="str">
        <f>IFERROR((IF(BN262&gt;=BP262,"SOBRESALIENTE",IF(BN262&lt;BP262-(BP262*0.05),"NO CUMPLIDA","ACEPTABLE"))),"N/A")</f>
        <v>N/A</v>
      </c>
      <c r="BP262" s="24">
        <f t="shared" si="268"/>
        <v>1</v>
      </c>
      <c r="BQ262" s="21"/>
      <c r="BR262" s="21"/>
      <c r="BS262" s="21"/>
      <c r="BT262" s="14" t="e">
        <f t="shared" si="301"/>
        <v>#DIV/0!</v>
      </c>
      <c r="BU262" s="21"/>
      <c r="BV262" s="21"/>
      <c r="BW262" s="14" t="e">
        <f t="shared" si="302"/>
        <v>#DIV/0!</v>
      </c>
      <c r="BX262" s="21"/>
      <c r="BY262" s="21"/>
      <c r="BZ262" s="14" t="e">
        <f t="shared" si="303"/>
        <v>#DIV/0!</v>
      </c>
      <c r="CA262" s="27">
        <f t="shared" si="304"/>
        <v>0</v>
      </c>
      <c r="CB262" s="26">
        <f t="shared" si="304"/>
        <v>0</v>
      </c>
      <c r="CC262" s="14" t="e">
        <f t="shared" si="305"/>
        <v>#DIV/0!</v>
      </c>
      <c r="CD262" s="28" t="str">
        <f>IFERROR((IF(CC262&gt;=CE262,"SOBRESALIENTE",IF(CC262&lt;CE262-(CE262*0.05),"NO CUMPLIDA","ACEPTABLE"))),"N/A")</f>
        <v>N/A</v>
      </c>
      <c r="CE262" s="24">
        <f t="shared" si="269"/>
        <v>1</v>
      </c>
      <c r="CF262" s="21"/>
      <c r="CG262" s="26">
        <f t="shared" si="286"/>
        <v>600</v>
      </c>
      <c r="CH262" s="26">
        <f t="shared" si="286"/>
        <v>600</v>
      </c>
      <c r="CI262" s="14">
        <f t="shared" si="306"/>
        <v>1</v>
      </c>
      <c r="CJ262" s="28" t="str">
        <f t="shared" ref="CJ262:CJ271" si="315">IFERROR((IF(CI262&gt;=CK262,"SOBRESALIENTE",IF(CI262&lt;CK262-(CK262*0.05),"NO CUMPLIDA","ACEPTABLE"))),"N/A")</f>
        <v>SOBRESALIENTE</v>
      </c>
      <c r="CK262" s="7">
        <v>1</v>
      </c>
      <c r="CL262" s="26"/>
      <c r="CM262" s="65">
        <f t="shared" si="287"/>
        <v>600</v>
      </c>
      <c r="CN262" s="38">
        <f t="shared" si="312"/>
        <v>100</v>
      </c>
      <c r="CO262" s="14">
        <f t="shared" si="307"/>
        <v>6</v>
      </c>
      <c r="CP262" s="28" t="str">
        <f t="shared" ref="CP262:CP271" si="316">IFERROR((IF(CO262&gt;=CQ262,"SOBRESALIENTE",IF(CO262&lt;CQ262-(CQ262*0.05),"NO CUMPLIDA","ACEPTABLE"))),"N/A")</f>
        <v>SOBRESALIENTE</v>
      </c>
      <c r="CQ262" s="11">
        <v>1</v>
      </c>
      <c r="CR262" s="26"/>
      <c r="CS262" s="65">
        <f t="shared" si="288"/>
        <v>0</v>
      </c>
      <c r="CT262" s="29">
        <f t="shared" si="313"/>
        <v>100</v>
      </c>
      <c r="CU262" s="30">
        <f t="shared" si="308"/>
        <v>0</v>
      </c>
      <c r="CV262" s="28" t="str">
        <f t="shared" ref="CV262:CV271" si="317">IFERROR((IF(CU262&gt;=CW262,"SOBRESALIENTE",IF(CU262&lt;CW262-(CW262*0.05),"NO CUMPLIDA","ACEPTABLE"))),"N/A")</f>
        <v>NO CUMPLIDA</v>
      </c>
      <c r="CW262" s="7">
        <v>1</v>
      </c>
      <c r="CX262" s="26"/>
      <c r="CY262" s="27">
        <f t="shared" si="289"/>
        <v>600</v>
      </c>
      <c r="CZ262" s="27">
        <f t="shared" si="284"/>
        <v>600</v>
      </c>
      <c r="DA262" s="30">
        <f t="shared" si="309"/>
        <v>1</v>
      </c>
      <c r="DB262" s="28" t="str">
        <f t="shared" ref="DB262:DB271" si="318">IFERROR((IF(DA262&gt;=DC262,"SOBRESALIENTE",IF(DA262&lt;DC262-(DC262*0.05),"NO CUMPLIDA","ACEPTABLE"))),"N/A")</f>
        <v>SOBRESALIENTE</v>
      </c>
      <c r="DC262" s="7">
        <v>1</v>
      </c>
      <c r="DD262" s="26"/>
    </row>
    <row r="263" spans="1:108" ht="102">
      <c r="A263" s="8" t="s">
        <v>2111</v>
      </c>
      <c r="B263" s="7" t="s">
        <v>102</v>
      </c>
      <c r="C263" s="8" t="s">
        <v>1841</v>
      </c>
      <c r="D263" s="9" t="s">
        <v>1842</v>
      </c>
      <c r="E263" s="7">
        <v>87571794</v>
      </c>
      <c r="F263" s="8" t="s">
        <v>2055</v>
      </c>
      <c r="G263" s="9" t="s">
        <v>2056</v>
      </c>
      <c r="H263" s="9">
        <v>27160689</v>
      </c>
      <c r="I263" s="7" t="s">
        <v>107</v>
      </c>
      <c r="J263" s="7" t="s">
        <v>2057</v>
      </c>
      <c r="K263" s="7" t="s">
        <v>2112</v>
      </c>
      <c r="L263" s="7" t="s">
        <v>110</v>
      </c>
      <c r="M263" s="7" t="s">
        <v>111</v>
      </c>
      <c r="N263" s="7" t="s">
        <v>112</v>
      </c>
      <c r="O263" s="7" t="s">
        <v>243</v>
      </c>
      <c r="P263" s="7" t="s">
        <v>2060</v>
      </c>
      <c r="Q263" s="7" t="s">
        <v>1129</v>
      </c>
      <c r="R263" s="8" t="s">
        <v>2113</v>
      </c>
      <c r="S263" s="7" t="s">
        <v>2114</v>
      </c>
      <c r="T263" s="7" t="s">
        <v>2115</v>
      </c>
      <c r="U263" s="11">
        <v>1</v>
      </c>
      <c r="V263" s="7" t="s">
        <v>160</v>
      </c>
      <c r="W263" s="271">
        <v>10760</v>
      </c>
      <c r="X263" s="272">
        <v>25561</v>
      </c>
      <c r="Y263" s="14">
        <f t="shared" si="290"/>
        <v>0.42095379679981221</v>
      </c>
      <c r="Z263" s="278">
        <v>16313</v>
      </c>
      <c r="AA263" s="278">
        <v>15260</v>
      </c>
      <c r="AB263" s="14">
        <f t="shared" si="291"/>
        <v>1.0690039318479685</v>
      </c>
      <c r="AC263" s="279">
        <v>16140</v>
      </c>
      <c r="AD263" s="279">
        <v>36116</v>
      </c>
      <c r="AE263" s="14">
        <f t="shared" si="292"/>
        <v>0.4468933436703954</v>
      </c>
      <c r="AF263" s="49">
        <f t="shared" si="285"/>
        <v>43213</v>
      </c>
      <c r="AG263" s="7">
        <f t="shared" si="285"/>
        <v>76937</v>
      </c>
      <c r="AH263" s="14">
        <f t="shared" si="310"/>
        <v>0.56166733821178372</v>
      </c>
      <c r="AI263" s="17" t="str">
        <f t="shared" si="314"/>
        <v>NO CUMPLIDA</v>
      </c>
      <c r="AJ263" s="11">
        <f t="shared" si="261"/>
        <v>1</v>
      </c>
      <c r="AK263" s="11" t="s">
        <v>119</v>
      </c>
      <c r="AL263" s="240" t="s">
        <v>2116</v>
      </c>
      <c r="AM263" s="275">
        <v>14400</v>
      </c>
      <c r="AN263" s="275">
        <v>23426</v>
      </c>
      <c r="AO263" s="14">
        <f t="shared" si="293"/>
        <v>0.6147016135917357</v>
      </c>
      <c r="AP263" s="275">
        <v>14263</v>
      </c>
      <c r="AQ263" s="275">
        <v>41971</v>
      </c>
      <c r="AR263" s="14">
        <f t="shared" si="294"/>
        <v>0.33982988253794288</v>
      </c>
      <c r="AS263" s="275">
        <v>16155</v>
      </c>
      <c r="AT263" s="275">
        <v>16762</v>
      </c>
      <c r="AU263" s="14">
        <f t="shared" si="295"/>
        <v>0.96378713757308199</v>
      </c>
      <c r="AV263" s="49">
        <f t="shared" si="249"/>
        <v>44818</v>
      </c>
      <c r="AW263" s="7">
        <f t="shared" si="249"/>
        <v>82159</v>
      </c>
      <c r="AX263" s="14">
        <f t="shared" si="296"/>
        <v>0.54550323153884539</v>
      </c>
      <c r="AY263" s="17" t="str">
        <f>IFERROR((IF(AX263&gt;=AZ263,"SOBRESALIENTE",IF(AX263&lt;AZ263+(AZ263*0.05),"NO CUMPLIDA","ACEPTABLE"))),"N/A")</f>
        <v>NO CUMPLIDA</v>
      </c>
      <c r="AZ263" s="11">
        <f t="shared" si="311"/>
        <v>1</v>
      </c>
      <c r="BA263" s="11" t="s">
        <v>119</v>
      </c>
      <c r="BB263" s="7" t="s">
        <v>2117</v>
      </c>
      <c r="BC263" s="21"/>
      <c r="BD263" s="21"/>
      <c r="BE263" s="14" t="e">
        <f t="shared" si="297"/>
        <v>#DIV/0!</v>
      </c>
      <c r="BF263" s="21"/>
      <c r="BG263" s="21"/>
      <c r="BH263" s="14" t="e">
        <f t="shared" si="298"/>
        <v>#DIV/0!</v>
      </c>
      <c r="BI263" s="21"/>
      <c r="BJ263" s="21"/>
      <c r="BK263" s="14" t="e">
        <f t="shared" si="299"/>
        <v>#DIV/0!</v>
      </c>
      <c r="BL263" s="27">
        <f t="shared" si="250"/>
        <v>0</v>
      </c>
      <c r="BM263" s="26">
        <f t="shared" si="250"/>
        <v>0</v>
      </c>
      <c r="BN263" s="14" t="e">
        <f t="shared" si="300"/>
        <v>#DIV/0!</v>
      </c>
      <c r="BO263" s="28" t="str">
        <f>IFERROR((IF(BN263&lt;=BP263,"SOBRESALIENTE",IF(BN263&gt;BP263+(BP263*0.05),"NO CUMPLIDA","ACEPTABLE"))),"N/A")</f>
        <v>N/A</v>
      </c>
      <c r="BP263" s="24">
        <f t="shared" si="268"/>
        <v>1</v>
      </c>
      <c r="BQ263" s="21"/>
      <c r="BR263" s="21"/>
      <c r="BS263" s="21"/>
      <c r="BT263" s="14" t="e">
        <f t="shared" si="301"/>
        <v>#DIV/0!</v>
      </c>
      <c r="BU263" s="21"/>
      <c r="BV263" s="21"/>
      <c r="BW263" s="14" t="e">
        <f t="shared" si="302"/>
        <v>#DIV/0!</v>
      </c>
      <c r="BX263" s="21"/>
      <c r="BY263" s="21"/>
      <c r="BZ263" s="14" t="e">
        <f t="shared" si="303"/>
        <v>#DIV/0!</v>
      </c>
      <c r="CA263" s="27">
        <f t="shared" si="304"/>
        <v>0</v>
      </c>
      <c r="CB263" s="26">
        <f t="shared" si="304"/>
        <v>0</v>
      </c>
      <c r="CC263" s="14" t="e">
        <f t="shared" si="305"/>
        <v>#DIV/0!</v>
      </c>
      <c r="CD263" s="28" t="str">
        <f>IFERROR((IF(CC263&gt;=CE263,"SOBRESALIENTE",IF(CC263&lt;CE263-(CE263*0.05),"NO CUMPLIDA","ACEPTABLE"))),"N/A")</f>
        <v>N/A</v>
      </c>
      <c r="CE263" s="24">
        <f t="shared" si="269"/>
        <v>1</v>
      </c>
      <c r="CF263" s="21"/>
      <c r="CG263" s="26">
        <f t="shared" si="286"/>
        <v>88031</v>
      </c>
      <c r="CH263" s="26">
        <f t="shared" si="286"/>
        <v>159096</v>
      </c>
      <c r="CI263" s="14">
        <f t="shared" si="306"/>
        <v>0.55332000804545678</v>
      </c>
      <c r="CJ263" s="28" t="str">
        <f t="shared" si="315"/>
        <v>NO CUMPLIDA</v>
      </c>
      <c r="CK263" s="11">
        <v>1</v>
      </c>
      <c r="CL263" s="26"/>
      <c r="CM263" s="65">
        <f t="shared" si="287"/>
        <v>88031</v>
      </c>
      <c r="CN263" s="38">
        <f t="shared" si="312"/>
        <v>26516</v>
      </c>
      <c r="CO263" s="14">
        <f t="shared" si="307"/>
        <v>3.3199200482727411</v>
      </c>
      <c r="CP263" s="28" t="str">
        <f t="shared" si="316"/>
        <v>SOBRESALIENTE</v>
      </c>
      <c r="CQ263" s="11">
        <v>1</v>
      </c>
      <c r="CR263" s="26"/>
      <c r="CS263" s="65">
        <f t="shared" si="288"/>
        <v>0</v>
      </c>
      <c r="CT263" s="29">
        <f t="shared" si="313"/>
        <v>26516</v>
      </c>
      <c r="CU263" s="30">
        <f t="shared" si="308"/>
        <v>0</v>
      </c>
      <c r="CV263" s="28" t="str">
        <f t="shared" si="317"/>
        <v>NO CUMPLIDA</v>
      </c>
      <c r="CW263" s="11">
        <v>1</v>
      </c>
      <c r="CX263" s="26"/>
      <c r="CY263" s="27">
        <f t="shared" si="289"/>
        <v>88031</v>
      </c>
      <c r="CZ263" s="27">
        <f t="shared" si="284"/>
        <v>159096</v>
      </c>
      <c r="DA263" s="30">
        <f t="shared" si="309"/>
        <v>0.55332000804545678</v>
      </c>
      <c r="DB263" s="28" t="str">
        <f t="shared" si="318"/>
        <v>NO CUMPLIDA</v>
      </c>
      <c r="DC263" s="11">
        <v>1</v>
      </c>
      <c r="DD263" s="26"/>
    </row>
    <row r="264" spans="1:108" ht="102">
      <c r="A264" s="6" t="s">
        <v>2118</v>
      </c>
      <c r="B264" s="7" t="s">
        <v>102</v>
      </c>
      <c r="C264" s="8" t="s">
        <v>1841</v>
      </c>
      <c r="D264" s="9" t="s">
        <v>1842</v>
      </c>
      <c r="E264" s="7">
        <v>87571794</v>
      </c>
      <c r="F264" s="8" t="s">
        <v>2055</v>
      </c>
      <c r="G264" s="9" t="s">
        <v>2056</v>
      </c>
      <c r="H264" s="9">
        <v>27160689</v>
      </c>
      <c r="I264" s="7" t="s">
        <v>107</v>
      </c>
      <c r="J264" s="7" t="s">
        <v>2119</v>
      </c>
      <c r="K264" s="7" t="s">
        <v>2120</v>
      </c>
      <c r="L264" s="7" t="s">
        <v>110</v>
      </c>
      <c r="M264" s="7" t="s">
        <v>111</v>
      </c>
      <c r="N264" s="7" t="s">
        <v>112</v>
      </c>
      <c r="O264" s="7" t="s">
        <v>243</v>
      </c>
      <c r="P264" s="7" t="s">
        <v>2121</v>
      </c>
      <c r="Q264" s="7" t="s">
        <v>2122</v>
      </c>
      <c r="R264" s="8" t="s">
        <v>2123</v>
      </c>
      <c r="S264" s="7" t="s">
        <v>2124</v>
      </c>
      <c r="T264" s="7" t="s">
        <v>2125</v>
      </c>
      <c r="U264" s="11">
        <v>1</v>
      </c>
      <c r="V264" s="7" t="s">
        <v>160</v>
      </c>
      <c r="W264" s="280">
        <v>45250336203</v>
      </c>
      <c r="X264" s="281">
        <v>46906989</v>
      </c>
      <c r="Y264" s="14">
        <f t="shared" si="290"/>
        <v>964.68217567748809</v>
      </c>
      <c r="Z264" s="281">
        <v>45250336203</v>
      </c>
      <c r="AA264" s="278">
        <v>4032582115.4499998</v>
      </c>
      <c r="AB264" s="14">
        <f t="shared" si="291"/>
        <v>11.221181592219224</v>
      </c>
      <c r="AC264" s="281">
        <v>45250336203</v>
      </c>
      <c r="AD264" s="279">
        <v>22374460424.700001</v>
      </c>
      <c r="AE264" s="14">
        <f t="shared" si="292"/>
        <v>2.0224101651652107</v>
      </c>
      <c r="AF264" s="49">
        <f t="shared" si="285"/>
        <v>135751008609</v>
      </c>
      <c r="AG264" s="7">
        <f t="shared" si="285"/>
        <v>26453949529.150002</v>
      </c>
      <c r="AH264" s="14">
        <f t="shared" si="310"/>
        <v>5.1315970214358329</v>
      </c>
      <c r="AI264" s="17" t="str">
        <f t="shared" si="314"/>
        <v>SOBRESALIENTE</v>
      </c>
      <c r="AJ264" s="11">
        <f t="shared" si="261"/>
        <v>1</v>
      </c>
      <c r="AK264" s="11" t="s">
        <v>119</v>
      </c>
      <c r="AL264" s="240" t="s">
        <v>2126</v>
      </c>
      <c r="AM264" s="281">
        <v>45250336203</v>
      </c>
      <c r="AN264" s="281">
        <v>32151537088.959999</v>
      </c>
      <c r="AO264" s="14">
        <f t="shared" si="293"/>
        <v>1.4074081770273368</v>
      </c>
      <c r="AP264" s="281">
        <v>45250336203</v>
      </c>
      <c r="AQ264" s="275">
        <v>34594834877.549995</v>
      </c>
      <c r="AR264" s="14">
        <f t="shared" si="294"/>
        <v>1.3080084458609396</v>
      </c>
      <c r="AS264" s="281">
        <v>45250336203</v>
      </c>
      <c r="AT264" s="281">
        <v>41302510134.549995</v>
      </c>
      <c r="AU264" s="14">
        <f t="shared" si="295"/>
        <v>1.0955831995583147</v>
      </c>
      <c r="AV264" s="49">
        <f t="shared" si="249"/>
        <v>135751008609</v>
      </c>
      <c r="AW264" s="7">
        <f t="shared" si="249"/>
        <v>108048882101.06</v>
      </c>
      <c r="AX264" s="14">
        <f t="shared" si="296"/>
        <v>1.2563851283720799</v>
      </c>
      <c r="AY264" s="17" t="str">
        <f>IFERROR((IF(AX264&gt;=AZ264,"SOBRESALIENTE",IF(AX264&lt;AZ264-(AZ264*0.05),"NO CUMPLIDA","ACEPTABLE"))),"N/A")</f>
        <v>SOBRESALIENTE</v>
      </c>
      <c r="AZ264" s="11">
        <f t="shared" si="311"/>
        <v>1</v>
      </c>
      <c r="BA264" s="11" t="s">
        <v>119</v>
      </c>
      <c r="BB264" s="7" t="s">
        <v>2127</v>
      </c>
      <c r="BC264" s="21"/>
      <c r="BD264" s="21"/>
      <c r="BE264" s="14" t="e">
        <f t="shared" si="297"/>
        <v>#DIV/0!</v>
      </c>
      <c r="BF264" s="21"/>
      <c r="BG264" s="21"/>
      <c r="BH264" s="14" t="e">
        <f t="shared" si="298"/>
        <v>#DIV/0!</v>
      </c>
      <c r="BI264" s="21"/>
      <c r="BJ264" s="21"/>
      <c r="BK264" s="14" t="e">
        <f t="shared" si="299"/>
        <v>#DIV/0!</v>
      </c>
      <c r="BL264" s="27">
        <f t="shared" si="250"/>
        <v>0</v>
      </c>
      <c r="BM264" s="26">
        <f t="shared" si="250"/>
        <v>0</v>
      </c>
      <c r="BN264" s="14" t="e">
        <f t="shared" si="300"/>
        <v>#DIV/0!</v>
      </c>
      <c r="BO264" s="28" t="str">
        <f t="shared" ref="BO264:BO271" si="319">IFERROR((IF(BN264&gt;=BP264,"SOBRESALIENTE",IF(BN264&lt;BP264-(BP264*0.05),"NO CUMPLIDA","ACEPTABLE"))),"N/A")</f>
        <v>N/A</v>
      </c>
      <c r="BP264" s="24">
        <f t="shared" si="268"/>
        <v>1</v>
      </c>
      <c r="BQ264" s="21"/>
      <c r="BR264" s="21"/>
      <c r="BS264" s="21"/>
      <c r="BT264" s="14" t="e">
        <f t="shared" si="301"/>
        <v>#DIV/0!</v>
      </c>
      <c r="BU264" s="21"/>
      <c r="BV264" s="21"/>
      <c r="BW264" s="14" t="e">
        <f t="shared" si="302"/>
        <v>#DIV/0!</v>
      </c>
      <c r="BX264" s="21"/>
      <c r="BY264" s="21"/>
      <c r="BZ264" s="14" t="e">
        <f t="shared" si="303"/>
        <v>#DIV/0!</v>
      </c>
      <c r="CA264" s="27">
        <f t="shared" si="304"/>
        <v>0</v>
      </c>
      <c r="CB264" s="26">
        <f t="shared" si="304"/>
        <v>0</v>
      </c>
      <c r="CC264" s="14" t="e">
        <f t="shared" si="305"/>
        <v>#DIV/0!</v>
      </c>
      <c r="CD264" s="28" t="str">
        <f t="shared" ref="CD264:CD271" si="320">IFERROR((IF(CC264&gt;=CE264,"SOBRESALIENTE",IF(CC264&lt;CE264-(CE264*0.05),"NO CUMPLIDA","ACEPTABLE"))),"N/A")</f>
        <v>N/A</v>
      </c>
      <c r="CE264" s="24">
        <f t="shared" si="269"/>
        <v>1</v>
      </c>
      <c r="CF264" s="21"/>
      <c r="CG264" s="26">
        <f t="shared" si="286"/>
        <v>271502017218</v>
      </c>
      <c r="CH264" s="26">
        <f t="shared" si="286"/>
        <v>134502831630.20999</v>
      </c>
      <c r="CI264" s="14">
        <f t="shared" si="306"/>
        <v>2.0185598617317089</v>
      </c>
      <c r="CJ264" s="28" t="str">
        <f t="shared" si="315"/>
        <v>SOBRESALIENTE</v>
      </c>
      <c r="CK264" s="11">
        <v>1</v>
      </c>
      <c r="CL264" s="26"/>
      <c r="CM264" s="65">
        <f t="shared" si="287"/>
        <v>271502017218</v>
      </c>
      <c r="CN264" s="38">
        <f t="shared" si="312"/>
        <v>22417138605.035</v>
      </c>
      <c r="CO264" s="14">
        <f t="shared" si="307"/>
        <v>12.111359170390253</v>
      </c>
      <c r="CP264" s="28" t="str">
        <f t="shared" si="316"/>
        <v>SOBRESALIENTE</v>
      </c>
      <c r="CQ264" s="11">
        <v>1</v>
      </c>
      <c r="CR264" s="26"/>
      <c r="CS264" s="65">
        <f t="shared" si="288"/>
        <v>0</v>
      </c>
      <c r="CT264" s="29">
        <f t="shared" si="313"/>
        <v>22417138605.035</v>
      </c>
      <c r="CU264" s="30">
        <f t="shared" si="308"/>
        <v>0</v>
      </c>
      <c r="CV264" s="28" t="str">
        <f t="shared" si="317"/>
        <v>NO CUMPLIDA</v>
      </c>
      <c r="CW264" s="11">
        <v>1</v>
      </c>
      <c r="CX264" s="26"/>
      <c r="CY264" s="29">
        <f t="shared" si="289"/>
        <v>271502017218</v>
      </c>
      <c r="CZ264" s="29">
        <f t="shared" si="284"/>
        <v>134502831630.20999</v>
      </c>
      <c r="DA264" s="30">
        <f t="shared" si="309"/>
        <v>2.0185598617317089</v>
      </c>
      <c r="DB264" s="28" t="str">
        <f t="shared" si="318"/>
        <v>SOBRESALIENTE</v>
      </c>
      <c r="DC264" s="11">
        <v>1</v>
      </c>
      <c r="DD264" s="26"/>
    </row>
    <row r="265" spans="1:108" ht="113.25" customHeight="1">
      <c r="A265" s="8" t="s">
        <v>2128</v>
      </c>
      <c r="B265" s="7" t="s">
        <v>102</v>
      </c>
      <c r="C265" s="8" t="s">
        <v>1841</v>
      </c>
      <c r="D265" s="9" t="s">
        <v>1842</v>
      </c>
      <c r="E265" s="7">
        <v>87571794</v>
      </c>
      <c r="F265" s="8" t="s">
        <v>2129</v>
      </c>
      <c r="G265" s="7" t="s">
        <v>2130</v>
      </c>
      <c r="H265" s="7">
        <v>98348698</v>
      </c>
      <c r="I265" s="7" t="s">
        <v>107</v>
      </c>
      <c r="J265" s="7" t="s">
        <v>2131</v>
      </c>
      <c r="K265" s="7" t="s">
        <v>2132</v>
      </c>
      <c r="L265" s="7" t="s">
        <v>110</v>
      </c>
      <c r="M265" s="7" t="s">
        <v>111</v>
      </c>
      <c r="N265" s="7" t="s">
        <v>154</v>
      </c>
      <c r="O265" s="7" t="s">
        <v>243</v>
      </c>
      <c r="P265" s="7" t="s">
        <v>2133</v>
      </c>
      <c r="Q265" s="7" t="s">
        <v>135</v>
      </c>
      <c r="R265" s="8" t="s">
        <v>2134</v>
      </c>
      <c r="S265" s="7" t="s">
        <v>2135</v>
      </c>
      <c r="T265" s="7" t="s">
        <v>2136</v>
      </c>
      <c r="U265" s="11">
        <v>0.95</v>
      </c>
      <c r="V265" s="7" t="s">
        <v>160</v>
      </c>
      <c r="W265" s="60">
        <v>163256484</v>
      </c>
      <c r="X265" s="61">
        <v>163256484</v>
      </c>
      <c r="Y265" s="14">
        <f t="shared" si="290"/>
        <v>1</v>
      </c>
      <c r="Z265" s="61">
        <v>3577123530</v>
      </c>
      <c r="AA265" s="61">
        <v>3577123530</v>
      </c>
      <c r="AB265" s="14">
        <f t="shared" si="291"/>
        <v>1</v>
      </c>
      <c r="AC265" s="61">
        <v>7482367148</v>
      </c>
      <c r="AD265" s="61">
        <v>7482367148</v>
      </c>
      <c r="AE265" s="14">
        <f t="shared" si="292"/>
        <v>1</v>
      </c>
      <c r="AF265" s="154">
        <f t="shared" si="285"/>
        <v>11222747162</v>
      </c>
      <c r="AG265" s="155">
        <f t="shared" si="285"/>
        <v>11222747162</v>
      </c>
      <c r="AH265" s="14">
        <f t="shared" si="310"/>
        <v>1</v>
      </c>
      <c r="AI265" s="17" t="str">
        <f t="shared" si="314"/>
        <v>SOBRESALIENTE</v>
      </c>
      <c r="AJ265" s="14">
        <f t="shared" si="261"/>
        <v>0.95</v>
      </c>
      <c r="AK265" s="11" t="s">
        <v>119</v>
      </c>
      <c r="AL265" s="92" t="s">
        <v>2137</v>
      </c>
      <c r="AM265" s="61">
        <v>6825169531</v>
      </c>
      <c r="AN265" s="61">
        <f>+AM265</f>
        <v>6825169531</v>
      </c>
      <c r="AO265" s="14">
        <f t="shared" si="293"/>
        <v>1</v>
      </c>
      <c r="AP265" s="61">
        <v>7077777083</v>
      </c>
      <c r="AQ265" s="61">
        <f>+AP265</f>
        <v>7077777083</v>
      </c>
      <c r="AR265" s="14">
        <f t="shared" si="294"/>
        <v>1</v>
      </c>
      <c r="AS265" s="61">
        <v>7389794848</v>
      </c>
      <c r="AT265" s="61">
        <f>+AS265</f>
        <v>7389794848</v>
      </c>
      <c r="AU265" s="14">
        <f t="shared" si="295"/>
        <v>1</v>
      </c>
      <c r="AV265" s="161">
        <f t="shared" si="249"/>
        <v>21292741462</v>
      </c>
      <c r="AW265" s="154">
        <f t="shared" si="249"/>
        <v>21292741462</v>
      </c>
      <c r="AX265" s="14">
        <f t="shared" si="296"/>
        <v>1</v>
      </c>
      <c r="AY265" s="17" t="str">
        <f>IFERROR((IF(AX265&gt;=AZ265,"SOBRESALIENTE",IF(AX265&lt;AZ265-(AZ265*0.05),"NO CUMPLIDA","ACEPTABLE"))),"N/A")</f>
        <v>SOBRESALIENTE</v>
      </c>
      <c r="AZ265" s="11">
        <f t="shared" si="311"/>
        <v>0.95</v>
      </c>
      <c r="BA265" s="11" t="s">
        <v>119</v>
      </c>
      <c r="BB265" s="7" t="s">
        <v>2138</v>
      </c>
      <c r="BC265" s="21"/>
      <c r="BD265" s="21"/>
      <c r="BE265" s="14" t="e">
        <f t="shared" si="297"/>
        <v>#DIV/0!</v>
      </c>
      <c r="BF265" s="21"/>
      <c r="BG265" s="21"/>
      <c r="BH265" s="14" t="e">
        <f t="shared" si="298"/>
        <v>#DIV/0!</v>
      </c>
      <c r="BI265" s="21"/>
      <c r="BJ265" s="21"/>
      <c r="BK265" s="14" t="e">
        <f t="shared" si="299"/>
        <v>#DIV/0!</v>
      </c>
      <c r="BL265" s="162">
        <f t="shared" si="250"/>
        <v>0</v>
      </c>
      <c r="BM265" s="163">
        <f t="shared" si="250"/>
        <v>0</v>
      </c>
      <c r="BN265" s="14" t="e">
        <f t="shared" si="300"/>
        <v>#DIV/0!</v>
      </c>
      <c r="BO265" s="28" t="str">
        <f t="shared" si="319"/>
        <v>N/A</v>
      </c>
      <c r="BP265" s="24">
        <f t="shared" si="268"/>
        <v>0.95</v>
      </c>
      <c r="BQ265" s="21"/>
      <c r="BR265" s="21"/>
      <c r="BS265" s="21"/>
      <c r="BT265" s="14" t="e">
        <f t="shared" si="301"/>
        <v>#DIV/0!</v>
      </c>
      <c r="BU265" s="21"/>
      <c r="BV265" s="21"/>
      <c r="BW265" s="14" t="e">
        <f t="shared" si="302"/>
        <v>#DIV/0!</v>
      </c>
      <c r="BX265" s="21"/>
      <c r="BY265" s="21"/>
      <c r="BZ265" s="14" t="e">
        <f t="shared" si="303"/>
        <v>#DIV/0!</v>
      </c>
      <c r="CA265" s="162">
        <f t="shared" si="304"/>
        <v>0</v>
      </c>
      <c r="CB265" s="163">
        <f t="shared" si="304"/>
        <v>0</v>
      </c>
      <c r="CC265" s="14" t="e">
        <f t="shared" si="305"/>
        <v>#DIV/0!</v>
      </c>
      <c r="CD265" s="28" t="str">
        <f t="shared" si="320"/>
        <v>N/A</v>
      </c>
      <c r="CE265" s="24">
        <f t="shared" si="269"/>
        <v>0.95</v>
      </c>
      <c r="CF265" s="21"/>
      <c r="CG265" s="163">
        <f t="shared" si="286"/>
        <v>32515488624</v>
      </c>
      <c r="CH265" s="163">
        <f t="shared" si="286"/>
        <v>32515488624</v>
      </c>
      <c r="CI265" s="14">
        <f t="shared" si="306"/>
        <v>1</v>
      </c>
      <c r="CJ265" s="28" t="str">
        <f t="shared" si="315"/>
        <v>SOBRESALIENTE</v>
      </c>
      <c r="CK265" s="11">
        <v>0.95</v>
      </c>
      <c r="CL265" s="26"/>
      <c r="CM265" s="231">
        <f t="shared" si="287"/>
        <v>32515488624</v>
      </c>
      <c r="CN265" s="38">
        <f t="shared" si="312"/>
        <v>5419248104</v>
      </c>
      <c r="CO265" s="14">
        <f t="shared" si="307"/>
        <v>6</v>
      </c>
      <c r="CP265" s="28" t="str">
        <f t="shared" si="316"/>
        <v>SOBRESALIENTE</v>
      </c>
      <c r="CQ265" s="11">
        <v>0.95</v>
      </c>
      <c r="CR265" s="26"/>
      <c r="CS265" s="231">
        <f t="shared" si="288"/>
        <v>0</v>
      </c>
      <c r="CT265" s="29">
        <f t="shared" si="313"/>
        <v>5419248104</v>
      </c>
      <c r="CU265" s="30">
        <f t="shared" si="308"/>
        <v>0</v>
      </c>
      <c r="CV265" s="28" t="str">
        <f t="shared" si="317"/>
        <v>NO CUMPLIDA</v>
      </c>
      <c r="CW265" s="11">
        <v>0.95</v>
      </c>
      <c r="CX265" s="26"/>
      <c r="CY265" s="29">
        <f t="shared" si="289"/>
        <v>32515488624</v>
      </c>
      <c r="CZ265" s="29">
        <f t="shared" si="284"/>
        <v>32515488624</v>
      </c>
      <c r="DA265" s="30">
        <f t="shared" si="309"/>
        <v>1</v>
      </c>
      <c r="DB265" s="28" t="str">
        <f t="shared" si="318"/>
        <v>SOBRESALIENTE</v>
      </c>
      <c r="DC265" s="11">
        <v>0.95</v>
      </c>
      <c r="DD265" s="26"/>
    </row>
    <row r="266" spans="1:108" ht="141.75" customHeight="1">
      <c r="A266" s="6" t="s">
        <v>2139</v>
      </c>
      <c r="B266" s="7" t="s">
        <v>102</v>
      </c>
      <c r="C266" s="8" t="s">
        <v>1841</v>
      </c>
      <c r="D266" s="9" t="s">
        <v>1842</v>
      </c>
      <c r="E266" s="7">
        <v>87571794</v>
      </c>
      <c r="F266" s="8" t="s">
        <v>2129</v>
      </c>
      <c r="G266" s="7" t="s">
        <v>2130</v>
      </c>
      <c r="H266" s="7">
        <v>98348698</v>
      </c>
      <c r="I266" s="7" t="s">
        <v>107</v>
      </c>
      <c r="J266" s="7" t="s">
        <v>2140</v>
      </c>
      <c r="K266" s="7" t="s">
        <v>2141</v>
      </c>
      <c r="L266" s="7" t="s">
        <v>110</v>
      </c>
      <c r="M266" s="7" t="s">
        <v>111</v>
      </c>
      <c r="N266" s="7" t="s">
        <v>154</v>
      </c>
      <c r="O266" s="7" t="s">
        <v>243</v>
      </c>
      <c r="P266" s="7" t="s">
        <v>2133</v>
      </c>
      <c r="Q266" s="7" t="s">
        <v>135</v>
      </c>
      <c r="R266" s="8" t="s">
        <v>2142</v>
      </c>
      <c r="S266" s="7" t="s">
        <v>2143</v>
      </c>
      <c r="T266" s="7" t="s">
        <v>2144</v>
      </c>
      <c r="U266" s="11">
        <v>0.9</v>
      </c>
      <c r="V266" s="7" t="s">
        <v>160</v>
      </c>
      <c r="W266" s="60">
        <v>10715925276.709999</v>
      </c>
      <c r="X266" s="61">
        <v>5333577815</v>
      </c>
      <c r="Y266" s="14">
        <f t="shared" si="290"/>
        <v>2.0091438895993683</v>
      </c>
      <c r="Z266" s="61">
        <v>16275402482.959999</v>
      </c>
      <c r="AA266" s="61">
        <v>15997581469.470001</v>
      </c>
      <c r="AB266" s="14">
        <f t="shared" si="291"/>
        <v>1.0173664384219698</v>
      </c>
      <c r="AC266" s="61">
        <v>15598675373.84</v>
      </c>
      <c r="AD266" s="61">
        <v>15451454368.940001</v>
      </c>
      <c r="AE266" s="14">
        <f t="shared" si="292"/>
        <v>1.0095279707259104</v>
      </c>
      <c r="AF266" s="154">
        <f t="shared" si="285"/>
        <v>42590003133.509995</v>
      </c>
      <c r="AG266" s="155">
        <f t="shared" si="285"/>
        <v>36782613653.410004</v>
      </c>
      <c r="AH266" s="14">
        <f t="shared" si="310"/>
        <v>1.1578840898806442</v>
      </c>
      <c r="AI266" s="17" t="str">
        <f t="shared" si="314"/>
        <v>SOBRESALIENTE</v>
      </c>
      <c r="AJ266" s="11">
        <f t="shared" si="261"/>
        <v>0.9</v>
      </c>
      <c r="AK266" s="11" t="s">
        <v>119</v>
      </c>
      <c r="AL266" s="92" t="s">
        <v>2145</v>
      </c>
      <c r="AM266" s="61">
        <v>14321583346.860001</v>
      </c>
      <c r="AN266" s="61">
        <v>15946861411</v>
      </c>
      <c r="AO266" s="14">
        <f t="shared" si="293"/>
        <v>0.89808163360478588</v>
      </c>
      <c r="AP266" s="61">
        <v>14161366188.68</v>
      </c>
      <c r="AQ266" s="61">
        <v>15904173932</v>
      </c>
      <c r="AR266" s="14">
        <f t="shared" si="294"/>
        <v>0.89041821657814102</v>
      </c>
      <c r="AS266" s="61">
        <v>16089395997.280001</v>
      </c>
      <c r="AT266" s="61">
        <v>16024419473</v>
      </c>
      <c r="AU266" s="14">
        <f t="shared" si="295"/>
        <v>1.0040548441951036</v>
      </c>
      <c r="AV266" s="161">
        <f t="shared" si="249"/>
        <v>44572345532.82</v>
      </c>
      <c r="AW266" s="154">
        <f t="shared" si="249"/>
        <v>47875454816</v>
      </c>
      <c r="AX266" s="14">
        <f t="shared" si="296"/>
        <v>0.93100620566687342</v>
      </c>
      <c r="AY266" s="17" t="str">
        <f>IFERROR((IF(AX266&gt;=AZ266,"SOBRESALIENTE",IF(AX266&lt;AZ266+(AZ266*0.05),"NO CUMPLIDA","ACEPTABLE"))),"N/A")</f>
        <v>SOBRESALIENTE</v>
      </c>
      <c r="AZ266" s="11">
        <f t="shared" si="311"/>
        <v>0.9</v>
      </c>
      <c r="BA266" s="11" t="s">
        <v>119</v>
      </c>
      <c r="BB266" s="7" t="s">
        <v>2146</v>
      </c>
      <c r="BC266" s="21"/>
      <c r="BD266" s="21"/>
      <c r="BE266" s="14" t="e">
        <f t="shared" si="297"/>
        <v>#DIV/0!</v>
      </c>
      <c r="BF266" s="21"/>
      <c r="BG266" s="21"/>
      <c r="BH266" s="14" t="e">
        <f t="shared" si="298"/>
        <v>#DIV/0!</v>
      </c>
      <c r="BI266" s="21"/>
      <c r="BJ266" s="21"/>
      <c r="BK266" s="14" t="e">
        <f t="shared" si="299"/>
        <v>#DIV/0!</v>
      </c>
      <c r="BL266" s="162">
        <f t="shared" si="250"/>
        <v>0</v>
      </c>
      <c r="BM266" s="163">
        <f t="shared" si="250"/>
        <v>0</v>
      </c>
      <c r="BN266" s="14" t="e">
        <f t="shared" si="300"/>
        <v>#DIV/0!</v>
      </c>
      <c r="BO266" s="28" t="str">
        <f t="shared" si="319"/>
        <v>N/A</v>
      </c>
      <c r="BP266" s="24">
        <f t="shared" si="268"/>
        <v>0.9</v>
      </c>
      <c r="BQ266" s="21"/>
      <c r="BR266" s="21"/>
      <c r="BS266" s="21"/>
      <c r="BT266" s="14" t="e">
        <f t="shared" si="301"/>
        <v>#DIV/0!</v>
      </c>
      <c r="BU266" s="21"/>
      <c r="BV266" s="21"/>
      <c r="BW266" s="14" t="e">
        <f t="shared" si="302"/>
        <v>#DIV/0!</v>
      </c>
      <c r="BX266" s="21"/>
      <c r="BY266" s="21"/>
      <c r="BZ266" s="14" t="e">
        <f t="shared" si="303"/>
        <v>#DIV/0!</v>
      </c>
      <c r="CA266" s="162">
        <f t="shared" si="304"/>
        <v>0</v>
      </c>
      <c r="CB266" s="163">
        <f t="shared" si="304"/>
        <v>0</v>
      </c>
      <c r="CC266" s="14" t="e">
        <f t="shared" si="305"/>
        <v>#DIV/0!</v>
      </c>
      <c r="CD266" s="28" t="str">
        <f t="shared" si="320"/>
        <v>N/A</v>
      </c>
      <c r="CE266" s="24">
        <f t="shared" si="269"/>
        <v>0.9</v>
      </c>
      <c r="CF266" s="21"/>
      <c r="CG266" s="163">
        <f t="shared" si="286"/>
        <v>87162348666.329987</v>
      </c>
      <c r="CH266" s="163">
        <f t="shared" si="286"/>
        <v>84658068469.410004</v>
      </c>
      <c r="CI266" s="14">
        <f t="shared" si="306"/>
        <v>1.0295811166282971</v>
      </c>
      <c r="CJ266" s="28" t="str">
        <f t="shared" si="315"/>
        <v>SOBRESALIENTE</v>
      </c>
      <c r="CK266" s="11">
        <v>0.9</v>
      </c>
      <c r="CL266" s="26"/>
      <c r="CM266" s="231">
        <f t="shared" si="287"/>
        <v>87162348666.329987</v>
      </c>
      <c r="CN266" s="38">
        <f t="shared" si="312"/>
        <v>14109678078.235001</v>
      </c>
      <c r="CO266" s="14">
        <f t="shared" si="307"/>
        <v>6.1774866997697826</v>
      </c>
      <c r="CP266" s="28" t="str">
        <f t="shared" si="316"/>
        <v>SOBRESALIENTE</v>
      </c>
      <c r="CQ266" s="11">
        <v>0.9</v>
      </c>
      <c r="CR266" s="26"/>
      <c r="CS266" s="231">
        <f t="shared" si="288"/>
        <v>0</v>
      </c>
      <c r="CT266" s="29">
        <f t="shared" si="313"/>
        <v>14109678078.235001</v>
      </c>
      <c r="CU266" s="30">
        <f t="shared" si="308"/>
        <v>0</v>
      </c>
      <c r="CV266" s="28" t="str">
        <f t="shared" si="317"/>
        <v>NO CUMPLIDA</v>
      </c>
      <c r="CW266" s="11">
        <v>0.9</v>
      </c>
      <c r="CX266" s="26"/>
      <c r="CY266" s="29">
        <f t="shared" si="289"/>
        <v>87162348666.329987</v>
      </c>
      <c r="CZ266" s="29">
        <f t="shared" si="284"/>
        <v>84658068469.410004</v>
      </c>
      <c r="DA266" s="30">
        <f t="shared" si="309"/>
        <v>1.0295811166282971</v>
      </c>
      <c r="DB266" s="28" t="str">
        <f t="shared" si="318"/>
        <v>SOBRESALIENTE</v>
      </c>
      <c r="DC266" s="11">
        <v>0.9</v>
      </c>
      <c r="DD266" s="26"/>
    </row>
    <row r="267" spans="1:108" ht="111.75" customHeight="1">
      <c r="A267" s="8" t="s">
        <v>2147</v>
      </c>
      <c r="B267" s="7" t="s">
        <v>102</v>
      </c>
      <c r="C267" s="8" t="s">
        <v>1841</v>
      </c>
      <c r="D267" s="9" t="s">
        <v>1842</v>
      </c>
      <c r="E267" s="7">
        <v>87571794</v>
      </c>
      <c r="F267" s="8" t="s">
        <v>2129</v>
      </c>
      <c r="G267" s="7" t="s">
        <v>2130</v>
      </c>
      <c r="H267" s="7">
        <v>98348698</v>
      </c>
      <c r="I267" s="7" t="s">
        <v>107</v>
      </c>
      <c r="J267" s="7" t="s">
        <v>2148</v>
      </c>
      <c r="K267" s="7" t="s">
        <v>2149</v>
      </c>
      <c r="L267" s="7" t="s">
        <v>110</v>
      </c>
      <c r="M267" s="7" t="s">
        <v>111</v>
      </c>
      <c r="N267" s="7" t="s">
        <v>154</v>
      </c>
      <c r="O267" s="7" t="s">
        <v>243</v>
      </c>
      <c r="P267" s="7" t="s">
        <v>2133</v>
      </c>
      <c r="Q267" s="7" t="s">
        <v>135</v>
      </c>
      <c r="R267" s="8" t="s">
        <v>2150</v>
      </c>
      <c r="S267" s="7" t="s">
        <v>2151</v>
      </c>
      <c r="T267" s="7" t="s">
        <v>2152</v>
      </c>
      <c r="U267" s="11">
        <v>0.95</v>
      </c>
      <c r="V267" s="7" t="s">
        <v>160</v>
      </c>
      <c r="W267" s="60">
        <v>163256484</v>
      </c>
      <c r="X267" s="61">
        <v>163256484</v>
      </c>
      <c r="Y267" s="14">
        <f t="shared" si="290"/>
        <v>1</v>
      </c>
      <c r="Z267" s="61">
        <v>5724418164.4700003</v>
      </c>
      <c r="AA267" s="61">
        <v>5724418164.4700003</v>
      </c>
      <c r="AB267" s="14">
        <f t="shared" si="291"/>
        <v>1</v>
      </c>
      <c r="AC267" s="61">
        <v>10776089523.940001</v>
      </c>
      <c r="AD267" s="61">
        <v>10776089523.940001</v>
      </c>
      <c r="AE267" s="14">
        <f t="shared" si="292"/>
        <v>1</v>
      </c>
      <c r="AF267" s="154">
        <f t="shared" si="285"/>
        <v>16663764172.41</v>
      </c>
      <c r="AG267" s="155">
        <f t="shared" si="285"/>
        <v>16663764172.41</v>
      </c>
      <c r="AH267" s="14">
        <f t="shared" si="310"/>
        <v>1</v>
      </c>
      <c r="AI267" s="17" t="str">
        <f t="shared" si="314"/>
        <v>SOBRESALIENTE</v>
      </c>
      <c r="AJ267" s="11">
        <f t="shared" si="261"/>
        <v>0.95</v>
      </c>
      <c r="AK267" s="11" t="s">
        <v>119</v>
      </c>
      <c r="AL267" s="92" t="s">
        <v>2153</v>
      </c>
      <c r="AM267" s="61">
        <v>11576069699</v>
      </c>
      <c r="AN267" s="61">
        <f>+AM267</f>
        <v>11576069699</v>
      </c>
      <c r="AO267" s="14">
        <f t="shared" si="293"/>
        <v>1</v>
      </c>
      <c r="AP267" s="61">
        <v>11584555554</v>
      </c>
      <c r="AQ267" s="61">
        <f>+AP267</f>
        <v>11584555554</v>
      </c>
      <c r="AR267" s="14">
        <f t="shared" si="294"/>
        <v>1</v>
      </c>
      <c r="AS267" s="61">
        <v>11193392671</v>
      </c>
      <c r="AT267" s="61">
        <f>+AS267</f>
        <v>11193392671</v>
      </c>
      <c r="AU267" s="14">
        <f t="shared" si="295"/>
        <v>1</v>
      </c>
      <c r="AV267" s="161">
        <f t="shared" si="249"/>
        <v>34354017924</v>
      </c>
      <c r="AW267" s="155">
        <f t="shared" si="249"/>
        <v>34354017924</v>
      </c>
      <c r="AX267" s="14">
        <f t="shared" si="296"/>
        <v>1</v>
      </c>
      <c r="AY267" s="17" t="str">
        <f>IFERROR((IF(AX267&gt;=AZ267,"SOBRESALIENTE",IF(AX267&lt;AZ267-(AZ267*0.05),"NO CUMPLIDA","ACEPTABLE"))),"N/A")</f>
        <v>SOBRESALIENTE</v>
      </c>
      <c r="AZ267" s="11">
        <f t="shared" si="311"/>
        <v>0.95</v>
      </c>
      <c r="BA267" s="11" t="s">
        <v>119</v>
      </c>
      <c r="BB267" s="7" t="s">
        <v>2154</v>
      </c>
      <c r="BC267" s="21"/>
      <c r="BD267" s="21"/>
      <c r="BE267" s="14" t="e">
        <f t="shared" si="297"/>
        <v>#DIV/0!</v>
      </c>
      <c r="BF267" s="21"/>
      <c r="BG267" s="21"/>
      <c r="BH267" s="14" t="e">
        <f t="shared" si="298"/>
        <v>#DIV/0!</v>
      </c>
      <c r="BI267" s="21"/>
      <c r="BJ267" s="21"/>
      <c r="BK267" s="14" t="e">
        <f t="shared" si="299"/>
        <v>#DIV/0!</v>
      </c>
      <c r="BL267" s="162">
        <f t="shared" si="250"/>
        <v>0</v>
      </c>
      <c r="BM267" s="163">
        <f t="shared" si="250"/>
        <v>0</v>
      </c>
      <c r="BN267" s="14" t="e">
        <f t="shared" si="300"/>
        <v>#DIV/0!</v>
      </c>
      <c r="BO267" s="28" t="str">
        <f t="shared" si="319"/>
        <v>N/A</v>
      </c>
      <c r="BP267" s="24">
        <f t="shared" si="268"/>
        <v>0.95</v>
      </c>
      <c r="BQ267" s="21"/>
      <c r="BR267" s="21"/>
      <c r="BS267" s="21"/>
      <c r="BT267" s="14" t="e">
        <f t="shared" si="301"/>
        <v>#DIV/0!</v>
      </c>
      <c r="BU267" s="21"/>
      <c r="BV267" s="21"/>
      <c r="BW267" s="14" t="e">
        <f t="shared" si="302"/>
        <v>#DIV/0!</v>
      </c>
      <c r="BX267" s="21"/>
      <c r="BY267" s="21"/>
      <c r="BZ267" s="14" t="e">
        <f t="shared" si="303"/>
        <v>#DIV/0!</v>
      </c>
      <c r="CA267" s="162">
        <f t="shared" si="304"/>
        <v>0</v>
      </c>
      <c r="CB267" s="163">
        <f t="shared" si="304"/>
        <v>0</v>
      </c>
      <c r="CC267" s="14" t="e">
        <f t="shared" si="305"/>
        <v>#DIV/0!</v>
      </c>
      <c r="CD267" s="28" t="str">
        <f t="shared" si="320"/>
        <v>N/A</v>
      </c>
      <c r="CE267" s="24">
        <f t="shared" si="269"/>
        <v>0.95</v>
      </c>
      <c r="CF267" s="21"/>
      <c r="CG267" s="163">
        <f t="shared" si="286"/>
        <v>51017782096.410004</v>
      </c>
      <c r="CH267" s="163">
        <f t="shared" si="286"/>
        <v>51017782096.410004</v>
      </c>
      <c r="CI267" s="14">
        <f t="shared" si="306"/>
        <v>1</v>
      </c>
      <c r="CJ267" s="28" t="str">
        <f t="shared" si="315"/>
        <v>SOBRESALIENTE</v>
      </c>
      <c r="CK267" s="11">
        <v>0.95</v>
      </c>
      <c r="CL267" s="26"/>
      <c r="CM267" s="231">
        <f t="shared" si="287"/>
        <v>51017782096.410004</v>
      </c>
      <c r="CN267" s="38">
        <f t="shared" si="312"/>
        <v>8502963682.7350006</v>
      </c>
      <c r="CO267" s="14">
        <f t="shared" si="307"/>
        <v>6</v>
      </c>
      <c r="CP267" s="28" t="str">
        <f t="shared" si="316"/>
        <v>SOBRESALIENTE</v>
      </c>
      <c r="CQ267" s="11">
        <v>0.95</v>
      </c>
      <c r="CR267" s="26"/>
      <c r="CS267" s="231">
        <f t="shared" si="288"/>
        <v>0</v>
      </c>
      <c r="CT267" s="29">
        <f t="shared" si="313"/>
        <v>8502963682.7350006</v>
      </c>
      <c r="CU267" s="30">
        <f t="shared" si="308"/>
        <v>0</v>
      </c>
      <c r="CV267" s="28" t="str">
        <f t="shared" si="317"/>
        <v>NO CUMPLIDA</v>
      </c>
      <c r="CW267" s="11">
        <v>0.95</v>
      </c>
      <c r="CX267" s="26"/>
      <c r="CY267" s="29">
        <f t="shared" si="289"/>
        <v>51017782096.410004</v>
      </c>
      <c r="CZ267" s="29">
        <f t="shared" si="284"/>
        <v>51017782096.410004</v>
      </c>
      <c r="DA267" s="30">
        <f t="shared" si="309"/>
        <v>1</v>
      </c>
      <c r="DB267" s="28" t="str">
        <f t="shared" si="318"/>
        <v>SOBRESALIENTE</v>
      </c>
      <c r="DC267" s="11">
        <v>0.95</v>
      </c>
      <c r="DD267" s="26"/>
    </row>
    <row r="268" spans="1:108" ht="68.25" customHeight="1">
      <c r="A268" s="6" t="s">
        <v>2155</v>
      </c>
      <c r="B268" s="7" t="s">
        <v>102</v>
      </c>
      <c r="C268" s="8" t="s">
        <v>1841</v>
      </c>
      <c r="D268" s="9" t="s">
        <v>1842</v>
      </c>
      <c r="E268" s="7">
        <v>87571794</v>
      </c>
      <c r="F268" s="8" t="s">
        <v>2129</v>
      </c>
      <c r="G268" s="7" t="s">
        <v>2130</v>
      </c>
      <c r="H268" s="7">
        <v>98348698</v>
      </c>
      <c r="I268" s="7" t="s">
        <v>107</v>
      </c>
      <c r="J268" s="7" t="s">
        <v>2156</v>
      </c>
      <c r="K268" s="7" t="s">
        <v>2157</v>
      </c>
      <c r="L268" s="7" t="s">
        <v>110</v>
      </c>
      <c r="M268" s="7" t="s">
        <v>111</v>
      </c>
      <c r="N268" s="7" t="s">
        <v>154</v>
      </c>
      <c r="O268" s="7" t="s">
        <v>2</v>
      </c>
      <c r="P268" s="7" t="s">
        <v>2133</v>
      </c>
      <c r="Q268" s="7" t="s">
        <v>135</v>
      </c>
      <c r="R268" s="8" t="s">
        <v>2158</v>
      </c>
      <c r="S268" s="7" t="s">
        <v>2159</v>
      </c>
      <c r="T268" s="7" t="s">
        <v>2160</v>
      </c>
      <c r="U268" s="11">
        <v>0.25</v>
      </c>
      <c r="V268" s="7" t="s">
        <v>160</v>
      </c>
      <c r="W268" s="280">
        <v>163256484</v>
      </c>
      <c r="X268" s="61">
        <v>11629007758</v>
      </c>
      <c r="Y268" s="14">
        <f t="shared" si="290"/>
        <v>1.4038728617038729E-2</v>
      </c>
      <c r="Z268" s="61">
        <v>3577123530</v>
      </c>
      <c r="AA268" s="61">
        <v>11683029016</v>
      </c>
      <c r="AB268" s="14">
        <f t="shared" si="291"/>
        <v>0.30618117314449028</v>
      </c>
      <c r="AC268" s="61">
        <v>7482367148</v>
      </c>
      <c r="AD268" s="61">
        <v>11880391477</v>
      </c>
      <c r="AE268" s="14">
        <f t="shared" si="292"/>
        <v>0.6298081306904395</v>
      </c>
      <c r="AF268" s="154">
        <f t="shared" si="285"/>
        <v>11222747162</v>
      </c>
      <c r="AG268" s="155">
        <f t="shared" si="285"/>
        <v>35192428251</v>
      </c>
      <c r="AH268" s="14">
        <f t="shared" si="310"/>
        <v>0.31889664111714439</v>
      </c>
      <c r="AI268" s="17" t="str">
        <f t="shared" si="314"/>
        <v>SOBRESALIENTE</v>
      </c>
      <c r="AJ268" s="11">
        <f t="shared" si="261"/>
        <v>0.25</v>
      </c>
      <c r="AK268" s="11" t="s">
        <v>119</v>
      </c>
      <c r="AL268" s="92" t="s">
        <v>2161</v>
      </c>
      <c r="AM268" s="282">
        <f>+AM265</f>
        <v>6825169531</v>
      </c>
      <c r="AN268" s="282">
        <v>10166504594.240002</v>
      </c>
      <c r="AO268" s="14">
        <f t="shared" si="293"/>
        <v>0.67133885277216232</v>
      </c>
      <c r="AP268" s="61">
        <f>+AP265</f>
        <v>7077777083</v>
      </c>
      <c r="AQ268" s="61">
        <v>7175447030.71</v>
      </c>
      <c r="AR268" s="14">
        <f t="shared" si="294"/>
        <v>0.98638831179549025</v>
      </c>
      <c r="AS268" s="61">
        <f>+AS265</f>
        <v>7389794848</v>
      </c>
      <c r="AT268" s="61">
        <v>4069618816.4700003</v>
      </c>
      <c r="AU268" s="14">
        <f t="shared" si="295"/>
        <v>1.8158444761688837</v>
      </c>
      <c r="AV268" s="161">
        <f t="shared" si="249"/>
        <v>21292741462</v>
      </c>
      <c r="AW268" s="155">
        <f t="shared" si="249"/>
        <v>21411570441.420002</v>
      </c>
      <c r="AX268" s="14">
        <f t="shared" si="296"/>
        <v>0.99445024456542752</v>
      </c>
      <c r="AY268" s="17" t="str">
        <f>IFERROR((IF(AX268&gt;=AZ268,"SOBRESALIENTE",IF(AX268&lt;AZ268-(AZ268*0.05),"NO CUMPLIDA","ACEPTABLE"))),"N/A")</f>
        <v>SOBRESALIENTE</v>
      </c>
      <c r="AZ268" s="11">
        <f t="shared" si="311"/>
        <v>0.25</v>
      </c>
      <c r="BA268" s="11" t="s">
        <v>119</v>
      </c>
      <c r="BB268" s="7" t="s">
        <v>2162</v>
      </c>
      <c r="BC268" s="21"/>
      <c r="BD268" s="21"/>
      <c r="BE268" s="14" t="e">
        <f t="shared" si="297"/>
        <v>#DIV/0!</v>
      </c>
      <c r="BF268" s="21"/>
      <c r="BG268" s="21"/>
      <c r="BH268" s="14" t="e">
        <f t="shared" si="298"/>
        <v>#DIV/0!</v>
      </c>
      <c r="BI268" s="21"/>
      <c r="BJ268" s="21"/>
      <c r="BK268" s="14" t="e">
        <f t="shared" si="299"/>
        <v>#DIV/0!</v>
      </c>
      <c r="BL268" s="162">
        <f t="shared" si="250"/>
        <v>0</v>
      </c>
      <c r="BM268" s="163">
        <f t="shared" si="250"/>
        <v>0</v>
      </c>
      <c r="BN268" s="14" t="e">
        <f t="shared" si="300"/>
        <v>#DIV/0!</v>
      </c>
      <c r="BO268" s="28" t="str">
        <f t="shared" si="319"/>
        <v>N/A</v>
      </c>
      <c r="BP268" s="24">
        <f t="shared" si="268"/>
        <v>0.25</v>
      </c>
      <c r="BQ268" s="21"/>
      <c r="BR268" s="21"/>
      <c r="BS268" s="21"/>
      <c r="BT268" s="14" t="e">
        <f t="shared" si="301"/>
        <v>#DIV/0!</v>
      </c>
      <c r="BU268" s="21"/>
      <c r="BV268" s="21"/>
      <c r="BW268" s="14" t="e">
        <f t="shared" si="302"/>
        <v>#DIV/0!</v>
      </c>
      <c r="BX268" s="21"/>
      <c r="BY268" s="21"/>
      <c r="BZ268" s="14" t="e">
        <f t="shared" si="303"/>
        <v>#DIV/0!</v>
      </c>
      <c r="CA268" s="162">
        <f t="shared" si="304"/>
        <v>0</v>
      </c>
      <c r="CB268" s="163">
        <f t="shared" si="304"/>
        <v>0</v>
      </c>
      <c r="CC268" s="14" t="e">
        <f t="shared" si="305"/>
        <v>#DIV/0!</v>
      </c>
      <c r="CD268" s="28" t="str">
        <f t="shared" si="320"/>
        <v>N/A</v>
      </c>
      <c r="CE268" s="24">
        <f t="shared" si="269"/>
        <v>0.25</v>
      </c>
      <c r="CF268" s="21"/>
      <c r="CG268" s="163">
        <f t="shared" si="286"/>
        <v>32515488624</v>
      </c>
      <c r="CH268" s="163">
        <f t="shared" si="286"/>
        <v>56603998692.420006</v>
      </c>
      <c r="CI268" s="14">
        <f t="shared" si="306"/>
        <v>0.57443801454179311</v>
      </c>
      <c r="CJ268" s="28" t="str">
        <f t="shared" si="315"/>
        <v>SOBRESALIENTE</v>
      </c>
      <c r="CK268" s="11">
        <v>0.25</v>
      </c>
      <c r="CL268" s="26"/>
      <c r="CM268" s="231">
        <f t="shared" si="287"/>
        <v>32515488624</v>
      </c>
      <c r="CN268" s="38">
        <f t="shared" si="312"/>
        <v>9433999782.0700016</v>
      </c>
      <c r="CO268" s="14">
        <f t="shared" si="307"/>
        <v>3.4466280872507582</v>
      </c>
      <c r="CP268" s="28" t="str">
        <f t="shared" si="316"/>
        <v>SOBRESALIENTE</v>
      </c>
      <c r="CQ268" s="11">
        <v>0.25</v>
      </c>
      <c r="CR268" s="26"/>
      <c r="CS268" s="231">
        <f t="shared" si="288"/>
        <v>0</v>
      </c>
      <c r="CT268" s="29">
        <f t="shared" si="313"/>
        <v>9433999782.0700016</v>
      </c>
      <c r="CU268" s="30">
        <f t="shared" si="308"/>
        <v>0</v>
      </c>
      <c r="CV268" s="28" t="str">
        <f t="shared" si="317"/>
        <v>NO CUMPLIDA</v>
      </c>
      <c r="CW268" s="11">
        <v>0.25</v>
      </c>
      <c r="CX268" s="26"/>
      <c r="CY268" s="29">
        <f t="shared" si="289"/>
        <v>32515488624</v>
      </c>
      <c r="CZ268" s="29">
        <f t="shared" si="284"/>
        <v>56603998692.420006</v>
      </c>
      <c r="DA268" s="30">
        <f t="shared" si="309"/>
        <v>0.57443801454179311</v>
      </c>
      <c r="DB268" s="28" t="str">
        <f t="shared" si="318"/>
        <v>SOBRESALIENTE</v>
      </c>
      <c r="DC268" s="11">
        <v>0.25</v>
      </c>
      <c r="DD268" s="26"/>
    </row>
    <row r="269" spans="1:108" ht="153" customHeight="1">
      <c r="A269" s="8" t="s">
        <v>2163</v>
      </c>
      <c r="B269" s="7" t="s">
        <v>531</v>
      </c>
      <c r="C269" s="8" t="s">
        <v>2164</v>
      </c>
      <c r="D269" s="9" t="s">
        <v>2165</v>
      </c>
      <c r="E269" s="9">
        <v>36755999</v>
      </c>
      <c r="F269" s="8" t="s">
        <v>2164</v>
      </c>
      <c r="G269" s="9" t="s">
        <v>2165</v>
      </c>
      <c r="H269" s="9">
        <v>36755999</v>
      </c>
      <c r="I269" s="7" t="s">
        <v>107</v>
      </c>
      <c r="J269" s="7" t="s">
        <v>2166</v>
      </c>
      <c r="K269" s="7" t="s">
        <v>2167</v>
      </c>
      <c r="L269" s="7" t="s">
        <v>537</v>
      </c>
      <c r="M269" s="7" t="s">
        <v>111</v>
      </c>
      <c r="N269" s="7" t="s">
        <v>550</v>
      </c>
      <c r="O269" s="7" t="s">
        <v>2</v>
      </c>
      <c r="P269" s="7" t="s">
        <v>193</v>
      </c>
      <c r="Q269" s="7" t="s">
        <v>607</v>
      </c>
      <c r="R269" s="8" t="s">
        <v>2168</v>
      </c>
      <c r="S269" s="7" t="s">
        <v>2169</v>
      </c>
      <c r="T269" s="7" t="s">
        <v>2170</v>
      </c>
      <c r="U269" s="11">
        <v>0.05</v>
      </c>
      <c r="V269" s="7" t="s">
        <v>160</v>
      </c>
      <c r="W269" s="60">
        <v>89</v>
      </c>
      <c r="X269" s="60">
        <v>163</v>
      </c>
      <c r="Y269" s="14">
        <f t="shared" si="290"/>
        <v>0.54601226993865026</v>
      </c>
      <c r="Z269" s="60">
        <v>24</v>
      </c>
      <c r="AA269" s="60">
        <v>194</v>
      </c>
      <c r="AB269" s="14">
        <f t="shared" si="291"/>
        <v>0.12371134020618557</v>
      </c>
      <c r="AC269" s="60">
        <v>23</v>
      </c>
      <c r="AD269" s="60">
        <v>204</v>
      </c>
      <c r="AE269" s="14">
        <f t="shared" si="292"/>
        <v>0.11274509803921569</v>
      </c>
      <c r="AF269" s="49">
        <f t="shared" si="285"/>
        <v>136</v>
      </c>
      <c r="AG269" s="7">
        <f t="shared" si="285"/>
        <v>561</v>
      </c>
      <c r="AH269" s="14">
        <f t="shared" si="310"/>
        <v>0.24242424242424243</v>
      </c>
      <c r="AI269" s="17" t="str">
        <f t="shared" si="314"/>
        <v>SOBRESALIENTE</v>
      </c>
      <c r="AJ269" s="11">
        <v>0.05</v>
      </c>
      <c r="AK269" s="11" t="s">
        <v>119</v>
      </c>
      <c r="AL269" s="283" t="s">
        <v>2171</v>
      </c>
      <c r="AM269" s="60">
        <f>240-194</f>
        <v>46</v>
      </c>
      <c r="AN269" s="60">
        <v>194</v>
      </c>
      <c r="AO269" s="14">
        <f t="shared" si="293"/>
        <v>0.23711340206185566</v>
      </c>
      <c r="AP269" s="60">
        <f>294-235</f>
        <v>59</v>
      </c>
      <c r="AQ269" s="60">
        <v>235</v>
      </c>
      <c r="AR269" s="14">
        <f t="shared" si="294"/>
        <v>0.25106382978723402</v>
      </c>
      <c r="AS269" s="60">
        <f>194-182</f>
        <v>12</v>
      </c>
      <c r="AT269" s="60">
        <v>182</v>
      </c>
      <c r="AU269" s="14">
        <f t="shared" si="295"/>
        <v>6.5934065934065936E-2</v>
      </c>
      <c r="AV269" s="161">
        <f t="shared" si="249"/>
        <v>117</v>
      </c>
      <c r="AW269" s="49">
        <f t="shared" ref="AW269:AW275" si="321">AVERAGE(AN269,AQ269,AT269)</f>
        <v>203.66666666666666</v>
      </c>
      <c r="AX269" s="14">
        <f t="shared" si="296"/>
        <v>0.57446808510638303</v>
      </c>
      <c r="AY269" s="17" t="str">
        <f>IFERROR((IF(AX269&lt;=AZ269,"SOBRESALIENTE",IF(AX269&lt;AZ269+(AZ269*0.05),"NO CUMPLIDA","ACEPTABLE"))),"N/A")</f>
        <v>ACEPTABLE</v>
      </c>
      <c r="AZ269" s="11">
        <f t="shared" si="311"/>
        <v>0.05</v>
      </c>
      <c r="BA269" s="11" t="s">
        <v>119</v>
      </c>
      <c r="BB269" s="7" t="s">
        <v>2172</v>
      </c>
      <c r="BC269" s="21"/>
      <c r="BD269" s="21"/>
      <c r="BE269" s="14" t="e">
        <f t="shared" si="297"/>
        <v>#DIV/0!</v>
      </c>
      <c r="BF269" s="21"/>
      <c r="BG269" s="21"/>
      <c r="BH269" s="14" t="e">
        <f t="shared" si="298"/>
        <v>#DIV/0!</v>
      </c>
      <c r="BI269" s="21"/>
      <c r="BJ269" s="21"/>
      <c r="BK269" s="14" t="e">
        <f t="shared" si="299"/>
        <v>#DIV/0!</v>
      </c>
      <c r="BL269" s="27">
        <f t="shared" si="250"/>
        <v>0</v>
      </c>
      <c r="BM269" s="26">
        <f t="shared" si="250"/>
        <v>0</v>
      </c>
      <c r="BN269" s="14" t="e">
        <f t="shared" si="300"/>
        <v>#DIV/0!</v>
      </c>
      <c r="BO269" s="28" t="str">
        <f t="shared" si="319"/>
        <v>N/A</v>
      </c>
      <c r="BP269" s="24">
        <f t="shared" si="268"/>
        <v>0.05</v>
      </c>
      <c r="BQ269" s="21"/>
      <c r="BR269" s="21"/>
      <c r="BS269" s="21"/>
      <c r="BT269" s="14" t="e">
        <f t="shared" si="301"/>
        <v>#DIV/0!</v>
      </c>
      <c r="BU269" s="21"/>
      <c r="BV269" s="21"/>
      <c r="BW269" s="14" t="e">
        <f t="shared" si="302"/>
        <v>#DIV/0!</v>
      </c>
      <c r="BX269" s="21"/>
      <c r="BY269" s="21"/>
      <c r="BZ269" s="14" t="e">
        <f t="shared" si="303"/>
        <v>#DIV/0!</v>
      </c>
      <c r="CA269" s="27">
        <f t="shared" si="304"/>
        <v>0</v>
      </c>
      <c r="CB269" s="26">
        <f t="shared" si="304"/>
        <v>0</v>
      </c>
      <c r="CC269" s="14" t="e">
        <f t="shared" si="305"/>
        <v>#DIV/0!</v>
      </c>
      <c r="CD269" s="28" t="str">
        <f t="shared" si="320"/>
        <v>N/A</v>
      </c>
      <c r="CE269" s="24">
        <f t="shared" si="269"/>
        <v>0.05</v>
      </c>
      <c r="CF269" s="21"/>
      <c r="CG269" s="163">
        <f t="shared" si="286"/>
        <v>253</v>
      </c>
      <c r="CH269" s="163">
        <f t="shared" si="286"/>
        <v>1172</v>
      </c>
      <c r="CI269" s="14">
        <f t="shared" si="306"/>
        <v>0.21587030716723549</v>
      </c>
      <c r="CJ269" s="28" t="str">
        <f t="shared" si="315"/>
        <v>SOBRESALIENTE</v>
      </c>
      <c r="CK269" s="11">
        <v>0.05</v>
      </c>
      <c r="CL269" s="26"/>
      <c r="CM269" s="26">
        <f t="shared" si="287"/>
        <v>253</v>
      </c>
      <c r="CN269" s="38">
        <f t="shared" si="312"/>
        <v>195.33333333333334</v>
      </c>
      <c r="CO269" s="14">
        <f t="shared" si="307"/>
        <v>1.2952218430034128</v>
      </c>
      <c r="CP269" s="28" t="str">
        <f t="shared" si="316"/>
        <v>SOBRESALIENTE</v>
      </c>
      <c r="CQ269" s="11">
        <v>0.05</v>
      </c>
      <c r="CR269" s="26"/>
      <c r="CS269" s="163">
        <f t="shared" si="288"/>
        <v>0</v>
      </c>
      <c r="CT269" s="29">
        <f t="shared" si="313"/>
        <v>195.33333333333334</v>
      </c>
      <c r="CU269" s="30">
        <f t="shared" si="308"/>
        <v>0</v>
      </c>
      <c r="CV269" s="28" t="str">
        <f t="shared" si="317"/>
        <v>NO CUMPLIDA</v>
      </c>
      <c r="CW269" s="11">
        <v>0.05</v>
      </c>
      <c r="CX269" s="26"/>
      <c r="CY269" s="163">
        <f t="shared" si="289"/>
        <v>253</v>
      </c>
      <c r="CZ269" s="46">
        <f t="shared" si="284"/>
        <v>1172</v>
      </c>
      <c r="DA269" s="30">
        <f t="shared" si="309"/>
        <v>0.21587030716723549</v>
      </c>
      <c r="DB269" s="28" t="str">
        <f t="shared" si="318"/>
        <v>SOBRESALIENTE</v>
      </c>
      <c r="DC269" s="11">
        <v>0.05</v>
      </c>
      <c r="DD269" s="26"/>
    </row>
    <row r="270" spans="1:108" ht="242.25" customHeight="1">
      <c r="A270" s="6" t="s">
        <v>2173</v>
      </c>
      <c r="B270" s="7" t="s">
        <v>531</v>
      </c>
      <c r="C270" s="8" t="s">
        <v>2164</v>
      </c>
      <c r="D270" s="9" t="s">
        <v>2165</v>
      </c>
      <c r="E270" s="9">
        <v>36755999</v>
      </c>
      <c r="F270" s="8" t="s">
        <v>2164</v>
      </c>
      <c r="G270" s="9" t="s">
        <v>2165</v>
      </c>
      <c r="H270" s="9">
        <v>36755999</v>
      </c>
      <c r="I270" s="7" t="s">
        <v>107</v>
      </c>
      <c r="J270" s="7" t="s">
        <v>2166</v>
      </c>
      <c r="K270" s="7" t="s">
        <v>2174</v>
      </c>
      <c r="L270" s="7" t="s">
        <v>537</v>
      </c>
      <c r="M270" s="7" t="s">
        <v>111</v>
      </c>
      <c r="N270" s="7" t="s">
        <v>112</v>
      </c>
      <c r="O270" s="7" t="s">
        <v>2</v>
      </c>
      <c r="P270" s="7" t="s">
        <v>193</v>
      </c>
      <c r="Q270" s="7" t="s">
        <v>607</v>
      </c>
      <c r="R270" s="8" t="s">
        <v>2175</v>
      </c>
      <c r="S270" s="7" t="s">
        <v>2176</v>
      </c>
      <c r="T270" s="7" t="s">
        <v>2177</v>
      </c>
      <c r="U270" s="11">
        <v>0.9</v>
      </c>
      <c r="V270" s="7" t="s">
        <v>160</v>
      </c>
      <c r="W270" s="60">
        <v>128</v>
      </c>
      <c r="X270" s="60">
        <v>139</v>
      </c>
      <c r="Y270" s="14">
        <f t="shared" si="290"/>
        <v>0.92086330935251803</v>
      </c>
      <c r="Z270" s="60">
        <v>370</v>
      </c>
      <c r="AA270" s="60">
        <v>394</v>
      </c>
      <c r="AB270" s="14">
        <f t="shared" si="291"/>
        <v>0.93908629441624369</v>
      </c>
      <c r="AC270" s="60">
        <v>361</v>
      </c>
      <c r="AD270" s="60">
        <v>379</v>
      </c>
      <c r="AE270" s="14">
        <f t="shared" si="292"/>
        <v>0.9525065963060686</v>
      </c>
      <c r="AF270" s="49">
        <f t="shared" si="285"/>
        <v>859</v>
      </c>
      <c r="AG270" s="7">
        <f t="shared" si="285"/>
        <v>912</v>
      </c>
      <c r="AH270" s="14">
        <f t="shared" si="310"/>
        <v>0.94188596491228072</v>
      </c>
      <c r="AI270" s="17" t="str">
        <f t="shared" si="314"/>
        <v>SOBRESALIENTE</v>
      </c>
      <c r="AJ270" s="11">
        <v>0.9</v>
      </c>
      <c r="AK270" s="11" t="s">
        <v>119</v>
      </c>
      <c r="AL270" s="284" t="s">
        <v>2178</v>
      </c>
      <c r="AM270" s="239">
        <v>290</v>
      </c>
      <c r="AN270" s="239">
        <v>316</v>
      </c>
      <c r="AO270" s="14">
        <f t="shared" si="293"/>
        <v>0.91772151898734178</v>
      </c>
      <c r="AP270" s="239">
        <v>187</v>
      </c>
      <c r="AQ270" s="239">
        <v>201</v>
      </c>
      <c r="AR270" s="14">
        <f t="shared" si="294"/>
        <v>0.93034825870646765</v>
      </c>
      <c r="AS270" s="239">
        <v>134</v>
      </c>
      <c r="AT270" s="239">
        <v>148</v>
      </c>
      <c r="AU270" s="14">
        <f t="shared" si="295"/>
        <v>0.90540540540540537</v>
      </c>
      <c r="AV270" s="161">
        <f t="shared" ref="AV270:AW333" si="322">SUM(AM270,AP270,AS270)</f>
        <v>611</v>
      </c>
      <c r="AW270" s="49">
        <f t="shared" si="321"/>
        <v>221.66666666666666</v>
      </c>
      <c r="AX270" s="14">
        <f t="shared" si="296"/>
        <v>2.7563909774436093</v>
      </c>
      <c r="AY270" s="17" t="str">
        <f>IFERROR((IF(AX270&gt;=AZ270,"SOBRESALIENTE",IF(AX270&lt;AZ270-(AZ270*0.05),"NO CUMPLIDA","ACEPTABLE"))),"N/A")</f>
        <v>SOBRESALIENTE</v>
      </c>
      <c r="AZ270" s="11">
        <f t="shared" si="311"/>
        <v>0.9</v>
      </c>
      <c r="BA270" s="11" t="s">
        <v>119</v>
      </c>
      <c r="BB270" s="7" t="s">
        <v>2179</v>
      </c>
      <c r="BC270" s="21"/>
      <c r="BD270" s="21"/>
      <c r="BE270" s="14" t="e">
        <f t="shared" si="297"/>
        <v>#DIV/0!</v>
      </c>
      <c r="BF270" s="21"/>
      <c r="BG270" s="21"/>
      <c r="BH270" s="14" t="e">
        <f t="shared" si="298"/>
        <v>#DIV/0!</v>
      </c>
      <c r="BI270" s="21"/>
      <c r="BJ270" s="21"/>
      <c r="BK270" s="14" t="e">
        <f t="shared" si="299"/>
        <v>#DIV/0!</v>
      </c>
      <c r="BL270" s="27">
        <f t="shared" ref="BL270:BM333" si="323">SUM(BC270,BF270,BI270)</f>
        <v>0</v>
      </c>
      <c r="BM270" s="26">
        <f t="shared" si="323"/>
        <v>0</v>
      </c>
      <c r="BN270" s="14" t="e">
        <f t="shared" si="300"/>
        <v>#DIV/0!</v>
      </c>
      <c r="BO270" s="28" t="str">
        <f t="shared" si="319"/>
        <v>N/A</v>
      </c>
      <c r="BP270" s="24">
        <f t="shared" si="268"/>
        <v>0.9</v>
      </c>
      <c r="BQ270" s="21"/>
      <c r="BR270" s="21"/>
      <c r="BS270" s="21"/>
      <c r="BT270" s="14" t="e">
        <f t="shared" si="301"/>
        <v>#DIV/0!</v>
      </c>
      <c r="BU270" s="21"/>
      <c r="BV270" s="21"/>
      <c r="BW270" s="14" t="e">
        <f t="shared" si="302"/>
        <v>#DIV/0!</v>
      </c>
      <c r="BX270" s="21"/>
      <c r="BY270" s="21"/>
      <c r="BZ270" s="14" t="e">
        <f t="shared" si="303"/>
        <v>#DIV/0!</v>
      </c>
      <c r="CA270" s="27">
        <f t="shared" si="304"/>
        <v>0</v>
      </c>
      <c r="CB270" s="26">
        <f t="shared" si="304"/>
        <v>0</v>
      </c>
      <c r="CC270" s="14" t="e">
        <f t="shared" si="305"/>
        <v>#DIV/0!</v>
      </c>
      <c r="CD270" s="28" t="str">
        <f t="shared" si="320"/>
        <v>N/A</v>
      </c>
      <c r="CE270" s="24">
        <f t="shared" si="269"/>
        <v>0.9</v>
      </c>
      <c r="CF270" s="21"/>
      <c r="CG270" s="163">
        <f t="shared" si="286"/>
        <v>1470</v>
      </c>
      <c r="CH270" s="163">
        <f t="shared" si="286"/>
        <v>1577</v>
      </c>
      <c r="CI270" s="14">
        <f t="shared" si="306"/>
        <v>0.93214965123652505</v>
      </c>
      <c r="CJ270" s="28" t="str">
        <f t="shared" si="315"/>
        <v>SOBRESALIENTE</v>
      </c>
      <c r="CK270" s="11">
        <v>0.9</v>
      </c>
      <c r="CL270" s="26"/>
      <c r="CM270" s="26">
        <f t="shared" si="287"/>
        <v>1470</v>
      </c>
      <c r="CN270" s="38">
        <f t="shared" si="312"/>
        <v>262.83333333333331</v>
      </c>
      <c r="CO270" s="14">
        <f t="shared" si="307"/>
        <v>5.5928979074191503</v>
      </c>
      <c r="CP270" s="28" t="str">
        <f t="shared" si="316"/>
        <v>SOBRESALIENTE</v>
      </c>
      <c r="CQ270" s="11">
        <v>0.9</v>
      </c>
      <c r="CR270" s="26"/>
      <c r="CS270" s="163">
        <f t="shared" si="288"/>
        <v>0</v>
      </c>
      <c r="CT270" s="29">
        <f t="shared" si="313"/>
        <v>262.83333333333331</v>
      </c>
      <c r="CU270" s="30">
        <f t="shared" si="308"/>
        <v>0</v>
      </c>
      <c r="CV270" s="28" t="str">
        <f t="shared" si="317"/>
        <v>NO CUMPLIDA</v>
      </c>
      <c r="CW270" s="11">
        <v>0.9</v>
      </c>
      <c r="CX270" s="26"/>
      <c r="CY270" s="163">
        <f t="shared" si="289"/>
        <v>1470</v>
      </c>
      <c r="CZ270" s="46">
        <f t="shared" si="284"/>
        <v>1577</v>
      </c>
      <c r="DA270" s="30">
        <f t="shared" si="309"/>
        <v>0.93214965123652505</v>
      </c>
      <c r="DB270" s="28" t="str">
        <f t="shared" si="318"/>
        <v>SOBRESALIENTE</v>
      </c>
      <c r="DC270" s="11">
        <v>0.9</v>
      </c>
      <c r="DD270" s="26"/>
    </row>
    <row r="271" spans="1:108" ht="140.25" customHeight="1">
      <c r="A271" s="8" t="s">
        <v>2180</v>
      </c>
      <c r="B271" s="7" t="s">
        <v>531</v>
      </c>
      <c r="C271" s="8" t="s">
        <v>2164</v>
      </c>
      <c r="D271" s="9" t="s">
        <v>2165</v>
      </c>
      <c r="E271" s="9">
        <v>36755999</v>
      </c>
      <c r="F271" s="8" t="s">
        <v>2164</v>
      </c>
      <c r="G271" s="9" t="s">
        <v>2165</v>
      </c>
      <c r="H271" s="9">
        <v>36755999</v>
      </c>
      <c r="I271" s="7" t="s">
        <v>107</v>
      </c>
      <c r="J271" s="7" t="s">
        <v>2181</v>
      </c>
      <c r="K271" s="7" t="s">
        <v>2182</v>
      </c>
      <c r="L271" s="7" t="s">
        <v>537</v>
      </c>
      <c r="M271" s="7" t="s">
        <v>111</v>
      </c>
      <c r="N271" s="7" t="s">
        <v>112</v>
      </c>
      <c r="O271" s="7" t="s">
        <v>2</v>
      </c>
      <c r="P271" s="66" t="s">
        <v>607</v>
      </c>
      <c r="Q271" s="7" t="s">
        <v>193</v>
      </c>
      <c r="R271" s="8" t="s">
        <v>2183</v>
      </c>
      <c r="S271" s="7" t="s">
        <v>2184</v>
      </c>
      <c r="T271" s="7" t="s">
        <v>2185</v>
      </c>
      <c r="U271" s="11">
        <v>0.8</v>
      </c>
      <c r="V271" s="7" t="s">
        <v>160</v>
      </c>
      <c r="W271" s="60">
        <v>0</v>
      </c>
      <c r="X271" s="60">
        <v>0</v>
      </c>
      <c r="Y271" s="14" t="e">
        <f t="shared" si="290"/>
        <v>#DIV/0!</v>
      </c>
      <c r="Z271" s="60">
        <v>1</v>
      </c>
      <c r="AA271" s="60">
        <v>1</v>
      </c>
      <c r="AB271" s="14">
        <f t="shared" si="291"/>
        <v>1</v>
      </c>
      <c r="AC271" s="60">
        <v>1</v>
      </c>
      <c r="AD271" s="60">
        <v>1</v>
      </c>
      <c r="AE271" s="14">
        <f t="shared" si="292"/>
        <v>1</v>
      </c>
      <c r="AF271" s="49">
        <f t="shared" si="285"/>
        <v>2</v>
      </c>
      <c r="AG271" s="7">
        <f t="shared" si="285"/>
        <v>2</v>
      </c>
      <c r="AH271" s="14">
        <f t="shared" si="310"/>
        <v>1</v>
      </c>
      <c r="AI271" s="17" t="str">
        <f t="shared" si="314"/>
        <v>SOBRESALIENTE</v>
      </c>
      <c r="AJ271" s="11">
        <v>0.8</v>
      </c>
      <c r="AK271" s="11" t="s">
        <v>119</v>
      </c>
      <c r="AL271" s="284" t="s">
        <v>2186</v>
      </c>
      <c r="AM271" s="239">
        <v>0</v>
      </c>
      <c r="AN271" s="239">
        <v>0</v>
      </c>
      <c r="AO271" s="14" t="e">
        <f t="shared" si="293"/>
        <v>#DIV/0!</v>
      </c>
      <c r="AP271" s="239">
        <v>1</v>
      </c>
      <c r="AQ271" s="239">
        <v>1</v>
      </c>
      <c r="AR271" s="14">
        <f t="shared" si="294"/>
        <v>1</v>
      </c>
      <c r="AS271" s="239">
        <v>2</v>
      </c>
      <c r="AT271" s="239">
        <v>2</v>
      </c>
      <c r="AU271" s="14">
        <f t="shared" si="295"/>
        <v>1</v>
      </c>
      <c r="AV271" s="161">
        <f t="shared" si="322"/>
        <v>3</v>
      </c>
      <c r="AW271" s="49">
        <f t="shared" si="321"/>
        <v>1</v>
      </c>
      <c r="AX271" s="14">
        <f t="shared" si="296"/>
        <v>3</v>
      </c>
      <c r="AY271" s="17" t="str">
        <f>IFERROR((IF(AX271&gt;=AZ271,"SOBRESALIENTE",IF(AX271&lt;AZ271-(AZ271*0.05),"NO CUMPLIDA","ACEPTABLE"))),"N/A")</f>
        <v>SOBRESALIENTE</v>
      </c>
      <c r="AZ271" s="11">
        <f t="shared" si="311"/>
        <v>0.8</v>
      </c>
      <c r="BA271" s="11" t="s">
        <v>119</v>
      </c>
      <c r="BB271" s="7" t="s">
        <v>2187</v>
      </c>
      <c r="BC271" s="21"/>
      <c r="BD271" s="21"/>
      <c r="BE271" s="14" t="e">
        <f t="shared" si="297"/>
        <v>#DIV/0!</v>
      </c>
      <c r="BF271" s="21"/>
      <c r="BG271" s="21"/>
      <c r="BH271" s="14" t="e">
        <f t="shared" si="298"/>
        <v>#DIV/0!</v>
      </c>
      <c r="BI271" s="21"/>
      <c r="BJ271" s="21"/>
      <c r="BK271" s="14" t="e">
        <f t="shared" si="299"/>
        <v>#DIV/0!</v>
      </c>
      <c r="BL271" s="27">
        <f t="shared" si="323"/>
        <v>0</v>
      </c>
      <c r="BM271" s="26">
        <f t="shared" si="323"/>
        <v>0</v>
      </c>
      <c r="BN271" s="14" t="e">
        <f t="shared" si="300"/>
        <v>#DIV/0!</v>
      </c>
      <c r="BO271" s="28" t="str">
        <f t="shared" si="319"/>
        <v>N/A</v>
      </c>
      <c r="BP271" s="24">
        <f t="shared" si="268"/>
        <v>0.8</v>
      </c>
      <c r="BQ271" s="21"/>
      <c r="BR271" s="21"/>
      <c r="BS271" s="21"/>
      <c r="BT271" s="14" t="e">
        <f t="shared" si="301"/>
        <v>#DIV/0!</v>
      </c>
      <c r="BU271" s="21"/>
      <c r="BV271" s="21"/>
      <c r="BW271" s="14" t="e">
        <f t="shared" si="302"/>
        <v>#DIV/0!</v>
      </c>
      <c r="BX271" s="21"/>
      <c r="BY271" s="21"/>
      <c r="BZ271" s="14" t="e">
        <f t="shared" si="303"/>
        <v>#DIV/0!</v>
      </c>
      <c r="CA271" s="27">
        <f t="shared" si="304"/>
        <v>0</v>
      </c>
      <c r="CB271" s="26">
        <f t="shared" si="304"/>
        <v>0</v>
      </c>
      <c r="CC271" s="14" t="e">
        <f t="shared" si="305"/>
        <v>#DIV/0!</v>
      </c>
      <c r="CD271" s="28" t="str">
        <f t="shared" si="320"/>
        <v>N/A</v>
      </c>
      <c r="CE271" s="24">
        <f t="shared" si="269"/>
        <v>0.8</v>
      </c>
      <c r="CF271" s="21"/>
      <c r="CG271" s="163">
        <f t="shared" si="286"/>
        <v>5</v>
      </c>
      <c r="CH271" s="163">
        <f t="shared" si="286"/>
        <v>5</v>
      </c>
      <c r="CI271" s="14">
        <f t="shared" si="306"/>
        <v>1</v>
      </c>
      <c r="CJ271" s="28" t="str">
        <f t="shared" si="315"/>
        <v>SOBRESALIENTE</v>
      </c>
      <c r="CK271" s="11">
        <v>0.8</v>
      </c>
      <c r="CL271" s="26"/>
      <c r="CM271" s="26">
        <f t="shared" si="287"/>
        <v>5</v>
      </c>
      <c r="CN271" s="38">
        <f t="shared" si="312"/>
        <v>0.83333333333333337</v>
      </c>
      <c r="CO271" s="14">
        <f t="shared" si="307"/>
        <v>6</v>
      </c>
      <c r="CP271" s="28" t="str">
        <f t="shared" si="316"/>
        <v>SOBRESALIENTE</v>
      </c>
      <c r="CQ271" s="11">
        <v>0.8</v>
      </c>
      <c r="CR271" s="26"/>
      <c r="CS271" s="163">
        <f t="shared" si="288"/>
        <v>0</v>
      </c>
      <c r="CT271" s="29">
        <f t="shared" si="313"/>
        <v>0.83333333333333337</v>
      </c>
      <c r="CU271" s="30">
        <f t="shared" si="308"/>
        <v>0</v>
      </c>
      <c r="CV271" s="28" t="str">
        <f t="shared" si="317"/>
        <v>NO CUMPLIDA</v>
      </c>
      <c r="CW271" s="11">
        <v>0.8</v>
      </c>
      <c r="CX271" s="26"/>
      <c r="CY271" s="163">
        <f t="shared" si="289"/>
        <v>5</v>
      </c>
      <c r="CZ271" s="46">
        <f t="shared" si="284"/>
        <v>5</v>
      </c>
      <c r="DA271" s="30">
        <f t="shared" si="309"/>
        <v>1</v>
      </c>
      <c r="DB271" s="28" t="str">
        <f t="shared" si="318"/>
        <v>SOBRESALIENTE</v>
      </c>
      <c r="DC271" s="11">
        <v>0.8</v>
      </c>
      <c r="DD271" s="26"/>
    </row>
    <row r="272" spans="1:108" ht="229.5">
      <c r="A272" s="6" t="s">
        <v>2188</v>
      </c>
      <c r="B272" s="7" t="s">
        <v>531</v>
      </c>
      <c r="C272" s="8" t="s">
        <v>2164</v>
      </c>
      <c r="D272" s="9" t="s">
        <v>2165</v>
      </c>
      <c r="E272" s="9">
        <v>36755999</v>
      </c>
      <c r="F272" s="8" t="s">
        <v>2164</v>
      </c>
      <c r="G272" s="9" t="s">
        <v>2165</v>
      </c>
      <c r="H272" s="9">
        <v>36755999</v>
      </c>
      <c r="I272" s="7" t="s">
        <v>107</v>
      </c>
      <c r="J272" s="7" t="s">
        <v>2189</v>
      </c>
      <c r="K272" s="7" t="s">
        <v>2190</v>
      </c>
      <c r="L272" s="7" t="s">
        <v>537</v>
      </c>
      <c r="M272" s="7" t="s">
        <v>111</v>
      </c>
      <c r="N272" s="7" t="s">
        <v>550</v>
      </c>
      <c r="O272" s="7" t="s">
        <v>2</v>
      </c>
      <c r="P272" s="7" t="s">
        <v>114</v>
      </c>
      <c r="Q272" s="7" t="s">
        <v>193</v>
      </c>
      <c r="R272" s="8" t="s">
        <v>2191</v>
      </c>
      <c r="S272" s="7" t="s">
        <v>2192</v>
      </c>
      <c r="T272" s="7" t="s">
        <v>2193</v>
      </c>
      <c r="U272" s="11">
        <v>0.05</v>
      </c>
      <c r="V272" s="7" t="s">
        <v>160</v>
      </c>
      <c r="W272" s="60">
        <v>46</v>
      </c>
      <c r="X272" s="60">
        <v>1444</v>
      </c>
      <c r="Y272" s="14">
        <f t="shared" si="290"/>
        <v>3.1855955678670361E-2</v>
      </c>
      <c r="Z272" s="60">
        <v>27</v>
      </c>
      <c r="AA272" s="60">
        <v>1315</v>
      </c>
      <c r="AB272" s="14">
        <f t="shared" si="291"/>
        <v>2.0532319391634982E-2</v>
      </c>
      <c r="AC272" s="60">
        <v>32</v>
      </c>
      <c r="AD272" s="60">
        <v>1564</v>
      </c>
      <c r="AE272" s="14">
        <f t="shared" si="292"/>
        <v>2.0460358056265986E-2</v>
      </c>
      <c r="AF272" s="49">
        <f t="shared" si="285"/>
        <v>105</v>
      </c>
      <c r="AG272" s="7">
        <f t="shared" si="285"/>
        <v>4323</v>
      </c>
      <c r="AH272" s="14">
        <f t="shared" si="310"/>
        <v>2.4288688410825817E-2</v>
      </c>
      <c r="AI272" s="17" t="str">
        <f t="shared" ref="AI272:AI277" si="324">IFERROR((IF(AH272&lt;=AJ272,"SOBRESALIENTE",IF(AH272&gt;AJ272+(AJ272*0.05),"NO CUMPLIDA","ACEPTABLE"))),"N/A")</f>
        <v>SOBRESALIENTE</v>
      </c>
      <c r="AJ272" s="11">
        <v>0.05</v>
      </c>
      <c r="AK272" s="11" t="s">
        <v>119</v>
      </c>
      <c r="AL272" s="284" t="s">
        <v>2194</v>
      </c>
      <c r="AM272" s="60">
        <v>30</v>
      </c>
      <c r="AN272" s="60">
        <v>1215</v>
      </c>
      <c r="AO272" s="14">
        <f t="shared" si="293"/>
        <v>2.4691358024691357E-2</v>
      </c>
      <c r="AP272" s="60">
        <v>34</v>
      </c>
      <c r="AQ272" s="60">
        <v>1452</v>
      </c>
      <c r="AR272" s="14">
        <f t="shared" si="294"/>
        <v>2.3415977961432508E-2</v>
      </c>
      <c r="AS272" s="60">
        <v>25</v>
      </c>
      <c r="AT272" s="60">
        <v>1533</v>
      </c>
      <c r="AU272" s="14">
        <f t="shared" si="295"/>
        <v>1.6307893020221786E-2</v>
      </c>
      <c r="AV272" s="161">
        <f t="shared" si="322"/>
        <v>89</v>
      </c>
      <c r="AW272" s="49">
        <f t="shared" si="321"/>
        <v>1400</v>
      </c>
      <c r="AX272" s="14">
        <f t="shared" si="296"/>
        <v>6.357142857142857E-2</v>
      </c>
      <c r="AY272" s="17" t="str">
        <f t="shared" ref="AY272:AY274" si="325">IFERROR((IF(AX272&gt;=AZ272,"SOBRESALIENTE",IF(AX272&lt;AZ272+(AZ272*0.05),"NO CUMPLIDA","ACEPTABLE"))),"N/A")</f>
        <v>SOBRESALIENTE</v>
      </c>
      <c r="AZ272" s="11">
        <f t="shared" si="311"/>
        <v>0.05</v>
      </c>
      <c r="BA272" s="11" t="s">
        <v>119</v>
      </c>
      <c r="BB272" s="7" t="s">
        <v>2195</v>
      </c>
      <c r="BC272" s="21"/>
      <c r="BD272" s="21"/>
      <c r="BE272" s="14" t="e">
        <f t="shared" si="297"/>
        <v>#DIV/0!</v>
      </c>
      <c r="BF272" s="21"/>
      <c r="BG272" s="21"/>
      <c r="BH272" s="14" t="e">
        <f t="shared" si="298"/>
        <v>#DIV/0!</v>
      </c>
      <c r="BI272" s="21"/>
      <c r="BJ272" s="21"/>
      <c r="BK272" s="14" t="e">
        <f t="shared" si="299"/>
        <v>#DIV/0!</v>
      </c>
      <c r="BL272" s="27">
        <f t="shared" si="323"/>
        <v>0</v>
      </c>
      <c r="BM272" s="26">
        <f t="shared" si="323"/>
        <v>0</v>
      </c>
      <c r="BN272" s="14" t="e">
        <f t="shared" si="300"/>
        <v>#DIV/0!</v>
      </c>
      <c r="BO272" s="28" t="str">
        <f t="shared" ref="BO272:BO277" si="326">IFERROR((IF(BN272&lt;=BP272,"SOBRESALIENTE",IF(BN272&gt;BP272+(BP272*0.05),"NO CUMPLIDA","ACEPTABLE"))),"N/A")</f>
        <v>N/A</v>
      </c>
      <c r="BP272" s="24">
        <f t="shared" si="268"/>
        <v>0.05</v>
      </c>
      <c r="BQ272" s="21"/>
      <c r="BR272" s="21"/>
      <c r="BS272" s="21"/>
      <c r="BT272" s="14" t="e">
        <f t="shared" si="301"/>
        <v>#DIV/0!</v>
      </c>
      <c r="BU272" s="21"/>
      <c r="BV272" s="21"/>
      <c r="BW272" s="14" t="e">
        <f t="shared" si="302"/>
        <v>#DIV/0!</v>
      </c>
      <c r="BX272" s="21"/>
      <c r="BY272" s="21"/>
      <c r="BZ272" s="14" t="e">
        <f t="shared" si="303"/>
        <v>#DIV/0!</v>
      </c>
      <c r="CA272" s="27">
        <f t="shared" si="304"/>
        <v>0</v>
      </c>
      <c r="CB272" s="26">
        <f t="shared" si="304"/>
        <v>0</v>
      </c>
      <c r="CC272" s="14" t="e">
        <f t="shared" si="305"/>
        <v>#DIV/0!</v>
      </c>
      <c r="CD272" s="28" t="str">
        <f t="shared" ref="CD272:CD277" si="327">IFERROR((IF(CC272&lt;=CE272,"SOBRESALIENTE",IF(CC272&gt;CE272+(CE272*0.05),"NO CUMPLIDA","ACEPTABLE"))),"N/A")</f>
        <v>N/A</v>
      </c>
      <c r="CE272" s="24">
        <f t="shared" si="269"/>
        <v>0.05</v>
      </c>
      <c r="CF272" s="21"/>
      <c r="CG272" s="163">
        <f t="shared" si="286"/>
        <v>194</v>
      </c>
      <c r="CH272" s="163">
        <f t="shared" si="286"/>
        <v>8523</v>
      </c>
      <c r="CI272" s="14">
        <f t="shared" si="306"/>
        <v>2.2761938284641559E-2</v>
      </c>
      <c r="CJ272" s="28" t="str">
        <f t="shared" ref="CJ272:CJ277" si="328">IFERROR((IF(CI272&lt;=CK272,"SOBRESALIENTE",IF(CI272&gt;CK272+(CK272*0.05),"NO CUMPLIDA","ACEPTABLE"))),"N/A")</f>
        <v>SOBRESALIENTE</v>
      </c>
      <c r="CK272" s="11">
        <v>0.05</v>
      </c>
      <c r="CL272" s="26"/>
      <c r="CM272" s="26">
        <f t="shared" si="287"/>
        <v>194</v>
      </c>
      <c r="CN272" s="38">
        <f t="shared" si="312"/>
        <v>1420.5</v>
      </c>
      <c r="CO272" s="14">
        <f t="shared" si="307"/>
        <v>0.13657162970784936</v>
      </c>
      <c r="CP272" s="28" t="str">
        <f>IFERROR((IF(CO272&lt;=CQ272,"SOBRESALIENTE",IF(CO272&gt;CQ272+(CQ272*0.05),"NO CUMPLIDA","ACEPTABLE"))),"N/A")</f>
        <v>NO CUMPLIDA</v>
      </c>
      <c r="CQ272" s="11">
        <v>0.05</v>
      </c>
      <c r="CR272" s="26"/>
      <c r="CS272" s="163">
        <f t="shared" si="288"/>
        <v>0</v>
      </c>
      <c r="CT272" s="29">
        <f t="shared" si="313"/>
        <v>1420.5</v>
      </c>
      <c r="CU272" s="30">
        <f t="shared" si="308"/>
        <v>0</v>
      </c>
      <c r="CV272" s="28" t="str">
        <f>IFERROR((IF(CU272&lt;=CW272,"SOBRESALIENTE",IF(CU272&gt;CW272+(CW272*0.05),"NO CUMPLIDA","ACEPTABLE"))),"N/A")</f>
        <v>SOBRESALIENTE</v>
      </c>
      <c r="CW272" s="11">
        <v>0.05</v>
      </c>
      <c r="CX272" s="26"/>
      <c r="CY272" s="163">
        <f t="shared" si="289"/>
        <v>194</v>
      </c>
      <c r="CZ272" s="46">
        <f t="shared" si="284"/>
        <v>8523</v>
      </c>
      <c r="DA272" s="30">
        <f t="shared" si="309"/>
        <v>2.2761938284641559E-2</v>
      </c>
      <c r="DB272" s="28" t="str">
        <f>IFERROR((IF(DA272&lt;=DC272,"SOBRESALIENTE",IF(DA272&gt;DC272+(DC272*0.05),"NO CUMPLIDA","ACEPTABLE"))),"N/A")</f>
        <v>SOBRESALIENTE</v>
      </c>
      <c r="DC272" s="11">
        <v>0.05</v>
      </c>
      <c r="DD272" s="26"/>
    </row>
    <row r="273" spans="1:108" ht="292.5">
      <c r="A273" s="8" t="s">
        <v>2196</v>
      </c>
      <c r="B273" s="7" t="s">
        <v>531</v>
      </c>
      <c r="C273" s="8" t="s">
        <v>2164</v>
      </c>
      <c r="D273" s="9" t="s">
        <v>2165</v>
      </c>
      <c r="E273" s="9">
        <v>36755999</v>
      </c>
      <c r="F273" s="8" t="s">
        <v>2164</v>
      </c>
      <c r="G273" s="9" t="s">
        <v>2165</v>
      </c>
      <c r="H273" s="9">
        <v>36755999</v>
      </c>
      <c r="I273" s="7" t="s">
        <v>107</v>
      </c>
      <c r="J273" s="7" t="s">
        <v>2197</v>
      </c>
      <c r="K273" s="7" t="s">
        <v>2198</v>
      </c>
      <c r="L273" s="7" t="s">
        <v>537</v>
      </c>
      <c r="M273" s="7" t="s">
        <v>2199</v>
      </c>
      <c r="N273" s="7" t="s">
        <v>550</v>
      </c>
      <c r="O273" s="7" t="s">
        <v>172</v>
      </c>
      <c r="P273" s="7" t="s">
        <v>193</v>
      </c>
      <c r="Q273" s="7" t="s">
        <v>607</v>
      </c>
      <c r="R273" s="8" t="s">
        <v>2200</v>
      </c>
      <c r="S273" s="7" t="s">
        <v>2201</v>
      </c>
      <c r="T273" s="7" t="s">
        <v>2202</v>
      </c>
      <c r="U273" s="64">
        <v>0.02</v>
      </c>
      <c r="V273" s="7" t="s">
        <v>160</v>
      </c>
      <c r="W273" s="60">
        <v>1</v>
      </c>
      <c r="X273" s="60">
        <v>1444</v>
      </c>
      <c r="Y273" s="14">
        <f t="shared" si="290"/>
        <v>6.925207756232687E-4</v>
      </c>
      <c r="Z273" s="60">
        <v>0</v>
      </c>
      <c r="AA273" s="60">
        <v>1315</v>
      </c>
      <c r="AB273" s="14">
        <f t="shared" si="291"/>
        <v>0</v>
      </c>
      <c r="AC273" s="60">
        <v>0</v>
      </c>
      <c r="AD273" s="60">
        <v>1564</v>
      </c>
      <c r="AE273" s="14">
        <f t="shared" si="292"/>
        <v>0</v>
      </c>
      <c r="AF273" s="49">
        <f t="shared" si="285"/>
        <v>1</v>
      </c>
      <c r="AG273" s="7">
        <f t="shared" si="285"/>
        <v>4323</v>
      </c>
      <c r="AH273" s="14">
        <f t="shared" si="310"/>
        <v>2.3132084200786491E-4</v>
      </c>
      <c r="AI273" s="17" t="str">
        <f t="shared" si="324"/>
        <v>SOBRESALIENTE</v>
      </c>
      <c r="AJ273" s="64">
        <v>2E-3</v>
      </c>
      <c r="AK273" s="11" t="s">
        <v>119</v>
      </c>
      <c r="AL273" s="285" t="s">
        <v>2203</v>
      </c>
      <c r="AM273" s="60">
        <v>2</v>
      </c>
      <c r="AN273" s="60">
        <v>1215</v>
      </c>
      <c r="AO273" s="14">
        <f t="shared" si="293"/>
        <v>1.6460905349794238E-3</v>
      </c>
      <c r="AP273" s="60">
        <v>2</v>
      </c>
      <c r="AQ273" s="60">
        <v>1452</v>
      </c>
      <c r="AR273" s="14">
        <f t="shared" si="294"/>
        <v>1.3774104683195593E-3</v>
      </c>
      <c r="AS273" s="60">
        <v>2</v>
      </c>
      <c r="AT273" s="60">
        <v>1533</v>
      </c>
      <c r="AU273" s="14">
        <f t="shared" si="295"/>
        <v>1.3046314416177429E-3</v>
      </c>
      <c r="AV273" s="161">
        <f t="shared" si="322"/>
        <v>6</v>
      </c>
      <c r="AW273" s="49">
        <f t="shared" si="321"/>
        <v>1400</v>
      </c>
      <c r="AX273" s="14">
        <f t="shared" si="296"/>
        <v>4.2857142857142859E-3</v>
      </c>
      <c r="AY273" s="17" t="str">
        <f t="shared" si="325"/>
        <v>NO CUMPLIDA</v>
      </c>
      <c r="AZ273" s="11">
        <f t="shared" si="311"/>
        <v>0.02</v>
      </c>
      <c r="BA273" s="11" t="s">
        <v>119</v>
      </c>
      <c r="BB273" s="7" t="s">
        <v>2204</v>
      </c>
      <c r="BC273" s="21"/>
      <c r="BD273" s="21"/>
      <c r="BE273" s="14" t="e">
        <f t="shared" si="297"/>
        <v>#DIV/0!</v>
      </c>
      <c r="BF273" s="21"/>
      <c r="BG273" s="21"/>
      <c r="BH273" s="14" t="e">
        <f t="shared" si="298"/>
        <v>#DIV/0!</v>
      </c>
      <c r="BI273" s="21"/>
      <c r="BJ273" s="21"/>
      <c r="BK273" s="14" t="e">
        <f t="shared" si="299"/>
        <v>#DIV/0!</v>
      </c>
      <c r="BL273" s="27">
        <f t="shared" si="323"/>
        <v>0</v>
      </c>
      <c r="BM273" s="26">
        <f t="shared" si="323"/>
        <v>0</v>
      </c>
      <c r="BN273" s="14" t="e">
        <f t="shared" si="300"/>
        <v>#DIV/0!</v>
      </c>
      <c r="BO273" s="28" t="str">
        <f t="shared" si="326"/>
        <v>N/A</v>
      </c>
      <c r="BP273" s="24">
        <f t="shared" si="268"/>
        <v>0.02</v>
      </c>
      <c r="BQ273" s="21"/>
      <c r="BR273" s="21"/>
      <c r="BS273" s="21"/>
      <c r="BT273" s="14" t="e">
        <f t="shared" si="301"/>
        <v>#DIV/0!</v>
      </c>
      <c r="BU273" s="21"/>
      <c r="BV273" s="21"/>
      <c r="BW273" s="14" t="e">
        <f t="shared" si="302"/>
        <v>#DIV/0!</v>
      </c>
      <c r="BX273" s="21"/>
      <c r="BY273" s="21"/>
      <c r="BZ273" s="14" t="e">
        <f t="shared" si="303"/>
        <v>#DIV/0!</v>
      </c>
      <c r="CA273" s="27">
        <f t="shared" si="304"/>
        <v>0</v>
      </c>
      <c r="CB273" s="26">
        <f t="shared" si="304"/>
        <v>0</v>
      </c>
      <c r="CC273" s="14" t="e">
        <f t="shared" si="305"/>
        <v>#DIV/0!</v>
      </c>
      <c r="CD273" s="28" t="str">
        <f t="shared" si="327"/>
        <v>N/A</v>
      </c>
      <c r="CE273" s="24">
        <f t="shared" si="269"/>
        <v>0.02</v>
      </c>
      <c r="CF273" s="21"/>
      <c r="CG273" s="163">
        <f t="shared" si="286"/>
        <v>7</v>
      </c>
      <c r="CH273" s="163">
        <f t="shared" si="286"/>
        <v>8523</v>
      </c>
      <c r="CI273" s="14">
        <f t="shared" si="306"/>
        <v>8.2130705150768512E-4</v>
      </c>
      <c r="CJ273" s="28" t="str">
        <f t="shared" si="328"/>
        <v>SOBRESALIENTE</v>
      </c>
      <c r="CK273" s="64">
        <v>2E-3</v>
      </c>
      <c r="CL273" s="26"/>
      <c r="CM273" s="26">
        <f t="shared" si="287"/>
        <v>7</v>
      </c>
      <c r="CN273" s="38">
        <f t="shared" si="312"/>
        <v>1420.5</v>
      </c>
      <c r="CO273" s="14">
        <f t="shared" si="307"/>
        <v>4.9278423090461107E-3</v>
      </c>
      <c r="CP273" s="28" t="str">
        <f>IFERROR((IF(CO273&lt;=CQ273,"SOBRESALIENTE",IF(CO273&gt;CQ273+(CQ273*0.05),"NO CUMPLIDA","ACEPTABLE"))),"N/A")</f>
        <v>NO CUMPLIDA</v>
      </c>
      <c r="CQ273" s="11">
        <v>2E-3</v>
      </c>
      <c r="CR273" s="26"/>
      <c r="CS273" s="163">
        <f t="shared" si="288"/>
        <v>0</v>
      </c>
      <c r="CT273" s="29">
        <f t="shared" si="313"/>
        <v>1420.5</v>
      </c>
      <c r="CU273" s="30">
        <f t="shared" si="308"/>
        <v>0</v>
      </c>
      <c r="CV273" s="28" t="str">
        <f>IFERROR((IF(CU273&lt;=CW273,"SOBRESALIENTE",IF(CU273&gt;CW273+(CW273*0.05),"NO CUMPLIDA","ACEPTABLE"))),"N/A")</f>
        <v>SOBRESALIENTE</v>
      </c>
      <c r="CW273" s="64">
        <v>2E-3</v>
      </c>
      <c r="CX273" s="26"/>
      <c r="CY273" s="163">
        <f t="shared" si="289"/>
        <v>7</v>
      </c>
      <c r="CZ273" s="46">
        <f t="shared" si="284"/>
        <v>8523</v>
      </c>
      <c r="DA273" s="30">
        <f t="shared" si="309"/>
        <v>8.2130705150768512E-4</v>
      </c>
      <c r="DB273" s="28" t="str">
        <f>IFERROR((IF(DA273&lt;=DC273,"SOBRESALIENTE",IF(DA273&gt;DC273+(DC273*0.05),"NO CUMPLIDA","ACEPTABLE"))),"N/A")</f>
        <v>SOBRESALIENTE</v>
      </c>
      <c r="DC273" s="64">
        <v>2E-3</v>
      </c>
      <c r="DD273" s="26"/>
    </row>
    <row r="274" spans="1:108" ht="393.75">
      <c r="A274" s="6" t="s">
        <v>2205</v>
      </c>
      <c r="B274" s="7" t="s">
        <v>531</v>
      </c>
      <c r="C274" s="8" t="s">
        <v>2164</v>
      </c>
      <c r="D274" s="9" t="s">
        <v>2165</v>
      </c>
      <c r="E274" s="9">
        <v>36755999</v>
      </c>
      <c r="F274" s="8" t="s">
        <v>2164</v>
      </c>
      <c r="G274" s="9" t="s">
        <v>2165</v>
      </c>
      <c r="H274" s="9">
        <v>36755999</v>
      </c>
      <c r="I274" s="7" t="s">
        <v>107</v>
      </c>
      <c r="J274" s="7" t="s">
        <v>2206</v>
      </c>
      <c r="K274" s="7" t="s">
        <v>2207</v>
      </c>
      <c r="L274" s="7" t="s">
        <v>537</v>
      </c>
      <c r="M274" s="7" t="s">
        <v>2199</v>
      </c>
      <c r="N274" s="7" t="s">
        <v>550</v>
      </c>
      <c r="O274" s="7" t="s">
        <v>172</v>
      </c>
      <c r="P274" s="7" t="s">
        <v>193</v>
      </c>
      <c r="Q274" s="7" t="s">
        <v>607</v>
      </c>
      <c r="R274" s="8" t="s">
        <v>2208</v>
      </c>
      <c r="S274" s="7" t="s">
        <v>2209</v>
      </c>
      <c r="T274" s="7" t="s">
        <v>2202</v>
      </c>
      <c r="U274" s="64">
        <v>7.0000000000000001E-3</v>
      </c>
      <c r="V274" s="7" t="s">
        <v>160</v>
      </c>
      <c r="W274" s="60">
        <v>4</v>
      </c>
      <c r="X274" s="60">
        <v>1444</v>
      </c>
      <c r="Y274" s="14">
        <f t="shared" si="290"/>
        <v>2.7700831024930748E-3</v>
      </c>
      <c r="Z274" s="60">
        <v>4</v>
      </c>
      <c r="AA274" s="60">
        <v>1315</v>
      </c>
      <c r="AB274" s="14">
        <f t="shared" si="291"/>
        <v>3.041825095057034E-3</v>
      </c>
      <c r="AC274" s="60">
        <v>2</v>
      </c>
      <c r="AD274" s="60">
        <v>1564</v>
      </c>
      <c r="AE274" s="14">
        <f t="shared" si="292"/>
        <v>1.2787723785166241E-3</v>
      </c>
      <c r="AF274" s="49">
        <f t="shared" si="285"/>
        <v>10</v>
      </c>
      <c r="AG274" s="7">
        <f t="shared" si="285"/>
        <v>4323</v>
      </c>
      <c r="AH274" s="14">
        <f t="shared" si="310"/>
        <v>2.3132084200786491E-3</v>
      </c>
      <c r="AI274" s="17" t="str">
        <f t="shared" si="324"/>
        <v>SOBRESALIENTE</v>
      </c>
      <c r="AJ274" s="64">
        <v>7.0000000000000001E-3</v>
      </c>
      <c r="AK274" s="11" t="s">
        <v>119</v>
      </c>
      <c r="AL274" s="285" t="s">
        <v>2210</v>
      </c>
      <c r="AM274" s="60">
        <v>8</v>
      </c>
      <c r="AN274" s="60">
        <v>1215</v>
      </c>
      <c r="AO274" s="14">
        <f t="shared" si="293"/>
        <v>6.5843621399176953E-3</v>
      </c>
      <c r="AP274" s="60">
        <v>6</v>
      </c>
      <c r="AQ274" s="60">
        <v>1452</v>
      </c>
      <c r="AR274" s="14">
        <f t="shared" si="294"/>
        <v>4.1322314049586778E-3</v>
      </c>
      <c r="AS274" s="60">
        <v>3</v>
      </c>
      <c r="AT274" s="60">
        <v>1533</v>
      </c>
      <c r="AU274" s="14">
        <f t="shared" si="295"/>
        <v>1.9569471624266144E-3</v>
      </c>
      <c r="AV274" s="161">
        <f t="shared" si="322"/>
        <v>17</v>
      </c>
      <c r="AW274" s="49">
        <f t="shared" si="321"/>
        <v>1400</v>
      </c>
      <c r="AX274" s="14">
        <f t="shared" si="296"/>
        <v>1.2142857142857143E-2</v>
      </c>
      <c r="AY274" s="17" t="str">
        <f t="shared" si="325"/>
        <v>SOBRESALIENTE</v>
      </c>
      <c r="AZ274" s="11">
        <f t="shared" si="311"/>
        <v>7.0000000000000001E-3</v>
      </c>
      <c r="BA274" s="11" t="s">
        <v>119</v>
      </c>
      <c r="BB274" s="7" t="s">
        <v>2211</v>
      </c>
      <c r="BC274" s="21"/>
      <c r="BD274" s="21"/>
      <c r="BE274" s="14" t="e">
        <f t="shared" si="297"/>
        <v>#DIV/0!</v>
      </c>
      <c r="BF274" s="21"/>
      <c r="BG274" s="21"/>
      <c r="BH274" s="14" t="e">
        <f t="shared" si="298"/>
        <v>#DIV/0!</v>
      </c>
      <c r="BI274" s="21"/>
      <c r="BJ274" s="21"/>
      <c r="BK274" s="14" t="e">
        <f t="shared" si="299"/>
        <v>#DIV/0!</v>
      </c>
      <c r="BL274" s="27">
        <f t="shared" si="323"/>
        <v>0</v>
      </c>
      <c r="BM274" s="26">
        <f t="shared" si="323"/>
        <v>0</v>
      </c>
      <c r="BN274" s="14" t="e">
        <f t="shared" si="300"/>
        <v>#DIV/0!</v>
      </c>
      <c r="BO274" s="28" t="str">
        <f t="shared" si="326"/>
        <v>N/A</v>
      </c>
      <c r="BP274" s="24">
        <f t="shared" si="268"/>
        <v>7.0000000000000001E-3</v>
      </c>
      <c r="BQ274" s="21"/>
      <c r="BR274" s="21"/>
      <c r="BS274" s="21"/>
      <c r="BT274" s="14" t="e">
        <f t="shared" si="301"/>
        <v>#DIV/0!</v>
      </c>
      <c r="BU274" s="21"/>
      <c r="BV274" s="21"/>
      <c r="BW274" s="14" t="e">
        <f t="shared" si="302"/>
        <v>#DIV/0!</v>
      </c>
      <c r="BX274" s="21"/>
      <c r="BY274" s="21"/>
      <c r="BZ274" s="14" t="e">
        <f t="shared" si="303"/>
        <v>#DIV/0!</v>
      </c>
      <c r="CA274" s="27">
        <f t="shared" si="304"/>
        <v>0</v>
      </c>
      <c r="CB274" s="26">
        <f t="shared" si="304"/>
        <v>0</v>
      </c>
      <c r="CC274" s="14" t="e">
        <f t="shared" si="305"/>
        <v>#DIV/0!</v>
      </c>
      <c r="CD274" s="28" t="str">
        <f t="shared" si="327"/>
        <v>N/A</v>
      </c>
      <c r="CE274" s="24">
        <f t="shared" si="269"/>
        <v>7.0000000000000001E-3</v>
      </c>
      <c r="CF274" s="21"/>
      <c r="CG274" s="163">
        <f t="shared" si="286"/>
        <v>27</v>
      </c>
      <c r="CH274" s="163">
        <f t="shared" si="286"/>
        <v>8523</v>
      </c>
      <c r="CI274" s="14">
        <f t="shared" si="306"/>
        <v>3.1678986272439284E-3</v>
      </c>
      <c r="CJ274" s="28" t="str">
        <f t="shared" si="328"/>
        <v>SOBRESALIENTE</v>
      </c>
      <c r="CK274" s="64">
        <v>7.0000000000000001E-3</v>
      </c>
      <c r="CL274" s="26"/>
      <c r="CM274" s="26">
        <f t="shared" si="287"/>
        <v>27</v>
      </c>
      <c r="CN274" s="38">
        <f t="shared" si="312"/>
        <v>1420.5</v>
      </c>
      <c r="CO274" s="14">
        <f t="shared" si="307"/>
        <v>1.9007391763463569E-2</v>
      </c>
      <c r="CP274" s="28" t="str">
        <f>IFERROR((IF(CO274&lt;=CQ274,"SOBRESALIENTE",IF(CO274&gt;CQ274+(CQ274*0.05),"NO CUMPLIDA","ACEPTABLE"))),"N/A")</f>
        <v>NO CUMPLIDA</v>
      </c>
      <c r="CQ274" s="11">
        <v>7.0000000000000001E-3</v>
      </c>
      <c r="CR274" s="26"/>
      <c r="CS274" s="163">
        <f t="shared" si="288"/>
        <v>0</v>
      </c>
      <c r="CT274" s="29">
        <f t="shared" si="313"/>
        <v>1420.5</v>
      </c>
      <c r="CU274" s="30">
        <f t="shared" si="308"/>
        <v>0</v>
      </c>
      <c r="CV274" s="28" t="str">
        <f>IFERROR((IF(CU274&lt;=CW274,"SOBRESALIENTE",IF(CU274&gt;CW274+(CW274*0.05),"NO CUMPLIDA","ACEPTABLE"))),"N/A")</f>
        <v>SOBRESALIENTE</v>
      </c>
      <c r="CW274" s="64">
        <v>7.0000000000000001E-3</v>
      </c>
      <c r="CX274" s="26"/>
      <c r="CY274" s="163">
        <f t="shared" si="289"/>
        <v>27</v>
      </c>
      <c r="CZ274" s="46">
        <f t="shared" si="284"/>
        <v>8523</v>
      </c>
      <c r="DA274" s="30">
        <f t="shared" si="309"/>
        <v>3.1678986272439284E-3</v>
      </c>
      <c r="DB274" s="28" t="str">
        <f>IFERROR((IF(DA274&lt;=DC274,"SOBRESALIENTE",IF(DA274&gt;DC27+(DC274*0.05),"NO CUMPLIDA","ACEPTABLE"))),"N/A")</f>
        <v>SOBRESALIENTE</v>
      </c>
      <c r="DC274" s="64">
        <v>7.0000000000000001E-3</v>
      </c>
      <c r="DD274" s="26"/>
    </row>
    <row r="275" spans="1:108" ht="242.25">
      <c r="A275" s="8" t="s">
        <v>2212</v>
      </c>
      <c r="B275" s="7" t="s">
        <v>531</v>
      </c>
      <c r="C275" s="8" t="s">
        <v>2164</v>
      </c>
      <c r="D275" s="9" t="s">
        <v>2165</v>
      </c>
      <c r="E275" s="9">
        <v>36755999</v>
      </c>
      <c r="F275" s="8" t="s">
        <v>2164</v>
      </c>
      <c r="G275" s="9" t="s">
        <v>2165</v>
      </c>
      <c r="H275" s="9">
        <v>36755999</v>
      </c>
      <c r="I275" s="7" t="s">
        <v>107</v>
      </c>
      <c r="J275" s="7" t="s">
        <v>2206</v>
      </c>
      <c r="K275" s="7" t="s">
        <v>2207</v>
      </c>
      <c r="L275" s="7" t="s">
        <v>537</v>
      </c>
      <c r="M275" s="7" t="s">
        <v>111</v>
      </c>
      <c r="N275" s="7" t="s">
        <v>550</v>
      </c>
      <c r="O275" s="7" t="s">
        <v>2</v>
      </c>
      <c r="P275" s="7" t="s">
        <v>193</v>
      </c>
      <c r="Q275" s="7" t="s">
        <v>607</v>
      </c>
      <c r="R275" s="8" t="s">
        <v>2213</v>
      </c>
      <c r="S275" s="7" t="s">
        <v>2214</v>
      </c>
      <c r="T275" s="7" t="s">
        <v>2202</v>
      </c>
      <c r="U275" s="64">
        <v>0.35</v>
      </c>
      <c r="V275" s="7" t="s">
        <v>160</v>
      </c>
      <c r="W275" s="60">
        <v>7</v>
      </c>
      <c r="X275" s="60">
        <v>286</v>
      </c>
      <c r="Y275" s="14">
        <f t="shared" si="290"/>
        <v>2.4475524475524476E-2</v>
      </c>
      <c r="Z275" s="60">
        <v>6</v>
      </c>
      <c r="AA275" s="60">
        <v>266</v>
      </c>
      <c r="AB275" s="14">
        <f t="shared" si="291"/>
        <v>2.2556390977443608E-2</v>
      </c>
      <c r="AC275" s="60">
        <v>7</v>
      </c>
      <c r="AD275" s="60">
        <v>169</v>
      </c>
      <c r="AE275" s="14">
        <f t="shared" si="292"/>
        <v>4.142011834319527E-2</v>
      </c>
      <c r="AF275" s="49">
        <f t="shared" si="285"/>
        <v>20</v>
      </c>
      <c r="AG275" s="7">
        <f t="shared" si="285"/>
        <v>721</v>
      </c>
      <c r="AH275" s="14">
        <f t="shared" si="310"/>
        <v>2.7739251040221916E-2</v>
      </c>
      <c r="AI275" s="17" t="str">
        <f t="shared" si="324"/>
        <v>SOBRESALIENTE</v>
      </c>
      <c r="AJ275" s="64">
        <v>0.35</v>
      </c>
      <c r="AK275" s="11" t="s">
        <v>119</v>
      </c>
      <c r="AL275" s="285" t="s">
        <v>2215</v>
      </c>
      <c r="AM275" s="60">
        <v>4</v>
      </c>
      <c r="AN275" s="60">
        <v>265</v>
      </c>
      <c r="AO275" s="14">
        <f t="shared" si="293"/>
        <v>1.509433962264151E-2</v>
      </c>
      <c r="AP275" s="60">
        <v>3</v>
      </c>
      <c r="AQ275" s="60">
        <v>295</v>
      </c>
      <c r="AR275" s="14">
        <f t="shared" si="294"/>
        <v>1.0169491525423728E-2</v>
      </c>
      <c r="AS275" s="60">
        <v>1</v>
      </c>
      <c r="AT275" s="60">
        <v>299</v>
      </c>
      <c r="AU275" s="14">
        <f t="shared" si="295"/>
        <v>3.3444816053511705E-3</v>
      </c>
      <c r="AV275" s="161">
        <f t="shared" si="322"/>
        <v>8</v>
      </c>
      <c r="AW275" s="49">
        <f t="shared" si="321"/>
        <v>286.33333333333331</v>
      </c>
      <c r="AX275" s="14">
        <f t="shared" si="296"/>
        <v>2.7939464493597209E-2</v>
      </c>
      <c r="AY275" s="17" t="str">
        <f>IFERROR((IF(AX275&lt;=AZ275,"SOBRESALIENTE",IF(AX275&gt;AZ275+(AZ275*0.05),"NO CUMPLIDA","ACEPTABLE"))),"N/A")</f>
        <v>SOBRESALIENTE</v>
      </c>
      <c r="AZ275" s="11">
        <f t="shared" si="311"/>
        <v>0.35</v>
      </c>
      <c r="BA275" s="11" t="s">
        <v>119</v>
      </c>
      <c r="BB275" s="7" t="s">
        <v>2216</v>
      </c>
      <c r="BC275" s="21"/>
      <c r="BD275" s="21"/>
      <c r="BE275" s="14" t="e">
        <f t="shared" si="297"/>
        <v>#DIV/0!</v>
      </c>
      <c r="BF275" s="21"/>
      <c r="BG275" s="21"/>
      <c r="BH275" s="14" t="e">
        <f t="shared" si="298"/>
        <v>#DIV/0!</v>
      </c>
      <c r="BI275" s="21"/>
      <c r="BJ275" s="21"/>
      <c r="BK275" s="14" t="e">
        <f t="shared" si="299"/>
        <v>#DIV/0!</v>
      </c>
      <c r="BL275" s="27">
        <f t="shared" si="323"/>
        <v>0</v>
      </c>
      <c r="BM275" s="26">
        <f t="shared" si="323"/>
        <v>0</v>
      </c>
      <c r="BN275" s="14" t="e">
        <f t="shared" si="300"/>
        <v>#DIV/0!</v>
      </c>
      <c r="BO275" s="28" t="str">
        <f t="shared" si="326"/>
        <v>N/A</v>
      </c>
      <c r="BP275" s="24">
        <f t="shared" si="268"/>
        <v>0.35</v>
      </c>
      <c r="BQ275" s="21"/>
      <c r="BR275" s="21"/>
      <c r="BS275" s="21"/>
      <c r="BT275" s="14" t="e">
        <f t="shared" si="301"/>
        <v>#DIV/0!</v>
      </c>
      <c r="BU275" s="21"/>
      <c r="BV275" s="21"/>
      <c r="BW275" s="14" t="e">
        <f t="shared" si="302"/>
        <v>#DIV/0!</v>
      </c>
      <c r="BX275" s="21"/>
      <c r="BY275" s="21"/>
      <c r="BZ275" s="14" t="e">
        <f t="shared" si="303"/>
        <v>#DIV/0!</v>
      </c>
      <c r="CA275" s="27">
        <f t="shared" si="304"/>
        <v>0</v>
      </c>
      <c r="CB275" s="26">
        <f t="shared" si="304"/>
        <v>0</v>
      </c>
      <c r="CC275" s="14" t="e">
        <f t="shared" si="305"/>
        <v>#DIV/0!</v>
      </c>
      <c r="CD275" s="28" t="str">
        <f t="shared" si="327"/>
        <v>N/A</v>
      </c>
      <c r="CE275" s="24">
        <f t="shared" si="269"/>
        <v>0.35</v>
      </c>
      <c r="CF275" s="21"/>
      <c r="CG275" s="163">
        <f t="shared" si="286"/>
        <v>28</v>
      </c>
      <c r="CH275" s="163">
        <f t="shared" si="286"/>
        <v>1580</v>
      </c>
      <c r="CI275" s="14">
        <f t="shared" si="306"/>
        <v>1.7721518987341773E-2</v>
      </c>
      <c r="CJ275" s="28" t="str">
        <f t="shared" si="328"/>
        <v>SOBRESALIENTE</v>
      </c>
      <c r="CK275" s="64">
        <v>0.35</v>
      </c>
      <c r="CL275" s="26"/>
      <c r="CM275" s="26">
        <f t="shared" si="287"/>
        <v>28</v>
      </c>
      <c r="CN275" s="38">
        <f t="shared" si="312"/>
        <v>263.33333333333331</v>
      </c>
      <c r="CO275" s="14">
        <f t="shared" si="307"/>
        <v>0.10632911392405064</v>
      </c>
      <c r="CP275" s="28" t="str">
        <f>IFERROR((IF(CO275&lt;=CQ275,"SOBRESALIENTE",IF(CO275&gt;CQ275+(CQ275*0.05),"NO CUMPLIDA","ACEPTABLE"))),"N/A")</f>
        <v>SOBRESALIENTE</v>
      </c>
      <c r="CQ275" s="11">
        <v>0.35</v>
      </c>
      <c r="CR275" s="26"/>
      <c r="CS275" s="163">
        <f t="shared" si="288"/>
        <v>0</v>
      </c>
      <c r="CT275" s="29">
        <f t="shared" si="313"/>
        <v>263.33333333333331</v>
      </c>
      <c r="CU275" s="30">
        <f t="shared" si="308"/>
        <v>0</v>
      </c>
      <c r="CV275" s="28" t="str">
        <f>IFERROR((IF(CU275&lt;=CW275,"SOBRESALIENTE",IF(CU275&gt;CW275+(CW275*0.05),"NO CUMPLIDA","ACEPTABLE"))),"N/A")</f>
        <v>SOBRESALIENTE</v>
      </c>
      <c r="CW275" s="64">
        <v>0.35</v>
      </c>
      <c r="CX275" s="26"/>
      <c r="CY275" s="163">
        <f t="shared" si="289"/>
        <v>28</v>
      </c>
      <c r="CZ275" s="46">
        <f t="shared" si="284"/>
        <v>1580</v>
      </c>
      <c r="DA275" s="30">
        <f t="shared" si="309"/>
        <v>1.7721518987341773E-2</v>
      </c>
      <c r="DB275" s="28" t="str">
        <f>IFERROR((IF(DA275&lt;=DC275,"SOBRESALIENTE",IF(DA275&gt;DC275+(DC275*0.05),"NO CUMPLIDA","ACEPTABLE"))),"N/A")</f>
        <v>SOBRESALIENTE</v>
      </c>
      <c r="DC275" s="64">
        <v>0.35</v>
      </c>
      <c r="DD275" s="26"/>
    </row>
    <row r="276" spans="1:108" ht="112.5" customHeight="1">
      <c r="A276" s="6" t="s">
        <v>2217</v>
      </c>
      <c r="B276" s="7" t="s">
        <v>531</v>
      </c>
      <c r="C276" s="8" t="s">
        <v>2218</v>
      </c>
      <c r="D276" s="286" t="s">
        <v>2219</v>
      </c>
      <c r="E276" s="286">
        <v>70289762</v>
      </c>
      <c r="F276" s="8" t="s">
        <v>2220</v>
      </c>
      <c r="G276" s="286" t="s">
        <v>2219</v>
      </c>
      <c r="H276" s="286">
        <v>70289762</v>
      </c>
      <c r="I276" s="7" t="s">
        <v>107</v>
      </c>
      <c r="J276" s="7" t="s">
        <v>2221</v>
      </c>
      <c r="K276" s="7" t="s">
        <v>2222</v>
      </c>
      <c r="L276" s="7" t="s">
        <v>110</v>
      </c>
      <c r="M276" s="7" t="s">
        <v>2223</v>
      </c>
      <c r="N276" s="7" t="s">
        <v>112</v>
      </c>
      <c r="O276" s="7" t="s">
        <v>172</v>
      </c>
      <c r="P276" s="7" t="s">
        <v>2224</v>
      </c>
      <c r="Q276" s="7" t="s">
        <v>2225</v>
      </c>
      <c r="R276" s="8" t="s">
        <v>2226</v>
      </c>
      <c r="S276" s="7" t="s">
        <v>2227</v>
      </c>
      <c r="T276" s="7" t="s">
        <v>2228</v>
      </c>
      <c r="U276" s="11">
        <v>0.01</v>
      </c>
      <c r="V276" s="7" t="s">
        <v>1133</v>
      </c>
      <c r="W276" s="238">
        <v>0</v>
      </c>
      <c r="X276" s="287">
        <v>76757</v>
      </c>
      <c r="Y276" s="14">
        <f t="shared" si="290"/>
        <v>0</v>
      </c>
      <c r="Z276" s="287">
        <v>0</v>
      </c>
      <c r="AA276" s="287">
        <v>77216</v>
      </c>
      <c r="AB276" s="14">
        <f>Z276</f>
        <v>0</v>
      </c>
      <c r="AC276" s="287">
        <v>0</v>
      </c>
      <c r="AD276" s="287">
        <v>61780</v>
      </c>
      <c r="AE276" s="14">
        <f t="shared" si="292"/>
        <v>0</v>
      </c>
      <c r="AF276" s="49">
        <f t="shared" si="285"/>
        <v>0</v>
      </c>
      <c r="AG276" s="7">
        <f t="shared" si="285"/>
        <v>215753</v>
      </c>
      <c r="AH276" s="14">
        <f t="shared" si="310"/>
        <v>0</v>
      </c>
      <c r="AI276" s="17" t="str">
        <f t="shared" si="324"/>
        <v>SOBRESALIENTE</v>
      </c>
      <c r="AJ276" s="11">
        <v>0.01</v>
      </c>
      <c r="AK276" s="11" t="s">
        <v>119</v>
      </c>
      <c r="AL276" s="44" t="s">
        <v>2229</v>
      </c>
      <c r="AM276" s="288">
        <v>0</v>
      </c>
      <c r="AN276" s="288">
        <v>9853</v>
      </c>
      <c r="AO276" s="14">
        <f t="shared" si="293"/>
        <v>0</v>
      </c>
      <c r="AP276" s="288">
        <v>0</v>
      </c>
      <c r="AQ276" s="288">
        <v>10604</v>
      </c>
      <c r="AR276" s="14">
        <f t="shared" si="294"/>
        <v>0</v>
      </c>
      <c r="AS276" s="288">
        <v>0</v>
      </c>
      <c r="AT276" s="288">
        <v>9408</v>
      </c>
      <c r="AU276" s="14">
        <f t="shared" si="295"/>
        <v>0</v>
      </c>
      <c r="AV276" s="49">
        <f t="shared" si="322"/>
        <v>0</v>
      </c>
      <c r="AW276" s="7">
        <f t="shared" si="322"/>
        <v>29865</v>
      </c>
      <c r="AX276" s="14">
        <f t="shared" si="296"/>
        <v>0</v>
      </c>
      <c r="AY276" s="17" t="str">
        <f>IFERROR((IF(AX276&lt;=AZ276,"SOBRESALIENTE",IF(AX276&gt;AZ276+(AZ276*0.05),"NO CUMPLIDA","ACEPTABLE"))),"N/A")</f>
        <v>SOBRESALIENTE</v>
      </c>
      <c r="AZ276" s="11">
        <f t="shared" si="311"/>
        <v>0.01</v>
      </c>
      <c r="BA276" s="11" t="s">
        <v>119</v>
      </c>
      <c r="BB276" s="7" t="s">
        <v>2230</v>
      </c>
      <c r="BC276" s="21"/>
      <c r="BD276" s="21"/>
      <c r="BE276" s="14" t="e">
        <f t="shared" si="297"/>
        <v>#DIV/0!</v>
      </c>
      <c r="BF276" s="21"/>
      <c r="BG276" s="21"/>
      <c r="BH276" s="14" t="e">
        <f t="shared" si="298"/>
        <v>#DIV/0!</v>
      </c>
      <c r="BI276" s="21"/>
      <c r="BJ276" s="21"/>
      <c r="BK276" s="14" t="e">
        <f t="shared" si="299"/>
        <v>#DIV/0!</v>
      </c>
      <c r="BL276" s="27">
        <f t="shared" si="323"/>
        <v>0</v>
      </c>
      <c r="BM276" s="26">
        <f t="shared" si="323"/>
        <v>0</v>
      </c>
      <c r="BN276" s="14" t="e">
        <f t="shared" si="300"/>
        <v>#DIV/0!</v>
      </c>
      <c r="BO276" s="17" t="str">
        <f t="shared" si="326"/>
        <v>N/A</v>
      </c>
      <c r="BP276" s="24">
        <f t="shared" si="268"/>
        <v>0.01</v>
      </c>
      <c r="BQ276" s="21"/>
      <c r="BR276" s="21"/>
      <c r="BS276" s="21"/>
      <c r="BT276" s="14" t="e">
        <f t="shared" si="301"/>
        <v>#DIV/0!</v>
      </c>
      <c r="BU276" s="21"/>
      <c r="BV276" s="21"/>
      <c r="BW276" s="14" t="e">
        <f t="shared" si="302"/>
        <v>#DIV/0!</v>
      </c>
      <c r="BX276" s="21"/>
      <c r="BY276" s="21"/>
      <c r="BZ276" s="14" t="e">
        <f t="shared" si="303"/>
        <v>#DIV/0!</v>
      </c>
      <c r="CA276" s="27">
        <f t="shared" si="304"/>
        <v>0</v>
      </c>
      <c r="CB276" s="26">
        <f t="shared" si="304"/>
        <v>0</v>
      </c>
      <c r="CC276" s="14" t="e">
        <f t="shared" si="305"/>
        <v>#DIV/0!</v>
      </c>
      <c r="CD276" s="17" t="str">
        <f t="shared" si="327"/>
        <v>N/A</v>
      </c>
      <c r="CE276" s="24">
        <f t="shared" si="269"/>
        <v>0.01</v>
      </c>
      <c r="CF276" s="21"/>
      <c r="CG276" s="26">
        <f t="shared" si="286"/>
        <v>0</v>
      </c>
      <c r="CH276" s="26">
        <f t="shared" si="286"/>
        <v>245618</v>
      </c>
      <c r="CI276" s="14">
        <f t="shared" si="306"/>
        <v>0</v>
      </c>
      <c r="CJ276" s="17" t="str">
        <f t="shared" si="328"/>
        <v>SOBRESALIENTE</v>
      </c>
      <c r="CK276" s="11">
        <v>0.01</v>
      </c>
      <c r="CL276" s="26"/>
      <c r="CM276" s="26">
        <f t="shared" si="287"/>
        <v>0</v>
      </c>
      <c r="CN276" s="38">
        <f t="shared" si="312"/>
        <v>40936.333333333336</v>
      </c>
      <c r="CO276" s="14">
        <f t="shared" si="307"/>
        <v>0</v>
      </c>
      <c r="CP276" s="17" t="str">
        <f>IFERROR((IF(CO276&lt;=CQ276,"SOBRESALIENTE",IF(CO276&gt;CQ276+(CQ276*0.05),"NO CUMPLIDA","ACEPTABLE"))),"N/A")</f>
        <v>SOBRESALIENTE</v>
      </c>
      <c r="CQ276" s="11">
        <v>0.01</v>
      </c>
      <c r="CR276" s="26"/>
      <c r="CS276" s="26">
        <f t="shared" si="288"/>
        <v>0</v>
      </c>
      <c r="CT276" s="25">
        <f t="shared" si="313"/>
        <v>40936.333333333336</v>
      </c>
      <c r="CU276" s="30">
        <f t="shared" si="308"/>
        <v>0</v>
      </c>
      <c r="CV276" s="17" t="str">
        <f>IFERROR((IF(CU276&lt;=CW276,"SOBRESALIENTE",IF(CU276&gt;CW276+(CW276*0.05),"NO CUMPLIDA","ACEPTABLE"))),"N/A")</f>
        <v>SOBRESALIENTE</v>
      </c>
      <c r="CW276" s="11">
        <v>0.01</v>
      </c>
      <c r="CX276" s="26"/>
      <c r="CY276" s="26">
        <f t="shared" si="289"/>
        <v>0</v>
      </c>
      <c r="CZ276" s="46">
        <f t="shared" si="284"/>
        <v>245618</v>
      </c>
      <c r="DA276" s="30">
        <f t="shared" si="309"/>
        <v>0</v>
      </c>
      <c r="DB276" s="17" t="str">
        <f>IFERROR((IF(DA276&lt;=DC276,"SOBRESALIENTE",IF(DA276&gt;DC276+(DC276*0.05),"NO CUMPLIDA","ACEPTABLE"))),"N/A")</f>
        <v>SOBRESALIENTE</v>
      </c>
      <c r="DC276" s="11">
        <v>0.01</v>
      </c>
      <c r="DD276" s="26"/>
    </row>
    <row r="277" spans="1:108" ht="141.75">
      <c r="A277" s="8" t="s">
        <v>2231</v>
      </c>
      <c r="B277" s="7" t="s">
        <v>531</v>
      </c>
      <c r="C277" s="8" t="s">
        <v>2218</v>
      </c>
      <c r="D277" s="286" t="s">
        <v>2219</v>
      </c>
      <c r="E277" s="286">
        <v>70289762</v>
      </c>
      <c r="F277" s="8" t="s">
        <v>2220</v>
      </c>
      <c r="G277" s="286" t="s">
        <v>2219</v>
      </c>
      <c r="H277" s="286">
        <v>70289762</v>
      </c>
      <c r="I277" s="7" t="s">
        <v>181</v>
      </c>
      <c r="J277" s="7" t="s">
        <v>2232</v>
      </c>
      <c r="K277" s="7" t="s">
        <v>2233</v>
      </c>
      <c r="L277" s="7" t="s">
        <v>110</v>
      </c>
      <c r="M277" s="7" t="s">
        <v>2234</v>
      </c>
      <c r="N277" s="7" t="s">
        <v>112</v>
      </c>
      <c r="O277" s="7" t="s">
        <v>172</v>
      </c>
      <c r="P277" s="7" t="s">
        <v>2235</v>
      </c>
      <c r="Q277" s="7" t="s">
        <v>135</v>
      </c>
      <c r="R277" s="8" t="s">
        <v>2236</v>
      </c>
      <c r="S277" s="7" t="s">
        <v>2237</v>
      </c>
      <c r="T277" s="7" t="s">
        <v>2238</v>
      </c>
      <c r="U277" s="11">
        <v>0</v>
      </c>
      <c r="V277" s="7" t="s">
        <v>1133</v>
      </c>
      <c r="W277" s="238">
        <v>0</v>
      </c>
      <c r="X277" s="287">
        <v>5</v>
      </c>
      <c r="Y277" s="14">
        <f t="shared" si="290"/>
        <v>0</v>
      </c>
      <c r="Z277" s="287">
        <v>0</v>
      </c>
      <c r="AA277" s="287">
        <v>4</v>
      </c>
      <c r="AB277" s="14">
        <f t="shared" si="291"/>
        <v>0</v>
      </c>
      <c r="AC277" s="287">
        <v>0</v>
      </c>
      <c r="AD277" s="287">
        <v>4</v>
      </c>
      <c r="AE277" s="14">
        <f t="shared" si="292"/>
        <v>0</v>
      </c>
      <c r="AF277" s="49">
        <f t="shared" si="285"/>
        <v>0</v>
      </c>
      <c r="AG277" s="7">
        <f t="shared" si="285"/>
        <v>13</v>
      </c>
      <c r="AH277" s="14">
        <f t="shared" si="310"/>
        <v>0</v>
      </c>
      <c r="AI277" s="17" t="str">
        <f t="shared" si="324"/>
        <v>SOBRESALIENTE</v>
      </c>
      <c r="AJ277" s="11">
        <v>0</v>
      </c>
      <c r="AK277" s="11" t="s">
        <v>119</v>
      </c>
      <c r="AL277" s="44" t="s">
        <v>2239</v>
      </c>
      <c r="AM277" s="288">
        <v>0</v>
      </c>
      <c r="AN277" s="288">
        <v>4</v>
      </c>
      <c r="AO277" s="14">
        <f t="shared" si="293"/>
        <v>0</v>
      </c>
      <c r="AP277" s="288">
        <v>0</v>
      </c>
      <c r="AQ277" s="288">
        <v>5</v>
      </c>
      <c r="AR277" s="14">
        <f t="shared" si="294"/>
        <v>0</v>
      </c>
      <c r="AS277" s="288">
        <v>0</v>
      </c>
      <c r="AT277" s="288">
        <v>4</v>
      </c>
      <c r="AU277" s="14">
        <f t="shared" si="295"/>
        <v>0</v>
      </c>
      <c r="AV277" s="49">
        <f t="shared" si="322"/>
        <v>0</v>
      </c>
      <c r="AW277" s="7">
        <f t="shared" si="322"/>
        <v>13</v>
      </c>
      <c r="AX277" s="14">
        <f t="shared" si="296"/>
        <v>0</v>
      </c>
      <c r="AY277" s="17" t="str">
        <f>IFERROR((IF(AX277&lt;=AZ277,"SOBRESALIENTE",IF(AX277&gt;AZ277+(AZ277*0.05),"NO CUMPLIDA","ACEPTABLE"))),"N/A")</f>
        <v>SOBRESALIENTE</v>
      </c>
      <c r="AZ277" s="11">
        <f t="shared" si="311"/>
        <v>0</v>
      </c>
      <c r="BA277" s="11" t="s">
        <v>119</v>
      </c>
      <c r="BB277" s="7" t="s">
        <v>2240</v>
      </c>
      <c r="BC277" s="21"/>
      <c r="BD277" s="21"/>
      <c r="BE277" s="14" t="e">
        <f t="shared" si="297"/>
        <v>#DIV/0!</v>
      </c>
      <c r="BF277" s="21"/>
      <c r="BG277" s="21"/>
      <c r="BH277" s="14" t="e">
        <f t="shared" si="298"/>
        <v>#DIV/0!</v>
      </c>
      <c r="BI277" s="21"/>
      <c r="BJ277" s="21"/>
      <c r="BK277" s="14" t="e">
        <f t="shared" si="299"/>
        <v>#DIV/0!</v>
      </c>
      <c r="BL277" s="27">
        <f t="shared" si="323"/>
        <v>0</v>
      </c>
      <c r="BM277" s="26">
        <f t="shared" si="323"/>
        <v>0</v>
      </c>
      <c r="BN277" s="14" t="e">
        <f t="shared" si="300"/>
        <v>#DIV/0!</v>
      </c>
      <c r="BO277" s="28" t="str">
        <f t="shared" si="326"/>
        <v>N/A</v>
      </c>
      <c r="BP277" s="24">
        <f t="shared" si="268"/>
        <v>0</v>
      </c>
      <c r="BQ277" s="21"/>
      <c r="BR277" s="21"/>
      <c r="BS277" s="21"/>
      <c r="BT277" s="14" t="e">
        <f t="shared" si="301"/>
        <v>#DIV/0!</v>
      </c>
      <c r="BU277" s="21"/>
      <c r="BV277" s="21"/>
      <c r="BW277" s="14" t="e">
        <f t="shared" si="302"/>
        <v>#DIV/0!</v>
      </c>
      <c r="BX277" s="21"/>
      <c r="BY277" s="21"/>
      <c r="BZ277" s="14" t="e">
        <f t="shared" si="303"/>
        <v>#DIV/0!</v>
      </c>
      <c r="CA277" s="27">
        <f t="shared" si="304"/>
        <v>0</v>
      </c>
      <c r="CB277" s="26">
        <f t="shared" si="304"/>
        <v>0</v>
      </c>
      <c r="CC277" s="14" t="e">
        <f t="shared" si="305"/>
        <v>#DIV/0!</v>
      </c>
      <c r="CD277" s="28" t="str">
        <f t="shared" si="327"/>
        <v>N/A</v>
      </c>
      <c r="CE277" s="24">
        <f t="shared" si="269"/>
        <v>0</v>
      </c>
      <c r="CF277" s="21"/>
      <c r="CG277" s="26">
        <f t="shared" si="286"/>
        <v>0</v>
      </c>
      <c r="CH277" s="26">
        <f t="shared" si="286"/>
        <v>26</v>
      </c>
      <c r="CI277" s="14">
        <f t="shared" si="306"/>
        <v>0</v>
      </c>
      <c r="CJ277" s="28" t="str">
        <f t="shared" si="328"/>
        <v>SOBRESALIENTE</v>
      </c>
      <c r="CK277" s="11">
        <v>0</v>
      </c>
      <c r="CL277" s="26"/>
      <c r="CM277" s="26">
        <f t="shared" si="287"/>
        <v>0</v>
      </c>
      <c r="CN277" s="38">
        <f t="shared" si="312"/>
        <v>4.333333333333333</v>
      </c>
      <c r="CO277" s="14">
        <f t="shared" si="307"/>
        <v>0</v>
      </c>
      <c r="CP277" s="28" t="str">
        <f>IFERROR((IF(CO277&gt;=CQ277,"SOBRESALIENTE",IF(CO277&gt;CQ277-(CQ277*0.05),"NO CUMPLIDA","ACEPTABLE"))),"N/A")</f>
        <v>SOBRESALIENTE</v>
      </c>
      <c r="CQ277" s="11">
        <v>0</v>
      </c>
      <c r="CR277" s="26"/>
      <c r="CS277" s="26">
        <f t="shared" si="288"/>
        <v>0</v>
      </c>
      <c r="CT277" s="25">
        <f t="shared" si="313"/>
        <v>4.333333333333333</v>
      </c>
      <c r="CU277" s="30">
        <f t="shared" si="308"/>
        <v>0</v>
      </c>
      <c r="CV277" s="28" t="str">
        <f>IFERROR((IF(CU277&gt;=CW277,"SOBRESALIENTE",IF(CU277&gt;CW277-(CW277*0.05),"NO CUMPLIDA","ACEPTABLE"))),"N/A")</f>
        <v>SOBRESALIENTE</v>
      </c>
      <c r="CW277" s="11">
        <v>0</v>
      </c>
      <c r="CX277" s="26"/>
      <c r="CY277" s="26">
        <f t="shared" si="289"/>
        <v>0</v>
      </c>
      <c r="CZ277" s="46">
        <f t="shared" si="284"/>
        <v>26</v>
      </c>
      <c r="DA277" s="30">
        <f t="shared" si="309"/>
        <v>0</v>
      </c>
      <c r="DB277" s="28" t="str">
        <f>IFERROR((IF(DA277&lt;=DC277,"SOBRESALIENTE",IF(DA277&gt;DC277+(DC277*0.05),"NO CUMPLIDA","ACEPTABLE"))),"N/A")</f>
        <v>SOBRESALIENTE</v>
      </c>
      <c r="DC277" s="11">
        <v>0</v>
      </c>
      <c r="DD277" s="26"/>
    </row>
    <row r="278" spans="1:108" ht="157.5">
      <c r="A278" s="6" t="s">
        <v>2241</v>
      </c>
      <c r="B278" s="7" t="s">
        <v>531</v>
      </c>
      <c r="C278" s="8" t="s">
        <v>2218</v>
      </c>
      <c r="D278" s="286" t="s">
        <v>2219</v>
      </c>
      <c r="E278" s="286">
        <v>70289762</v>
      </c>
      <c r="F278" s="8" t="s">
        <v>2220</v>
      </c>
      <c r="G278" s="286" t="s">
        <v>2219</v>
      </c>
      <c r="H278" s="286">
        <v>70289762</v>
      </c>
      <c r="I278" s="7" t="s">
        <v>107</v>
      </c>
      <c r="J278" s="7" t="s">
        <v>2242</v>
      </c>
      <c r="K278" s="7" t="s">
        <v>2243</v>
      </c>
      <c r="L278" s="7" t="s">
        <v>537</v>
      </c>
      <c r="M278" s="7" t="s">
        <v>2244</v>
      </c>
      <c r="N278" s="7" t="s">
        <v>112</v>
      </c>
      <c r="O278" s="7" t="s">
        <v>2</v>
      </c>
      <c r="P278" s="7" t="s">
        <v>1717</v>
      </c>
      <c r="Q278" s="7" t="s">
        <v>607</v>
      </c>
      <c r="R278" s="8" t="s">
        <v>2245</v>
      </c>
      <c r="S278" s="7" t="s">
        <v>2246</v>
      </c>
      <c r="T278" s="7" t="s">
        <v>2247</v>
      </c>
      <c r="U278" s="11">
        <v>0.9</v>
      </c>
      <c r="V278" s="7" t="s">
        <v>1133</v>
      </c>
      <c r="W278" s="238">
        <v>342</v>
      </c>
      <c r="X278" s="287">
        <v>379</v>
      </c>
      <c r="Y278" s="14">
        <f t="shared" si="290"/>
        <v>0.90237467018469653</v>
      </c>
      <c r="Z278" s="287">
        <v>468</v>
      </c>
      <c r="AA278" s="287">
        <v>521</v>
      </c>
      <c r="AB278" s="14">
        <f t="shared" si="291"/>
        <v>0.89827255278310936</v>
      </c>
      <c r="AC278" s="287">
        <v>514</v>
      </c>
      <c r="AD278" s="287">
        <v>570</v>
      </c>
      <c r="AE278" s="14">
        <f t="shared" si="292"/>
        <v>0.90175438596491231</v>
      </c>
      <c r="AF278" s="49">
        <f t="shared" si="285"/>
        <v>1324</v>
      </c>
      <c r="AG278" s="7">
        <f t="shared" si="285"/>
        <v>1470</v>
      </c>
      <c r="AH278" s="14">
        <f t="shared" si="310"/>
        <v>0.90068027210884349</v>
      </c>
      <c r="AI278" s="17" t="str">
        <f>IFERROR((IF(AH278&gt;=AJ278,"SOBRESALIENTE",IF(AH278&lt;AJ278-(AJ278*0.05),"NO CUMPLIDA","ACEPTABLE"))),"N/A")</f>
        <v>SOBRESALIENTE</v>
      </c>
      <c r="AJ278" s="11">
        <v>0.9</v>
      </c>
      <c r="AK278" s="11" t="s">
        <v>119</v>
      </c>
      <c r="AL278" s="44" t="s">
        <v>2248</v>
      </c>
      <c r="AM278" s="288">
        <v>407</v>
      </c>
      <c r="AN278" s="288">
        <v>433</v>
      </c>
      <c r="AO278" s="14">
        <f t="shared" si="293"/>
        <v>0.93995381062355654</v>
      </c>
      <c r="AP278" s="288">
        <v>468</v>
      </c>
      <c r="AQ278" s="288">
        <v>520</v>
      </c>
      <c r="AR278" s="14">
        <f t="shared" si="294"/>
        <v>0.9</v>
      </c>
      <c r="AS278" s="288">
        <v>354</v>
      </c>
      <c r="AT278" s="288">
        <v>400</v>
      </c>
      <c r="AU278" s="14">
        <f t="shared" si="295"/>
        <v>0.88500000000000001</v>
      </c>
      <c r="AV278" s="49">
        <f t="shared" si="322"/>
        <v>1229</v>
      </c>
      <c r="AW278" s="7">
        <f t="shared" si="322"/>
        <v>1353</v>
      </c>
      <c r="AX278" s="14">
        <f t="shared" si="296"/>
        <v>0.90835181079083516</v>
      </c>
      <c r="AY278" s="17" t="str">
        <f>IFERROR((IF(AX278&gt;=AZ278,"SOBRESALIENTE",IF(AX278&lt;AZ278-(AZ278*0.05),"NO CUMPLIDA","ACEPTABLE"))),"N/A")</f>
        <v>SOBRESALIENTE</v>
      </c>
      <c r="AZ278" s="11">
        <f t="shared" si="311"/>
        <v>0.9</v>
      </c>
      <c r="BA278" s="11" t="s">
        <v>119</v>
      </c>
      <c r="BB278" s="7" t="s">
        <v>2249</v>
      </c>
      <c r="BC278" s="21"/>
      <c r="BD278" s="21"/>
      <c r="BE278" s="14" t="e">
        <f t="shared" si="297"/>
        <v>#DIV/0!</v>
      </c>
      <c r="BF278" s="21"/>
      <c r="BG278" s="21"/>
      <c r="BH278" s="14" t="e">
        <f t="shared" si="298"/>
        <v>#DIV/0!</v>
      </c>
      <c r="BI278" s="21"/>
      <c r="BJ278" s="21"/>
      <c r="BK278" s="14" t="e">
        <f t="shared" si="299"/>
        <v>#DIV/0!</v>
      </c>
      <c r="BL278" s="27">
        <f t="shared" si="323"/>
        <v>0</v>
      </c>
      <c r="BM278" s="26">
        <f t="shared" si="323"/>
        <v>0</v>
      </c>
      <c r="BN278" s="14" t="e">
        <f t="shared" si="300"/>
        <v>#DIV/0!</v>
      </c>
      <c r="BO278" s="28" t="str">
        <f>IFERROR((IF(BN278&gt;=BP278,"SOBRESALIENTE",IF(BN278&lt;BP278-(BP278*0.05),"NO CUMPLIDA","ACEPTABLE"))),"N/A")</f>
        <v>N/A</v>
      </c>
      <c r="BP278" s="24">
        <f t="shared" si="268"/>
        <v>0.9</v>
      </c>
      <c r="BQ278" s="21"/>
      <c r="BR278" s="21"/>
      <c r="BS278" s="21"/>
      <c r="BT278" s="14" t="e">
        <f t="shared" si="301"/>
        <v>#DIV/0!</v>
      </c>
      <c r="BU278" s="21"/>
      <c r="BV278" s="21"/>
      <c r="BW278" s="14" t="e">
        <f t="shared" si="302"/>
        <v>#DIV/0!</v>
      </c>
      <c r="BX278" s="21"/>
      <c r="BY278" s="21"/>
      <c r="BZ278" s="14" t="e">
        <f t="shared" si="303"/>
        <v>#DIV/0!</v>
      </c>
      <c r="CA278" s="27">
        <f t="shared" si="304"/>
        <v>0</v>
      </c>
      <c r="CB278" s="26">
        <f t="shared" si="304"/>
        <v>0</v>
      </c>
      <c r="CC278" s="14" t="e">
        <f t="shared" si="305"/>
        <v>#DIV/0!</v>
      </c>
      <c r="CD278" s="28" t="str">
        <f>IFERROR((IF(CC278&gt;=CE278,"SOBRESALIENTE",IF(CC278&lt;CE278-(CE278*0.05),"NO CUMPLIDA","ACEPTABLE"))),"N/A")</f>
        <v>N/A</v>
      </c>
      <c r="CE278" s="24">
        <f t="shared" si="269"/>
        <v>0.9</v>
      </c>
      <c r="CF278" s="21"/>
      <c r="CG278" s="26">
        <f t="shared" si="286"/>
        <v>2553</v>
      </c>
      <c r="CH278" s="26">
        <f t="shared" si="286"/>
        <v>2823</v>
      </c>
      <c r="CI278" s="14">
        <f t="shared" si="306"/>
        <v>0.90435706695005313</v>
      </c>
      <c r="CJ278" s="28" t="str">
        <f>IFERROR((IF(CI278&gt;=CK278,"SOBRESALIENTE",IF(CI278&lt;CK278-(CK278*0.05),"NO CUMPLIDA","ACEPTABLE"))),"N/A")</f>
        <v>SOBRESALIENTE</v>
      </c>
      <c r="CK278" s="11">
        <v>0.9</v>
      </c>
      <c r="CL278" s="26"/>
      <c r="CM278" s="26">
        <f t="shared" si="287"/>
        <v>2553</v>
      </c>
      <c r="CN278" s="38">
        <f t="shared" si="312"/>
        <v>470.5</v>
      </c>
      <c r="CO278" s="14">
        <f t="shared" si="307"/>
        <v>5.4261424017003188</v>
      </c>
      <c r="CP278" s="28" t="str">
        <f>IFERROR((IF(CO278&gt;=CQ278,"SOBRESALIENTE",IF(CO278&gt;CQ278-(CQ278*0.05),"NO CUMPLIDA","ACEPTABLE"))),"N/A")</f>
        <v>SOBRESALIENTE</v>
      </c>
      <c r="CQ278" s="11">
        <v>0.9</v>
      </c>
      <c r="CR278" s="26"/>
      <c r="CS278" s="26">
        <f t="shared" si="288"/>
        <v>0</v>
      </c>
      <c r="CT278" s="25">
        <f t="shared" si="313"/>
        <v>470.5</v>
      </c>
      <c r="CU278" s="30">
        <f t="shared" si="308"/>
        <v>0</v>
      </c>
      <c r="CV278" s="28" t="str">
        <f>IFERROR((IF(CU278&gt;=CW278,"SOBRESALIENTE",IF(CU278&gt;CW278-(CW278*0.05),"NO CUMPLIDA","ACEPTABLE"))),"N/A")</f>
        <v>ACEPTABLE</v>
      </c>
      <c r="CW278" s="11">
        <v>0.9</v>
      </c>
      <c r="CX278" s="26"/>
      <c r="CY278" s="26">
        <f t="shared" si="289"/>
        <v>2553</v>
      </c>
      <c r="CZ278" s="46">
        <f t="shared" si="284"/>
        <v>2823</v>
      </c>
      <c r="DA278" s="30">
        <f t="shared" si="309"/>
        <v>0.90435706695005313</v>
      </c>
      <c r="DB278" s="28" t="str">
        <f>IFERROR((IF(DA278&gt;=DC278,"SOBRESALIENTE",IF(DA278&lt;DC278-(DC278*0.05),"NO CUMPLIDA","ACEPTABLE"))),"N/A")</f>
        <v>SOBRESALIENTE</v>
      </c>
      <c r="DC278" s="11">
        <v>0.9</v>
      </c>
      <c r="DD278" s="26"/>
    </row>
    <row r="279" spans="1:108" ht="112.5">
      <c r="A279" s="8" t="s">
        <v>2250</v>
      </c>
      <c r="B279" s="7" t="s">
        <v>531</v>
      </c>
      <c r="C279" s="8" t="s">
        <v>2218</v>
      </c>
      <c r="D279" s="286" t="s">
        <v>2219</v>
      </c>
      <c r="E279" s="286">
        <v>70289762</v>
      </c>
      <c r="F279" s="8" t="s">
        <v>2220</v>
      </c>
      <c r="G279" s="286" t="s">
        <v>2219</v>
      </c>
      <c r="H279" s="286">
        <v>70289762</v>
      </c>
      <c r="I279" s="7" t="s">
        <v>107</v>
      </c>
      <c r="J279" s="7" t="s">
        <v>2251</v>
      </c>
      <c r="K279" s="7" t="s">
        <v>2252</v>
      </c>
      <c r="L279" s="7" t="s">
        <v>537</v>
      </c>
      <c r="M279" s="7" t="s">
        <v>2223</v>
      </c>
      <c r="N279" s="7" t="s">
        <v>112</v>
      </c>
      <c r="O279" s="7" t="s">
        <v>172</v>
      </c>
      <c r="P279" s="7" t="s">
        <v>2224</v>
      </c>
      <c r="Q279" s="7" t="s">
        <v>607</v>
      </c>
      <c r="R279" s="8" t="s">
        <v>2253</v>
      </c>
      <c r="S279" s="7" t="s">
        <v>2254</v>
      </c>
      <c r="T279" s="7" t="s">
        <v>2255</v>
      </c>
      <c r="U279" s="11">
        <v>0.8</v>
      </c>
      <c r="V279" s="7" t="s">
        <v>1133</v>
      </c>
      <c r="W279" s="238">
        <v>8327</v>
      </c>
      <c r="X279" s="287">
        <v>9339</v>
      </c>
      <c r="Y279" s="14">
        <f t="shared" si="290"/>
        <v>0.89163722025912839</v>
      </c>
      <c r="Z279" s="287">
        <v>7535</v>
      </c>
      <c r="AA279" s="287">
        <v>9232</v>
      </c>
      <c r="AB279" s="14">
        <f t="shared" si="291"/>
        <v>0.816182842287695</v>
      </c>
      <c r="AC279" s="287">
        <v>8370</v>
      </c>
      <c r="AD279" s="287">
        <v>10847</v>
      </c>
      <c r="AE279" s="14">
        <f t="shared" si="292"/>
        <v>0.77164192864386472</v>
      </c>
      <c r="AF279" s="49">
        <f t="shared" si="285"/>
        <v>24232</v>
      </c>
      <c r="AG279" s="7">
        <f t="shared" si="285"/>
        <v>29418</v>
      </c>
      <c r="AH279" s="14">
        <f t="shared" si="310"/>
        <v>0.82371337276497381</v>
      </c>
      <c r="AI279" s="17" t="str">
        <f>IFERROR((IF(AH279&gt;=AJ279,"SOBRESALIENTE",IF(AH279&lt;AJ279-(AJ279*0.05),"NO CUMPLIDA","ACEPTABLE"))),"N/A")</f>
        <v>SOBRESALIENTE</v>
      </c>
      <c r="AJ279" s="11">
        <v>0.8</v>
      </c>
      <c r="AK279" s="11" t="s">
        <v>119</v>
      </c>
      <c r="AL279" s="44" t="s">
        <v>2256</v>
      </c>
      <c r="AM279" s="288">
        <v>5776</v>
      </c>
      <c r="AN279" s="288">
        <v>6500</v>
      </c>
      <c r="AO279" s="14">
        <f t="shared" si="293"/>
        <v>0.88861538461538458</v>
      </c>
      <c r="AP279" s="288">
        <v>6097</v>
      </c>
      <c r="AQ279" s="288">
        <v>7014</v>
      </c>
      <c r="AR279" s="14">
        <f t="shared" si="294"/>
        <v>0.86926147704590817</v>
      </c>
      <c r="AS279" s="288">
        <v>5360</v>
      </c>
      <c r="AT279" s="288">
        <v>6874</v>
      </c>
      <c r="AU279" s="14">
        <f t="shared" si="295"/>
        <v>0.77974978178644161</v>
      </c>
      <c r="AV279" s="49">
        <f t="shared" si="322"/>
        <v>17233</v>
      </c>
      <c r="AW279" s="7">
        <f t="shared" si="322"/>
        <v>20388</v>
      </c>
      <c r="AX279" s="14">
        <f t="shared" si="296"/>
        <v>0.84525210908377479</v>
      </c>
      <c r="AY279" s="17" t="str">
        <f>IFERROR((IF(AX279&gt;=AZ279,"SOBRESALIENTE",IF(AX279&lt;AZ279-(AZ279*0.05),"NO CUMPLIDA","ACEPTABLE"))),"N/A")</f>
        <v>SOBRESALIENTE</v>
      </c>
      <c r="AZ279" s="11">
        <f t="shared" si="311"/>
        <v>0.8</v>
      </c>
      <c r="BA279" s="11" t="s">
        <v>119</v>
      </c>
      <c r="BB279" s="7" t="s">
        <v>2257</v>
      </c>
      <c r="BC279" s="21"/>
      <c r="BD279" s="21"/>
      <c r="BE279" s="14" t="e">
        <f t="shared" si="297"/>
        <v>#DIV/0!</v>
      </c>
      <c r="BF279" s="21"/>
      <c r="BG279" s="21"/>
      <c r="BH279" s="14" t="e">
        <f t="shared" si="298"/>
        <v>#DIV/0!</v>
      </c>
      <c r="BI279" s="21"/>
      <c r="BJ279" s="21"/>
      <c r="BK279" s="14" t="e">
        <f t="shared" si="299"/>
        <v>#DIV/0!</v>
      </c>
      <c r="BL279" s="27">
        <f t="shared" si="323"/>
        <v>0</v>
      </c>
      <c r="BM279" s="26">
        <f t="shared" si="323"/>
        <v>0</v>
      </c>
      <c r="BN279" s="14" t="e">
        <f t="shared" si="300"/>
        <v>#DIV/0!</v>
      </c>
      <c r="BO279" s="28" t="str">
        <f>IFERROR((IF(BN279&gt;=BP279,"SOBRESALIENTE",IF(BN279&lt;BP279-(BP279*0.05),"NO CUMPLIDA","ACEPTABLE"))),"N/A")</f>
        <v>N/A</v>
      </c>
      <c r="BP279" s="24">
        <f t="shared" si="268"/>
        <v>0.8</v>
      </c>
      <c r="BQ279" s="21"/>
      <c r="BR279" s="21"/>
      <c r="BS279" s="21"/>
      <c r="BT279" s="14" t="e">
        <f t="shared" si="301"/>
        <v>#DIV/0!</v>
      </c>
      <c r="BU279" s="21"/>
      <c r="BV279" s="21"/>
      <c r="BW279" s="14" t="e">
        <f t="shared" si="302"/>
        <v>#DIV/0!</v>
      </c>
      <c r="BX279" s="21"/>
      <c r="BY279" s="21"/>
      <c r="BZ279" s="14" t="e">
        <f t="shared" si="303"/>
        <v>#DIV/0!</v>
      </c>
      <c r="CA279" s="27">
        <f t="shared" si="304"/>
        <v>0</v>
      </c>
      <c r="CB279" s="26">
        <f t="shared" si="304"/>
        <v>0</v>
      </c>
      <c r="CC279" s="14" t="e">
        <f t="shared" si="305"/>
        <v>#DIV/0!</v>
      </c>
      <c r="CD279" s="28" t="str">
        <f>IFERROR((IF(CC279&gt;=CE279,"SOBRESALIENTE",IF(CC279&lt;CE279-(CE279*0.05),"NO CUMPLIDA","ACEPTABLE"))),"N/A")</f>
        <v>N/A</v>
      </c>
      <c r="CE279" s="24">
        <f t="shared" si="269"/>
        <v>0.8</v>
      </c>
      <c r="CF279" s="21"/>
      <c r="CG279" s="26">
        <f t="shared" si="286"/>
        <v>41465</v>
      </c>
      <c r="CH279" s="26">
        <f t="shared" si="286"/>
        <v>49806</v>
      </c>
      <c r="CI279" s="14">
        <f t="shared" si="306"/>
        <v>0.83253021724290244</v>
      </c>
      <c r="CJ279" s="28" t="str">
        <f>IFERROR((IF(CI279&gt;=CK279,"SOBRESALIENTE",IF(CI279&lt;CK279-(CK279*0.05),"NO CUMPLIDA","ACEPTABLE"))),"N/A")</f>
        <v>SOBRESALIENTE</v>
      </c>
      <c r="CK279" s="11">
        <v>0.8</v>
      </c>
      <c r="CL279" s="26"/>
      <c r="CM279" s="26">
        <f t="shared" si="287"/>
        <v>41465</v>
      </c>
      <c r="CN279" s="38">
        <f t="shared" si="312"/>
        <v>8301</v>
      </c>
      <c r="CO279" s="14">
        <f t="shared" si="307"/>
        <v>4.9951813034574144</v>
      </c>
      <c r="CP279" s="28" t="str">
        <f>IFERROR((IF(CO279&gt;=CQ279,"SOBRESALIENTE",IF(CO279&gt;CQ279-(CQ279*0.05),"NO CUMPLIDA","ACEPTABLE"))),"N/A")</f>
        <v>SOBRESALIENTE</v>
      </c>
      <c r="CQ279" s="11">
        <v>0.8</v>
      </c>
      <c r="CR279" s="26"/>
      <c r="CS279" s="26">
        <f t="shared" si="288"/>
        <v>0</v>
      </c>
      <c r="CT279" s="25">
        <f t="shared" si="313"/>
        <v>8301</v>
      </c>
      <c r="CU279" s="30">
        <f t="shared" si="308"/>
        <v>0</v>
      </c>
      <c r="CV279" s="28" t="str">
        <f>IFERROR((IF(CU279&gt;=CW279,"SOBRESALIENTE",IF(CU279&gt;CW279-(CW279*0.05),"NO CUMPLIDA","ACEPTABLE"))),"N/A")</f>
        <v>ACEPTABLE</v>
      </c>
      <c r="CW279" s="11">
        <v>0.8</v>
      </c>
      <c r="CX279" s="26"/>
      <c r="CY279" s="26">
        <f t="shared" si="289"/>
        <v>41465</v>
      </c>
      <c r="CZ279" s="46">
        <f t="shared" si="284"/>
        <v>49806</v>
      </c>
      <c r="DA279" s="30">
        <f t="shared" si="309"/>
        <v>0.83253021724290244</v>
      </c>
      <c r="DB279" s="28" t="str">
        <f>IFERROR((IF(DA279&gt;=DC279,"SOBRESALIENTE",IF(DA279&lt;DC279-(DC279*0.05),"NO CUMPLIDA","ACEPTABLE"))),"N/A")</f>
        <v>SOBRESALIENTE</v>
      </c>
      <c r="DC279" s="11">
        <v>0.8</v>
      </c>
      <c r="DD279" s="26"/>
    </row>
    <row r="280" spans="1:108" ht="141.75">
      <c r="A280" s="6" t="s">
        <v>2258</v>
      </c>
      <c r="B280" s="7" t="s">
        <v>531</v>
      </c>
      <c r="C280" s="8" t="s">
        <v>2218</v>
      </c>
      <c r="D280" s="286" t="s">
        <v>2219</v>
      </c>
      <c r="E280" s="286">
        <v>70289762</v>
      </c>
      <c r="F280" s="8" t="s">
        <v>2220</v>
      </c>
      <c r="G280" s="286" t="s">
        <v>2219</v>
      </c>
      <c r="H280" s="286">
        <v>70289762</v>
      </c>
      <c r="I280" s="7" t="s">
        <v>107</v>
      </c>
      <c r="J280" s="7" t="s">
        <v>2259</v>
      </c>
      <c r="K280" s="7" t="s">
        <v>2260</v>
      </c>
      <c r="L280" s="7" t="s">
        <v>537</v>
      </c>
      <c r="M280" s="7" t="s">
        <v>2261</v>
      </c>
      <c r="N280" s="7" t="s">
        <v>112</v>
      </c>
      <c r="O280" s="7" t="s">
        <v>172</v>
      </c>
      <c r="P280" s="7" t="s">
        <v>2262</v>
      </c>
      <c r="Q280" s="7" t="s">
        <v>607</v>
      </c>
      <c r="R280" s="8" t="s">
        <v>2263</v>
      </c>
      <c r="S280" s="7" t="s">
        <v>2264</v>
      </c>
      <c r="T280" s="7" t="s">
        <v>2265</v>
      </c>
      <c r="U280" s="11">
        <v>1</v>
      </c>
      <c r="V280" s="7" t="s">
        <v>1133</v>
      </c>
      <c r="W280" s="238">
        <v>0</v>
      </c>
      <c r="X280" s="287">
        <v>0</v>
      </c>
      <c r="Y280" s="14" t="e">
        <f t="shared" si="290"/>
        <v>#DIV/0!</v>
      </c>
      <c r="Z280" s="287">
        <v>1</v>
      </c>
      <c r="AA280" s="287">
        <v>1</v>
      </c>
      <c r="AB280" s="14">
        <f t="shared" si="291"/>
        <v>1</v>
      </c>
      <c r="AC280" s="287">
        <v>0</v>
      </c>
      <c r="AD280" s="287">
        <v>0</v>
      </c>
      <c r="AE280" s="14" t="e">
        <f t="shared" si="292"/>
        <v>#DIV/0!</v>
      </c>
      <c r="AF280" s="49">
        <f t="shared" si="285"/>
        <v>1</v>
      </c>
      <c r="AG280" s="7">
        <f t="shared" si="285"/>
        <v>1</v>
      </c>
      <c r="AH280" s="14">
        <f t="shared" si="310"/>
        <v>1</v>
      </c>
      <c r="AI280" s="17" t="str">
        <f>IFERROR((IF(AH280&lt;=AJ280,"SOBRESALIENTE",IF(AH280&lt;AJ280+(AJ280*0.05),"NO CUMPLIDA","ACEPTABLE"))),"N/A")</f>
        <v>SOBRESALIENTE</v>
      </c>
      <c r="AJ280" s="11">
        <v>1</v>
      </c>
      <c r="AK280" s="11" t="s">
        <v>119</v>
      </c>
      <c r="AL280" s="289" t="s">
        <v>2266</v>
      </c>
      <c r="AM280" s="288">
        <v>1</v>
      </c>
      <c r="AN280" s="288">
        <v>1</v>
      </c>
      <c r="AO280" s="14">
        <f t="shared" si="293"/>
        <v>1</v>
      </c>
      <c r="AP280" s="288">
        <v>1</v>
      </c>
      <c r="AQ280" s="288">
        <v>1</v>
      </c>
      <c r="AR280" s="14">
        <f t="shared" si="294"/>
        <v>1</v>
      </c>
      <c r="AS280" s="21">
        <v>0</v>
      </c>
      <c r="AT280" s="21">
        <v>0</v>
      </c>
      <c r="AU280" s="14" t="e">
        <f t="shared" si="295"/>
        <v>#DIV/0!</v>
      </c>
      <c r="AV280" s="49">
        <f t="shared" si="322"/>
        <v>2</v>
      </c>
      <c r="AW280" s="7">
        <f t="shared" si="322"/>
        <v>2</v>
      </c>
      <c r="AX280" s="14">
        <f t="shared" si="296"/>
        <v>1</v>
      </c>
      <c r="AY280" s="17" t="str">
        <f>IFERROR((IF(AX280&lt;=AZ280,"SOBRESALIENTE",IF(AX280&lt;AZ280+(AZ280*0.05),"NO CUMPLIDA","ACEPTABLE"))),"N/A")</f>
        <v>SOBRESALIENTE</v>
      </c>
      <c r="AZ280" s="11">
        <f t="shared" si="311"/>
        <v>1</v>
      </c>
      <c r="BA280" s="11" t="s">
        <v>119</v>
      </c>
      <c r="BB280" s="7" t="s">
        <v>2267</v>
      </c>
      <c r="BC280" s="21"/>
      <c r="BD280" s="21"/>
      <c r="BE280" s="14" t="e">
        <f t="shared" si="297"/>
        <v>#DIV/0!</v>
      </c>
      <c r="BF280" s="21"/>
      <c r="BG280" s="21"/>
      <c r="BH280" s="14" t="e">
        <f t="shared" si="298"/>
        <v>#DIV/0!</v>
      </c>
      <c r="BI280" s="21"/>
      <c r="BJ280" s="21"/>
      <c r="BK280" s="14" t="e">
        <f t="shared" si="299"/>
        <v>#DIV/0!</v>
      </c>
      <c r="BL280" s="27">
        <f t="shared" si="323"/>
        <v>0</v>
      </c>
      <c r="BM280" s="26">
        <f t="shared" si="323"/>
        <v>0</v>
      </c>
      <c r="BN280" s="14" t="e">
        <f t="shared" si="300"/>
        <v>#DIV/0!</v>
      </c>
      <c r="BO280" s="28" t="str">
        <f>IFERROR((IF(BN280&lt;=BP280,"SOBRESALIENTE",IF(BN280&lt;BP280+(BP280*0.05),"NO CUMPLIDA","ACEPTABLE"))),"N/A")</f>
        <v>N/A</v>
      </c>
      <c r="BP280" s="24">
        <f t="shared" si="268"/>
        <v>1</v>
      </c>
      <c r="BQ280" s="21"/>
      <c r="BR280" s="21"/>
      <c r="BS280" s="21"/>
      <c r="BT280" s="14" t="e">
        <f t="shared" si="301"/>
        <v>#DIV/0!</v>
      </c>
      <c r="BU280" s="21"/>
      <c r="BV280" s="21"/>
      <c r="BW280" s="14" t="e">
        <f t="shared" si="302"/>
        <v>#DIV/0!</v>
      </c>
      <c r="BX280" s="21"/>
      <c r="BY280" s="21"/>
      <c r="BZ280" s="14" t="e">
        <f t="shared" si="303"/>
        <v>#DIV/0!</v>
      </c>
      <c r="CA280" s="27">
        <f t="shared" si="304"/>
        <v>0</v>
      </c>
      <c r="CB280" s="26">
        <f t="shared" si="304"/>
        <v>0</v>
      </c>
      <c r="CC280" s="14" t="e">
        <f t="shared" si="305"/>
        <v>#DIV/0!</v>
      </c>
      <c r="CD280" s="28" t="str">
        <f>IFERROR((IF(CC280&lt;=CE280,"SOBRESALIENTE",IF(CC280&lt;CE280+(CE280*0.05),"NO CUMPLIDA","ACEPTABLE"))),"N/A")</f>
        <v>N/A</v>
      </c>
      <c r="CE280" s="24">
        <f t="shared" si="269"/>
        <v>1</v>
      </c>
      <c r="CF280" s="21"/>
      <c r="CG280" s="26">
        <f t="shared" si="286"/>
        <v>3</v>
      </c>
      <c r="CH280" s="26">
        <f t="shared" si="286"/>
        <v>3</v>
      </c>
      <c r="CI280" s="14">
        <f t="shared" si="306"/>
        <v>1</v>
      </c>
      <c r="CJ280" s="28" t="str">
        <f>IFERROR((IF(CI280&lt;=CK280,"SOBRESALIENTE",IF(CI280&lt;CK280+(CK280*0.05),"NO CUMPLIDA","ACEPTABLE"))),"N/A")</f>
        <v>SOBRESALIENTE</v>
      </c>
      <c r="CK280" s="11">
        <v>1</v>
      </c>
      <c r="CL280" s="26"/>
      <c r="CM280" s="26">
        <f t="shared" si="287"/>
        <v>3</v>
      </c>
      <c r="CN280" s="38">
        <f t="shared" si="312"/>
        <v>0.5</v>
      </c>
      <c r="CO280" s="14">
        <f t="shared" si="307"/>
        <v>6</v>
      </c>
      <c r="CP280" s="28" t="str">
        <f>IFERROR((IF(CO280&lt;=CQ280,"SOBRESALIENTE",IF(CO280&lt;CQ280+(CQ280*0.05),"NO CUMPLIDA","ACEPTABLE"))),"N/A")</f>
        <v>ACEPTABLE</v>
      </c>
      <c r="CQ280" s="11">
        <v>1</v>
      </c>
      <c r="CR280" s="26"/>
      <c r="CS280" s="26">
        <f t="shared" si="288"/>
        <v>0</v>
      </c>
      <c r="CT280" s="25">
        <f t="shared" si="313"/>
        <v>0.5</v>
      </c>
      <c r="CU280" s="30">
        <f t="shared" si="308"/>
        <v>0</v>
      </c>
      <c r="CV280" s="28" t="str">
        <f>IFERROR((IF(CU280&gt;=CW280,"SOBRESALIENTE",IF(CU280&gt;CW280-(CW280*0.05),"NO CUMPLIDA","ACEPTABLE"))),"N/A")</f>
        <v>ACEPTABLE</v>
      </c>
      <c r="CW280" s="11">
        <v>1</v>
      </c>
      <c r="CX280" s="26"/>
      <c r="CY280" s="26">
        <f t="shared" si="289"/>
        <v>3</v>
      </c>
      <c r="CZ280" s="46">
        <f t="shared" si="284"/>
        <v>3</v>
      </c>
      <c r="DA280" s="30">
        <f t="shared" si="309"/>
        <v>1</v>
      </c>
      <c r="DB280" s="28" t="str">
        <f>IFERROR((IF(DA280&lt;=DC280,"SOBRESALIENTE",IF(DA280&lt;DC280+(DC280*0.05),"NO CUMPLIDA","ACEPTABLE"))),"N/A")</f>
        <v>SOBRESALIENTE</v>
      </c>
      <c r="DC280" s="11">
        <v>1</v>
      </c>
      <c r="DD280" s="26"/>
    </row>
    <row r="281" spans="1:108" ht="141.75">
      <c r="A281" s="8" t="s">
        <v>2268</v>
      </c>
      <c r="B281" s="7" t="s">
        <v>531</v>
      </c>
      <c r="C281" s="8" t="s">
        <v>2218</v>
      </c>
      <c r="D281" s="286" t="s">
        <v>2219</v>
      </c>
      <c r="E281" s="286">
        <v>70289762</v>
      </c>
      <c r="F281" s="8" t="s">
        <v>2220</v>
      </c>
      <c r="G281" s="286" t="s">
        <v>2219</v>
      </c>
      <c r="H281" s="286">
        <v>70289762</v>
      </c>
      <c r="I281" s="7" t="s">
        <v>107</v>
      </c>
      <c r="J281" s="7" t="s">
        <v>2259</v>
      </c>
      <c r="K281" s="7" t="s">
        <v>2269</v>
      </c>
      <c r="L281" s="7" t="s">
        <v>537</v>
      </c>
      <c r="M281" s="7" t="s">
        <v>2261</v>
      </c>
      <c r="N281" s="7" t="s">
        <v>112</v>
      </c>
      <c r="O281" s="7" t="s">
        <v>172</v>
      </c>
      <c r="P281" s="7" t="s">
        <v>2262</v>
      </c>
      <c r="Q281" s="7" t="s">
        <v>607</v>
      </c>
      <c r="R281" s="8" t="s">
        <v>2270</v>
      </c>
      <c r="S281" s="7" t="s">
        <v>2271</v>
      </c>
      <c r="T281" s="7" t="s">
        <v>2272</v>
      </c>
      <c r="U281" s="11">
        <v>0.02</v>
      </c>
      <c r="V281" s="7" t="s">
        <v>1133</v>
      </c>
      <c r="W281" s="238">
        <v>0</v>
      </c>
      <c r="X281" s="287">
        <v>1</v>
      </c>
      <c r="Y281" s="14">
        <f t="shared" si="290"/>
        <v>0</v>
      </c>
      <c r="Z281" s="287">
        <v>0</v>
      </c>
      <c r="AA281" s="287">
        <v>1</v>
      </c>
      <c r="AB281" s="14">
        <f t="shared" si="291"/>
        <v>0</v>
      </c>
      <c r="AC281" s="287">
        <v>0</v>
      </c>
      <c r="AD281" s="287">
        <v>0</v>
      </c>
      <c r="AE281" s="14" t="e">
        <f t="shared" si="292"/>
        <v>#DIV/0!</v>
      </c>
      <c r="AF281" s="49">
        <f t="shared" si="285"/>
        <v>0</v>
      </c>
      <c r="AG281" s="7">
        <f t="shared" si="285"/>
        <v>2</v>
      </c>
      <c r="AH281" s="14">
        <f t="shared" si="310"/>
        <v>0</v>
      </c>
      <c r="AI281" s="17" t="str">
        <f>IFERROR((IF(AH281&lt;=AJ281,"SOBRESALIENTE",IF(AH281&gt;AJ281+(AJ281*0.05),"NO CUMPLIDA","ACEPTABLE"))),"N/A")</f>
        <v>SOBRESALIENTE</v>
      </c>
      <c r="AJ281" s="11">
        <v>0.02</v>
      </c>
      <c r="AK281" s="11" t="s">
        <v>119</v>
      </c>
      <c r="AL281" s="289" t="s">
        <v>2273</v>
      </c>
      <c r="AM281" s="288">
        <v>0</v>
      </c>
      <c r="AN281" s="288">
        <v>1</v>
      </c>
      <c r="AO281" s="14">
        <f t="shared" si="293"/>
        <v>0</v>
      </c>
      <c r="AP281" s="288">
        <v>0</v>
      </c>
      <c r="AQ281" s="288">
        <v>2</v>
      </c>
      <c r="AR281" s="14">
        <f t="shared" si="294"/>
        <v>0</v>
      </c>
      <c r="AS281" s="288">
        <v>0</v>
      </c>
      <c r="AT281" s="288">
        <v>1</v>
      </c>
      <c r="AU281" s="14">
        <f t="shared" si="295"/>
        <v>0</v>
      </c>
      <c r="AV281" s="49">
        <f t="shared" si="322"/>
        <v>0</v>
      </c>
      <c r="AW281" s="7">
        <f t="shared" si="322"/>
        <v>4</v>
      </c>
      <c r="AX281" s="14">
        <f t="shared" si="296"/>
        <v>0</v>
      </c>
      <c r="AY281" s="17" t="str">
        <f>IFERROR((IF(AX281&lt;=AZ281,"SOBRESALIENTE",IF(AX281&gt;AZ281+(AZ281*0.05),"NO CUMPLIDA","ACEPTABLE"))),"N/A")</f>
        <v>SOBRESALIENTE</v>
      </c>
      <c r="AZ281" s="11">
        <f t="shared" si="311"/>
        <v>0.02</v>
      </c>
      <c r="BA281" s="11" t="s">
        <v>119</v>
      </c>
      <c r="BB281" s="7" t="s">
        <v>2274</v>
      </c>
      <c r="BC281" s="21"/>
      <c r="BD281" s="21"/>
      <c r="BE281" s="14" t="e">
        <f t="shared" si="297"/>
        <v>#DIV/0!</v>
      </c>
      <c r="BF281" s="21"/>
      <c r="BG281" s="21"/>
      <c r="BH281" s="14" t="e">
        <f t="shared" si="298"/>
        <v>#DIV/0!</v>
      </c>
      <c r="BI281" s="21"/>
      <c r="BJ281" s="21"/>
      <c r="BK281" s="14" t="e">
        <f t="shared" si="299"/>
        <v>#DIV/0!</v>
      </c>
      <c r="BL281" s="27">
        <f t="shared" si="323"/>
        <v>0</v>
      </c>
      <c r="BM281" s="26">
        <f t="shared" si="323"/>
        <v>0</v>
      </c>
      <c r="BN281" s="14" t="e">
        <f t="shared" si="300"/>
        <v>#DIV/0!</v>
      </c>
      <c r="BO281" s="28" t="str">
        <f>IFERROR((IF(BN281&lt;=BP281,"SOBRESALIENTE",IF(BN281&gt;BP281+(BP281*0.05),"NO CUMPLIDA","ACEPTABLE"))),"N/A")</f>
        <v>N/A</v>
      </c>
      <c r="BP281" s="24">
        <f t="shared" si="268"/>
        <v>0.02</v>
      </c>
      <c r="BQ281" s="21"/>
      <c r="BR281" s="21"/>
      <c r="BS281" s="21"/>
      <c r="BT281" s="14" t="e">
        <f t="shared" si="301"/>
        <v>#DIV/0!</v>
      </c>
      <c r="BU281" s="21"/>
      <c r="BV281" s="21"/>
      <c r="BW281" s="14" t="e">
        <f t="shared" si="302"/>
        <v>#DIV/0!</v>
      </c>
      <c r="BX281" s="21"/>
      <c r="BY281" s="21"/>
      <c r="BZ281" s="14" t="e">
        <f t="shared" si="303"/>
        <v>#DIV/0!</v>
      </c>
      <c r="CA281" s="27">
        <f t="shared" si="304"/>
        <v>0</v>
      </c>
      <c r="CB281" s="26">
        <f t="shared" si="304"/>
        <v>0</v>
      </c>
      <c r="CC281" s="14" t="e">
        <f t="shared" si="305"/>
        <v>#DIV/0!</v>
      </c>
      <c r="CD281" s="28" t="str">
        <f>IFERROR((IF(CC281&lt;=CE281,"SOBRESALIENTE",IF(CC281&gt;CE281+(CE281*0.05),"NO CUMPLIDA","ACEPTABLE"))),"N/A")</f>
        <v>N/A</v>
      </c>
      <c r="CE281" s="24">
        <f t="shared" si="269"/>
        <v>0.02</v>
      </c>
      <c r="CF281" s="21"/>
      <c r="CG281" s="26">
        <f t="shared" si="286"/>
        <v>0</v>
      </c>
      <c r="CH281" s="26">
        <f t="shared" si="286"/>
        <v>6</v>
      </c>
      <c r="CI281" s="14">
        <f t="shared" si="306"/>
        <v>0</v>
      </c>
      <c r="CJ281" s="28" t="str">
        <f>IFERROR((IF(CI281&lt;=CK281,"SOBRESALIENTE",IF(CI281&gt;CK281+(CK281*0.05),"NO CUMPLIDA","ACEPTABLE"))),"N/A")</f>
        <v>SOBRESALIENTE</v>
      </c>
      <c r="CK281" s="11">
        <v>0.02</v>
      </c>
      <c r="CL281" s="26"/>
      <c r="CM281" s="26">
        <f t="shared" si="287"/>
        <v>0</v>
      </c>
      <c r="CN281" s="38">
        <f t="shared" si="312"/>
        <v>1</v>
      </c>
      <c r="CO281" s="14">
        <f t="shared" si="307"/>
        <v>0</v>
      </c>
      <c r="CP281" s="28" t="str">
        <f>IFERROR((IF(CO281&lt;=CQ281,"SOBRESALIENTE",IF(CO281&lt;CQ281+(CQ281*0.05),"NO CUMPLIDA","ACEPTABLE"))),"N/A")</f>
        <v>SOBRESALIENTE</v>
      </c>
      <c r="CQ281" s="11">
        <v>0.02</v>
      </c>
      <c r="CR281" s="26"/>
      <c r="CS281" s="26">
        <f t="shared" si="288"/>
        <v>0</v>
      </c>
      <c r="CT281" s="25">
        <f t="shared" si="313"/>
        <v>1</v>
      </c>
      <c r="CU281" s="30">
        <f t="shared" si="308"/>
        <v>0</v>
      </c>
      <c r="CV281" s="28" t="str">
        <f>IFERROR((IF(CU281&lt;=CW281,"SOBRESALIENTE",IF(CU281&lt;CW281+(CW281*0.05),"NO CUMPLIDA","ACEPTABLE"))),"N/A")</f>
        <v>SOBRESALIENTE</v>
      </c>
      <c r="CW281" s="11">
        <v>0.02</v>
      </c>
      <c r="CX281" s="26"/>
      <c r="CY281" s="26">
        <f t="shared" si="289"/>
        <v>0</v>
      </c>
      <c r="CZ281" s="46">
        <f t="shared" si="284"/>
        <v>6</v>
      </c>
      <c r="DA281" s="30">
        <f t="shared" si="309"/>
        <v>0</v>
      </c>
      <c r="DB281" s="28" t="str">
        <f>IFERROR((IF(DA281&lt;=DC281,"SOBRESALIENTE",IF(DA281&gt;DC281+(DC281*0.05),"NO CUMPLIDA","ACEPTABLE"))),"N/A")</f>
        <v>SOBRESALIENTE</v>
      </c>
      <c r="DC281" s="11">
        <v>0.02</v>
      </c>
      <c r="DD281" s="26"/>
    </row>
    <row r="282" spans="1:108" ht="126">
      <c r="A282" s="6" t="s">
        <v>2275</v>
      </c>
      <c r="B282" s="7" t="s">
        <v>531</v>
      </c>
      <c r="C282" s="8" t="s">
        <v>2218</v>
      </c>
      <c r="D282" s="286" t="s">
        <v>2219</v>
      </c>
      <c r="E282" s="286">
        <v>70289762</v>
      </c>
      <c r="F282" s="8" t="s">
        <v>2220</v>
      </c>
      <c r="G282" s="286" t="s">
        <v>2219</v>
      </c>
      <c r="H282" s="286">
        <v>70289762</v>
      </c>
      <c r="I282" s="7" t="s">
        <v>107</v>
      </c>
      <c r="J282" s="7" t="s">
        <v>2259</v>
      </c>
      <c r="K282" s="7" t="s">
        <v>2276</v>
      </c>
      <c r="L282" s="7" t="s">
        <v>537</v>
      </c>
      <c r="M282" s="7" t="s">
        <v>2261</v>
      </c>
      <c r="N282" s="7" t="s">
        <v>112</v>
      </c>
      <c r="O282" s="7" t="s">
        <v>2</v>
      </c>
      <c r="P282" s="7" t="s">
        <v>2262</v>
      </c>
      <c r="Q282" s="7" t="s">
        <v>607</v>
      </c>
      <c r="R282" s="8" t="s">
        <v>2277</v>
      </c>
      <c r="S282" s="7" t="s">
        <v>2278</v>
      </c>
      <c r="T282" s="7" t="s">
        <v>2279</v>
      </c>
      <c r="U282" s="11">
        <v>0.2</v>
      </c>
      <c r="V282" s="7" t="s">
        <v>1133</v>
      </c>
      <c r="W282" s="238">
        <v>0</v>
      </c>
      <c r="X282" s="287">
        <v>4</v>
      </c>
      <c r="Y282" s="14">
        <f t="shared" si="290"/>
        <v>0</v>
      </c>
      <c r="Z282" s="287">
        <v>0</v>
      </c>
      <c r="AA282" s="287">
        <v>3</v>
      </c>
      <c r="AB282" s="14">
        <f t="shared" si="291"/>
        <v>0</v>
      </c>
      <c r="AC282" s="287">
        <v>0</v>
      </c>
      <c r="AD282" s="287">
        <v>3</v>
      </c>
      <c r="AE282" s="14">
        <f t="shared" si="292"/>
        <v>0</v>
      </c>
      <c r="AF282" s="49">
        <f t="shared" si="285"/>
        <v>0</v>
      </c>
      <c r="AG282" s="7">
        <f t="shared" si="285"/>
        <v>10</v>
      </c>
      <c r="AH282" s="14">
        <f t="shared" si="310"/>
        <v>0</v>
      </c>
      <c r="AI282" s="17" t="str">
        <f>IFERROR((IF(AH282&lt;=AJ282,"SOBRESALIENTE",IF(AH282&gt;AJ282+(AJ282*0.05),"NO CUMPLIDA","ACEPTABLE"))),"N/A")</f>
        <v>SOBRESALIENTE</v>
      </c>
      <c r="AJ282" s="11">
        <v>0.2</v>
      </c>
      <c r="AK282" s="11" t="s">
        <v>119</v>
      </c>
      <c r="AL282" s="289" t="s">
        <v>2280</v>
      </c>
      <c r="AM282" s="288">
        <v>0</v>
      </c>
      <c r="AN282" s="288">
        <v>1</v>
      </c>
      <c r="AO282" s="14">
        <f t="shared" si="293"/>
        <v>0</v>
      </c>
      <c r="AP282" s="288">
        <v>0</v>
      </c>
      <c r="AQ282" s="288">
        <v>6</v>
      </c>
      <c r="AR282" s="14">
        <f t="shared" si="294"/>
        <v>0</v>
      </c>
      <c r="AS282" s="288">
        <v>0</v>
      </c>
      <c r="AT282" s="288">
        <v>6</v>
      </c>
      <c r="AU282" s="14">
        <f t="shared" si="295"/>
        <v>0</v>
      </c>
      <c r="AV282" s="49">
        <f t="shared" si="322"/>
        <v>0</v>
      </c>
      <c r="AW282" s="7">
        <f t="shared" si="322"/>
        <v>13</v>
      </c>
      <c r="AX282" s="14">
        <f t="shared" si="296"/>
        <v>0</v>
      </c>
      <c r="AY282" s="17" t="str">
        <f>IFERROR((IF(AX282&lt;=AZ282,"SOBRESALIENTE",IF(AX282&gt;AZ282+(AZ282*0.05),"NO CUMPLIDA","ACEPTABLE"))),"N/A")</f>
        <v>SOBRESALIENTE</v>
      </c>
      <c r="AZ282" s="11">
        <f t="shared" si="311"/>
        <v>0.2</v>
      </c>
      <c r="BA282" s="11" t="s">
        <v>119</v>
      </c>
      <c r="BB282" s="7" t="s">
        <v>2281</v>
      </c>
      <c r="BC282" s="21"/>
      <c r="BD282" s="21"/>
      <c r="BE282" s="14" t="e">
        <f t="shared" si="297"/>
        <v>#DIV/0!</v>
      </c>
      <c r="BF282" s="21"/>
      <c r="BG282" s="21"/>
      <c r="BH282" s="14" t="e">
        <f t="shared" si="298"/>
        <v>#DIV/0!</v>
      </c>
      <c r="BI282" s="21"/>
      <c r="BJ282" s="21"/>
      <c r="BK282" s="14" t="e">
        <f t="shared" si="299"/>
        <v>#DIV/0!</v>
      </c>
      <c r="BL282" s="27">
        <f t="shared" si="323"/>
        <v>0</v>
      </c>
      <c r="BM282" s="26">
        <f t="shared" si="323"/>
        <v>0</v>
      </c>
      <c r="BN282" s="14" t="e">
        <f t="shared" si="300"/>
        <v>#DIV/0!</v>
      </c>
      <c r="BO282" s="28" t="str">
        <f>IFERROR((IF(BN282&lt;=BP282,"SOBRESALIENTE",IF(BN282&gt;BP282+(BP282*0.05),"NO CUMPLIDA","ACEPTABLE"))),"N/A")</f>
        <v>N/A</v>
      </c>
      <c r="BP282" s="24">
        <f t="shared" si="268"/>
        <v>0.2</v>
      </c>
      <c r="BQ282" s="21"/>
      <c r="BR282" s="21"/>
      <c r="BS282" s="21"/>
      <c r="BT282" s="14" t="e">
        <f t="shared" si="301"/>
        <v>#DIV/0!</v>
      </c>
      <c r="BU282" s="21"/>
      <c r="BV282" s="21"/>
      <c r="BW282" s="14" t="e">
        <f t="shared" si="302"/>
        <v>#DIV/0!</v>
      </c>
      <c r="BX282" s="21"/>
      <c r="BY282" s="21"/>
      <c r="BZ282" s="14" t="e">
        <f t="shared" si="303"/>
        <v>#DIV/0!</v>
      </c>
      <c r="CA282" s="27">
        <f t="shared" si="304"/>
        <v>0</v>
      </c>
      <c r="CB282" s="26">
        <f t="shared" si="304"/>
        <v>0</v>
      </c>
      <c r="CC282" s="14" t="e">
        <f t="shared" si="305"/>
        <v>#DIV/0!</v>
      </c>
      <c r="CD282" s="28" t="str">
        <f>IFERROR((IF(CC282&lt;=CE282,"SOBRESALIENTE",IF(CC282&gt;CE282+(CE282*0.05),"NO CUMPLIDA","ACEPTABLE"))),"N/A")</f>
        <v>N/A</v>
      </c>
      <c r="CE282" s="24">
        <f t="shared" si="269"/>
        <v>0.2</v>
      </c>
      <c r="CF282" s="21"/>
      <c r="CG282" s="26">
        <f t="shared" si="286"/>
        <v>0</v>
      </c>
      <c r="CH282" s="26">
        <f t="shared" si="286"/>
        <v>23</v>
      </c>
      <c r="CI282" s="14">
        <f t="shared" si="306"/>
        <v>0</v>
      </c>
      <c r="CJ282" s="28" t="str">
        <f>IFERROR((IF(CI282&lt;=CK282,"SOBRESALIENTE",IF(CI282&gt;CK282+(CK282*0.05),"NO CUMPLIDA","ACEPTABLE"))),"N/A")</f>
        <v>SOBRESALIENTE</v>
      </c>
      <c r="CK282" s="11">
        <v>0.2</v>
      </c>
      <c r="CL282" s="26"/>
      <c r="CM282" s="26">
        <f t="shared" si="287"/>
        <v>0</v>
      </c>
      <c r="CN282" s="38">
        <f t="shared" si="312"/>
        <v>3.8333333333333335</v>
      </c>
      <c r="CO282" s="14">
        <f t="shared" si="307"/>
        <v>0</v>
      </c>
      <c r="CP282" s="28" t="str">
        <f>IFERROR((IF(CO282&lt;=CQ282,"SOBRESALIENTE",IF(CO282&lt;CQ282+(CQ282*0.05),"NO CUMPLIDA","ACEPTABLE"))),"N/A")</f>
        <v>SOBRESALIENTE</v>
      </c>
      <c r="CQ282" s="11">
        <v>0.2</v>
      </c>
      <c r="CR282" s="26"/>
      <c r="CS282" s="26">
        <f t="shared" si="288"/>
        <v>0</v>
      </c>
      <c r="CT282" s="25">
        <f t="shared" si="313"/>
        <v>3.8333333333333335</v>
      </c>
      <c r="CU282" s="30">
        <f t="shared" si="308"/>
        <v>0</v>
      </c>
      <c r="CV282" s="28" t="str">
        <f>IFERROR((IF(CU282&lt;=CW282,"SOBRESALIENTE",IF(CU282&lt;CW282+(CW282*0.05),"NO CUMPLIDA","ACEPTABLE"))),"N/A")</f>
        <v>SOBRESALIENTE</v>
      </c>
      <c r="CW282" s="11">
        <v>0.2</v>
      </c>
      <c r="CX282" s="26"/>
      <c r="CY282" s="26">
        <f t="shared" si="289"/>
        <v>0</v>
      </c>
      <c r="CZ282" s="46">
        <f t="shared" si="284"/>
        <v>23</v>
      </c>
      <c r="DA282" s="30">
        <f t="shared" si="309"/>
        <v>0</v>
      </c>
      <c r="DB282" s="28" t="str">
        <f>IFERROR((IF(DA282&lt;=DC282,"SOBRESALIENTE",IF(DA282&gt;DC282+(DC282*0.05),"NO CUMPLIDA","ACEPTABLE"))),"N/A")</f>
        <v>SOBRESALIENTE</v>
      </c>
      <c r="DC282" s="11">
        <v>0.2</v>
      </c>
      <c r="DD282" s="26"/>
    </row>
    <row r="283" spans="1:108" ht="78.75">
      <c r="A283" s="8" t="s">
        <v>2282</v>
      </c>
      <c r="B283" s="7" t="s">
        <v>531</v>
      </c>
      <c r="C283" s="8" t="s">
        <v>2218</v>
      </c>
      <c r="D283" s="286" t="s">
        <v>2219</v>
      </c>
      <c r="E283" s="286">
        <v>70289762</v>
      </c>
      <c r="F283" s="8" t="s">
        <v>2220</v>
      </c>
      <c r="G283" s="286" t="s">
        <v>2219</v>
      </c>
      <c r="H283" s="286">
        <v>70289762</v>
      </c>
      <c r="I283" s="7" t="s">
        <v>107</v>
      </c>
      <c r="J283" s="7" t="s">
        <v>2221</v>
      </c>
      <c r="K283" s="7" t="s">
        <v>2222</v>
      </c>
      <c r="L283" s="7" t="s">
        <v>537</v>
      </c>
      <c r="M283" s="7" t="s">
        <v>2223</v>
      </c>
      <c r="N283" s="7" t="s">
        <v>112</v>
      </c>
      <c r="O283" s="7" t="s">
        <v>172</v>
      </c>
      <c r="P283" s="7" t="s">
        <v>2224</v>
      </c>
      <c r="Q283" s="7" t="s">
        <v>135</v>
      </c>
      <c r="R283" s="8" t="s">
        <v>2226</v>
      </c>
      <c r="S283" s="7" t="s">
        <v>2283</v>
      </c>
      <c r="T283" s="7" t="s">
        <v>2284</v>
      </c>
      <c r="U283" s="11">
        <v>0.99</v>
      </c>
      <c r="V283" s="7" t="s">
        <v>1133</v>
      </c>
      <c r="W283" s="238">
        <v>61936</v>
      </c>
      <c r="X283" s="287">
        <v>61936</v>
      </c>
      <c r="Y283" s="14">
        <f t="shared" si="290"/>
        <v>1</v>
      </c>
      <c r="Z283" s="287">
        <v>63458</v>
      </c>
      <c r="AA283" s="287">
        <v>63458</v>
      </c>
      <c r="AB283" s="14">
        <f t="shared" si="291"/>
        <v>1</v>
      </c>
      <c r="AC283" s="287">
        <v>46482</v>
      </c>
      <c r="AD283" s="287">
        <v>46482</v>
      </c>
      <c r="AE283" s="14">
        <f t="shared" si="292"/>
        <v>1</v>
      </c>
      <c r="AF283" s="49">
        <f t="shared" si="285"/>
        <v>171876</v>
      </c>
      <c r="AG283" s="7">
        <f t="shared" si="285"/>
        <v>171876</v>
      </c>
      <c r="AH283" s="14">
        <f t="shared" si="310"/>
        <v>1</v>
      </c>
      <c r="AI283" s="17" t="str">
        <f t="shared" ref="AI283:AI289" si="329">IFERROR((IF(AH283&gt;=AJ283,"SOBRESALIENTE",IF(AH283&lt;AJ283-(AJ283*0.05),"NO CUMPLIDA","ACEPTABLE"))),"N/A")</f>
        <v>SOBRESALIENTE</v>
      </c>
      <c r="AJ283" s="11">
        <v>0.99</v>
      </c>
      <c r="AK283" s="11" t="s">
        <v>119</v>
      </c>
      <c r="AL283" s="44" t="s">
        <v>2285</v>
      </c>
      <c r="AM283" s="288">
        <v>31945</v>
      </c>
      <c r="AN283" s="288">
        <v>31945</v>
      </c>
      <c r="AO283" s="14">
        <f t="shared" si="293"/>
        <v>1</v>
      </c>
      <c r="AP283" s="288">
        <v>60959</v>
      </c>
      <c r="AQ283" s="288">
        <v>60959</v>
      </c>
      <c r="AR283" s="14">
        <f t="shared" si="294"/>
        <v>1</v>
      </c>
      <c r="AS283" s="288">
        <v>55025</v>
      </c>
      <c r="AT283" s="288">
        <v>55025</v>
      </c>
      <c r="AU283" s="14">
        <f t="shared" si="295"/>
        <v>1</v>
      </c>
      <c r="AV283" s="49">
        <f t="shared" si="322"/>
        <v>147929</v>
      </c>
      <c r="AW283" s="7">
        <f t="shared" si="322"/>
        <v>147929</v>
      </c>
      <c r="AX283" s="14">
        <f t="shared" si="296"/>
        <v>1</v>
      </c>
      <c r="AY283" s="17" t="str">
        <f>IFERROR((IF(AX283&gt;=AZ283,"SOBRESALIENTE",IF(AX283&lt;AZ283-(AZ283*0.05),"NO CUMPLIDA","ACEPTABLE"))),"N/A")</f>
        <v>SOBRESALIENTE</v>
      </c>
      <c r="AZ283" s="11">
        <f t="shared" si="311"/>
        <v>0.99</v>
      </c>
      <c r="BA283" s="11" t="s">
        <v>119</v>
      </c>
      <c r="BB283" s="7" t="s">
        <v>2286</v>
      </c>
      <c r="BC283" s="21"/>
      <c r="BD283" s="21"/>
      <c r="BE283" s="14" t="e">
        <f t="shared" si="297"/>
        <v>#DIV/0!</v>
      </c>
      <c r="BF283" s="21"/>
      <c r="BG283" s="21"/>
      <c r="BH283" s="14" t="e">
        <f t="shared" si="298"/>
        <v>#DIV/0!</v>
      </c>
      <c r="BI283" s="21"/>
      <c r="BJ283" s="21"/>
      <c r="BK283" s="14" t="e">
        <f t="shared" si="299"/>
        <v>#DIV/0!</v>
      </c>
      <c r="BL283" s="27">
        <f t="shared" si="323"/>
        <v>0</v>
      </c>
      <c r="BM283" s="26">
        <f t="shared" si="323"/>
        <v>0</v>
      </c>
      <c r="BN283" s="14" t="e">
        <f t="shared" si="300"/>
        <v>#DIV/0!</v>
      </c>
      <c r="BO283" s="28" t="str">
        <f t="shared" ref="BO283:BO289" si="330">IFERROR((IF(BN283&gt;=BP283,"SOBRESALIENTE",IF(BN283&lt;BP283-(BP283*0.05),"NO CUMPLIDA","ACEPTABLE"))),"N/A")</f>
        <v>N/A</v>
      </c>
      <c r="BP283" s="24">
        <f t="shared" si="268"/>
        <v>0.99</v>
      </c>
      <c r="BQ283" s="21"/>
      <c r="BR283" s="21"/>
      <c r="BS283" s="21"/>
      <c r="BT283" s="14" t="e">
        <f t="shared" si="301"/>
        <v>#DIV/0!</v>
      </c>
      <c r="BU283" s="21"/>
      <c r="BV283" s="21"/>
      <c r="BW283" s="14" t="e">
        <f t="shared" si="302"/>
        <v>#DIV/0!</v>
      </c>
      <c r="BX283" s="21"/>
      <c r="BY283" s="21"/>
      <c r="BZ283" s="14" t="e">
        <f t="shared" si="303"/>
        <v>#DIV/0!</v>
      </c>
      <c r="CA283" s="27">
        <f t="shared" si="304"/>
        <v>0</v>
      </c>
      <c r="CB283" s="26">
        <f t="shared" si="304"/>
        <v>0</v>
      </c>
      <c r="CC283" s="14" t="e">
        <f t="shared" si="305"/>
        <v>#DIV/0!</v>
      </c>
      <c r="CD283" s="28" t="str">
        <f t="shared" ref="CD283:CD289" si="331">IFERROR((IF(CC283&gt;=CE283,"SOBRESALIENTE",IF(CC283&lt;CE283-(CE283*0.05),"NO CUMPLIDA","ACEPTABLE"))),"N/A")</f>
        <v>N/A</v>
      </c>
      <c r="CE283" s="24">
        <f t="shared" si="269"/>
        <v>0.99</v>
      </c>
      <c r="CF283" s="21"/>
      <c r="CG283" s="26">
        <f t="shared" si="286"/>
        <v>319805</v>
      </c>
      <c r="CH283" s="26">
        <f t="shared" si="286"/>
        <v>319805</v>
      </c>
      <c r="CI283" s="14">
        <f t="shared" si="306"/>
        <v>1</v>
      </c>
      <c r="CJ283" s="28" t="str">
        <f>IFERROR((IF(CI283&gt;=CK283,"SOBRESALIENTE",IF(CI283&lt;CK283-(CK283*0.05),"NO CUMPLIDA","ACEPTABLE"))),"N/A")</f>
        <v>SOBRESALIENTE</v>
      </c>
      <c r="CK283" s="11">
        <v>0.99</v>
      </c>
      <c r="CL283" s="26"/>
      <c r="CM283" s="26">
        <f t="shared" si="287"/>
        <v>319805</v>
      </c>
      <c r="CN283" s="38">
        <f t="shared" si="312"/>
        <v>53300.833333333336</v>
      </c>
      <c r="CO283" s="14">
        <f t="shared" si="307"/>
        <v>6</v>
      </c>
      <c r="CP283" s="28" t="str">
        <f>IFERROR((IF(CO283&gt;=CQ283,"SOBRESALIENTE",IF(CO283&gt;CQ283-(CQ283*0.05),"NO CUMPLIDA","ACEPTABLE"))),"N/A")</f>
        <v>SOBRESALIENTE</v>
      </c>
      <c r="CQ283" s="11">
        <v>0.99</v>
      </c>
      <c r="CR283" s="26"/>
      <c r="CS283" s="26">
        <f t="shared" si="288"/>
        <v>0</v>
      </c>
      <c r="CT283" s="25">
        <f t="shared" si="313"/>
        <v>53300.833333333336</v>
      </c>
      <c r="CU283" s="30">
        <f t="shared" si="308"/>
        <v>0</v>
      </c>
      <c r="CV283" s="28" t="str">
        <f t="shared" ref="CV283:CV291" si="332">IFERROR((IF(CU283&gt;=CW283,"SOBRESALIENTE",IF(CU283&gt;CW283-(CW283*0.05),"NO CUMPLIDA","ACEPTABLE"))),"N/A")</f>
        <v>ACEPTABLE</v>
      </c>
      <c r="CW283" s="11">
        <v>0.99</v>
      </c>
      <c r="CX283" s="26"/>
      <c r="CY283" s="26">
        <f t="shared" si="289"/>
        <v>319805</v>
      </c>
      <c r="CZ283" s="46">
        <f t="shared" si="284"/>
        <v>319805</v>
      </c>
      <c r="DA283" s="30">
        <f t="shared" si="309"/>
        <v>1</v>
      </c>
      <c r="DB283" s="28" t="str">
        <f>IFERROR((IF(DA283&gt;=DC283,"SOBRESALIENTE",IF(DA283&lt;DC283-(DC283*0.05),"NO CUMPLIDA","ACEPTABLE"))),"N/A")</f>
        <v>SOBRESALIENTE</v>
      </c>
      <c r="DC283" s="11">
        <v>0.99</v>
      </c>
      <c r="DD283" s="26"/>
    </row>
    <row r="284" spans="1:108" ht="146.25">
      <c r="A284" s="6" t="s">
        <v>2287</v>
      </c>
      <c r="B284" s="7" t="s">
        <v>531</v>
      </c>
      <c r="C284" s="8" t="s">
        <v>2218</v>
      </c>
      <c r="D284" s="286" t="s">
        <v>2219</v>
      </c>
      <c r="E284" s="286">
        <v>70289762</v>
      </c>
      <c r="F284" s="8" t="s">
        <v>2220</v>
      </c>
      <c r="G284" s="286" t="s">
        <v>2219</v>
      </c>
      <c r="H284" s="286">
        <v>70289762</v>
      </c>
      <c r="I284" s="7" t="s">
        <v>107</v>
      </c>
      <c r="J284" s="7" t="s">
        <v>2242</v>
      </c>
      <c r="K284" s="7" t="s">
        <v>2243</v>
      </c>
      <c r="L284" s="7" t="s">
        <v>537</v>
      </c>
      <c r="M284" s="7" t="s">
        <v>2244</v>
      </c>
      <c r="N284" s="7" t="s">
        <v>112</v>
      </c>
      <c r="O284" s="7" t="s">
        <v>2</v>
      </c>
      <c r="P284" s="7" t="s">
        <v>1717</v>
      </c>
      <c r="Q284" s="7" t="s">
        <v>607</v>
      </c>
      <c r="R284" s="8" t="s">
        <v>2288</v>
      </c>
      <c r="S284" s="7" t="s">
        <v>2289</v>
      </c>
      <c r="T284" s="7" t="s">
        <v>2290</v>
      </c>
      <c r="U284" s="11">
        <v>0.9</v>
      </c>
      <c r="V284" s="7" t="s">
        <v>1133</v>
      </c>
      <c r="W284" s="238">
        <v>280</v>
      </c>
      <c r="X284" s="287">
        <v>280</v>
      </c>
      <c r="Y284" s="14">
        <f t="shared" si="290"/>
        <v>1</v>
      </c>
      <c r="Z284" s="287">
        <v>341</v>
      </c>
      <c r="AA284" s="287">
        <v>341</v>
      </c>
      <c r="AB284" s="14">
        <f t="shared" si="291"/>
        <v>1</v>
      </c>
      <c r="AC284" s="287">
        <v>376</v>
      </c>
      <c r="AD284" s="287">
        <v>376</v>
      </c>
      <c r="AE284" s="14">
        <f t="shared" si="292"/>
        <v>1</v>
      </c>
      <c r="AF284" s="49">
        <f t="shared" si="285"/>
        <v>997</v>
      </c>
      <c r="AG284" s="7">
        <f t="shared" si="285"/>
        <v>997</v>
      </c>
      <c r="AH284" s="14">
        <f t="shared" si="310"/>
        <v>1</v>
      </c>
      <c r="AI284" s="17" t="str">
        <f t="shared" si="329"/>
        <v>SOBRESALIENTE</v>
      </c>
      <c r="AJ284" s="11">
        <v>0.9</v>
      </c>
      <c r="AK284" s="11" t="s">
        <v>119</v>
      </c>
      <c r="AL284" s="44" t="s">
        <v>2291</v>
      </c>
      <c r="AM284" s="288">
        <v>310</v>
      </c>
      <c r="AN284" s="288">
        <v>310</v>
      </c>
      <c r="AO284" s="14">
        <f t="shared" si="293"/>
        <v>1</v>
      </c>
      <c r="AP284" s="288">
        <v>372</v>
      </c>
      <c r="AQ284" s="288">
        <v>372</v>
      </c>
      <c r="AR284" s="14">
        <f t="shared" si="294"/>
        <v>1</v>
      </c>
      <c r="AS284" s="288">
        <v>287</v>
      </c>
      <c r="AT284" s="288">
        <v>284</v>
      </c>
      <c r="AU284" s="14">
        <f t="shared" si="295"/>
        <v>1.0105633802816902</v>
      </c>
      <c r="AV284" s="49">
        <f t="shared" si="322"/>
        <v>969</v>
      </c>
      <c r="AW284" s="7">
        <f t="shared" si="322"/>
        <v>966</v>
      </c>
      <c r="AX284" s="14">
        <f t="shared" si="296"/>
        <v>1.0031055900621118</v>
      </c>
      <c r="AY284" s="17" t="str">
        <f>IFERROR((IF(AX284&gt;=AZ284,"SOBRESALIENTE",IF(AX284&lt;AZ284-(AZ284*0.05),"NO CUMPLIDA","ACEPTABLE"))),"N/A")</f>
        <v>SOBRESALIENTE</v>
      </c>
      <c r="AZ284" s="11">
        <f t="shared" si="311"/>
        <v>0.9</v>
      </c>
      <c r="BA284" s="11" t="s">
        <v>119</v>
      </c>
      <c r="BB284" s="7" t="s">
        <v>2291</v>
      </c>
      <c r="BC284" s="21"/>
      <c r="BD284" s="21"/>
      <c r="BE284" s="14" t="e">
        <f t="shared" si="297"/>
        <v>#DIV/0!</v>
      </c>
      <c r="BF284" s="21"/>
      <c r="BG284" s="21"/>
      <c r="BH284" s="14" t="e">
        <f t="shared" si="298"/>
        <v>#DIV/0!</v>
      </c>
      <c r="BI284" s="21"/>
      <c r="BJ284" s="21"/>
      <c r="BK284" s="14" t="e">
        <f t="shared" si="299"/>
        <v>#DIV/0!</v>
      </c>
      <c r="BL284" s="27">
        <f t="shared" si="323"/>
        <v>0</v>
      </c>
      <c r="BM284" s="26">
        <f t="shared" si="323"/>
        <v>0</v>
      </c>
      <c r="BN284" s="14" t="e">
        <f t="shared" si="300"/>
        <v>#DIV/0!</v>
      </c>
      <c r="BO284" s="28" t="str">
        <f t="shared" si="330"/>
        <v>N/A</v>
      </c>
      <c r="BP284" s="24">
        <f t="shared" si="268"/>
        <v>0.9</v>
      </c>
      <c r="BQ284" s="21"/>
      <c r="BR284" s="21"/>
      <c r="BS284" s="21"/>
      <c r="BT284" s="14" t="e">
        <f t="shared" si="301"/>
        <v>#DIV/0!</v>
      </c>
      <c r="BU284" s="21"/>
      <c r="BV284" s="21"/>
      <c r="BW284" s="14" t="e">
        <f t="shared" si="302"/>
        <v>#DIV/0!</v>
      </c>
      <c r="BX284" s="21"/>
      <c r="BY284" s="21"/>
      <c r="BZ284" s="14" t="e">
        <f t="shared" si="303"/>
        <v>#DIV/0!</v>
      </c>
      <c r="CA284" s="27">
        <f t="shared" si="304"/>
        <v>0</v>
      </c>
      <c r="CB284" s="26">
        <f t="shared" si="304"/>
        <v>0</v>
      </c>
      <c r="CC284" s="14" t="e">
        <f t="shared" si="305"/>
        <v>#DIV/0!</v>
      </c>
      <c r="CD284" s="28" t="str">
        <f t="shared" si="331"/>
        <v>N/A</v>
      </c>
      <c r="CE284" s="24">
        <f t="shared" si="269"/>
        <v>0.9</v>
      </c>
      <c r="CF284" s="21"/>
      <c r="CG284" s="26">
        <f t="shared" si="286"/>
        <v>1966</v>
      </c>
      <c r="CH284" s="26">
        <f t="shared" si="286"/>
        <v>1963</v>
      </c>
      <c r="CI284" s="14">
        <f t="shared" si="306"/>
        <v>1.0015282730514519</v>
      </c>
      <c r="CJ284" s="28" t="str">
        <f>IFERROR((IF(CI284&gt;=CK284,"SOBRESALIENTE",IF(CI284&lt;CK284-(CK284*0.05),"NO CUMPLIDA","ACEPTABLE"))),"N/A")</f>
        <v>SOBRESALIENTE</v>
      </c>
      <c r="CK284" s="11">
        <v>0.9</v>
      </c>
      <c r="CL284" s="26"/>
      <c r="CM284" s="26">
        <f t="shared" si="287"/>
        <v>1966</v>
      </c>
      <c r="CN284" s="38">
        <f t="shared" si="312"/>
        <v>327.16666666666669</v>
      </c>
      <c r="CO284" s="14">
        <f t="shared" si="307"/>
        <v>6.0091696383087108</v>
      </c>
      <c r="CP284" s="28" t="str">
        <f>IFERROR((IF(CO284&gt;=CQ284,"SOBRESALIENTE",IF(CO284&gt;CQ284-(CQ284*0.05),"NO CUMPLIDA","ACEPTABLE"))),"N/A")</f>
        <v>SOBRESALIENTE</v>
      </c>
      <c r="CQ284" s="11">
        <v>0.9</v>
      </c>
      <c r="CR284" s="26"/>
      <c r="CS284" s="26">
        <f t="shared" si="288"/>
        <v>0</v>
      </c>
      <c r="CT284" s="25">
        <f t="shared" si="313"/>
        <v>327.16666666666669</v>
      </c>
      <c r="CU284" s="30">
        <f t="shared" si="308"/>
        <v>0</v>
      </c>
      <c r="CV284" s="28" t="str">
        <f t="shared" si="332"/>
        <v>ACEPTABLE</v>
      </c>
      <c r="CW284" s="11">
        <v>0.9</v>
      </c>
      <c r="CX284" s="26"/>
      <c r="CY284" s="26">
        <f t="shared" si="289"/>
        <v>1966</v>
      </c>
      <c r="CZ284" s="46">
        <f t="shared" si="284"/>
        <v>1963</v>
      </c>
      <c r="DA284" s="30">
        <f t="shared" si="309"/>
        <v>1.0015282730514519</v>
      </c>
      <c r="DB284" s="28" t="str">
        <f>IFERROR((IF(DA284&gt;=DC284,"SOBRESALIENTE",IF(DA284&lt;DC284-(DC284*0.05),"NO CUMPLIDA","ACEPTABLE"))),"N/A")</f>
        <v>SOBRESALIENTE</v>
      </c>
      <c r="DC284" s="11">
        <v>0.9</v>
      </c>
      <c r="DD284" s="26"/>
    </row>
    <row r="285" spans="1:108" ht="157.5">
      <c r="A285" s="8" t="s">
        <v>2292</v>
      </c>
      <c r="B285" s="7" t="s">
        <v>531</v>
      </c>
      <c r="C285" s="8" t="s">
        <v>2218</v>
      </c>
      <c r="D285" s="286" t="s">
        <v>2219</v>
      </c>
      <c r="E285" s="286">
        <v>70289762</v>
      </c>
      <c r="F285" s="8" t="s">
        <v>2220</v>
      </c>
      <c r="G285" s="286" t="s">
        <v>2219</v>
      </c>
      <c r="H285" s="286">
        <v>70289762</v>
      </c>
      <c r="I285" s="7" t="s">
        <v>107</v>
      </c>
      <c r="J285" s="7" t="s">
        <v>2293</v>
      </c>
      <c r="K285" s="7" t="s">
        <v>2294</v>
      </c>
      <c r="L285" s="7" t="s">
        <v>110</v>
      </c>
      <c r="M285" s="7" t="s">
        <v>2223</v>
      </c>
      <c r="N285" s="7" t="s">
        <v>112</v>
      </c>
      <c r="O285" s="7" t="s">
        <v>172</v>
      </c>
      <c r="P285" s="7" t="s">
        <v>2224</v>
      </c>
      <c r="Q285" s="7" t="s">
        <v>135</v>
      </c>
      <c r="R285" s="8" t="s">
        <v>2295</v>
      </c>
      <c r="S285" s="7" t="s">
        <v>2296</v>
      </c>
      <c r="T285" s="7" t="s">
        <v>2297</v>
      </c>
      <c r="U285" s="11">
        <v>0.95</v>
      </c>
      <c r="V285" s="7" t="s">
        <v>1133</v>
      </c>
      <c r="W285" s="238">
        <v>33</v>
      </c>
      <c r="X285" s="287">
        <v>33</v>
      </c>
      <c r="Y285" s="14">
        <f t="shared" si="290"/>
        <v>1</v>
      </c>
      <c r="Z285" s="287">
        <v>33</v>
      </c>
      <c r="AA285" s="287">
        <v>33</v>
      </c>
      <c r="AB285" s="14">
        <f t="shared" si="291"/>
        <v>1</v>
      </c>
      <c r="AC285" s="287">
        <v>33</v>
      </c>
      <c r="AD285" s="287">
        <v>33</v>
      </c>
      <c r="AE285" s="14">
        <f t="shared" si="292"/>
        <v>1</v>
      </c>
      <c r="AF285" s="49">
        <f t="shared" si="285"/>
        <v>99</v>
      </c>
      <c r="AG285" s="7">
        <f t="shared" si="285"/>
        <v>99</v>
      </c>
      <c r="AH285" s="14">
        <f t="shared" si="310"/>
        <v>1</v>
      </c>
      <c r="AI285" s="17" t="str">
        <f t="shared" si="329"/>
        <v>SOBRESALIENTE</v>
      </c>
      <c r="AJ285" s="11">
        <v>0.95</v>
      </c>
      <c r="AK285" s="11" t="s">
        <v>119</v>
      </c>
      <c r="AL285" s="44" t="s">
        <v>2298</v>
      </c>
      <c r="AM285" s="288">
        <v>33</v>
      </c>
      <c r="AN285" s="288">
        <v>33</v>
      </c>
      <c r="AO285" s="14">
        <f t="shared" si="293"/>
        <v>1</v>
      </c>
      <c r="AP285" s="288">
        <v>33</v>
      </c>
      <c r="AQ285" s="288">
        <v>33</v>
      </c>
      <c r="AR285" s="14">
        <f t="shared" si="294"/>
        <v>1</v>
      </c>
      <c r="AS285" s="288">
        <v>33</v>
      </c>
      <c r="AT285" s="288">
        <v>33</v>
      </c>
      <c r="AU285" s="14">
        <f t="shared" si="295"/>
        <v>1</v>
      </c>
      <c r="AV285" s="49">
        <f t="shared" si="322"/>
        <v>99</v>
      </c>
      <c r="AW285" s="7">
        <f t="shared" si="322"/>
        <v>99</v>
      </c>
      <c r="AX285" s="14">
        <f t="shared" si="296"/>
        <v>1</v>
      </c>
      <c r="AY285" s="17" t="str">
        <f>IFERROR((IF(AX285&gt;=AZ285,"SOBRESALIENTE",IF(AX285&lt;AZ285-(AZ285*0.05),"NO CUMPLIDA","ACEPTABLE"))),"N/A")</f>
        <v>SOBRESALIENTE</v>
      </c>
      <c r="AZ285" s="11">
        <f t="shared" si="311"/>
        <v>0.95</v>
      </c>
      <c r="BA285" s="11" t="s">
        <v>119</v>
      </c>
      <c r="BB285" s="7" t="s">
        <v>2299</v>
      </c>
      <c r="BC285" s="21"/>
      <c r="BD285" s="21"/>
      <c r="BE285" s="14" t="e">
        <f t="shared" si="297"/>
        <v>#DIV/0!</v>
      </c>
      <c r="BF285" s="21"/>
      <c r="BG285" s="21"/>
      <c r="BH285" s="14" t="e">
        <f t="shared" si="298"/>
        <v>#DIV/0!</v>
      </c>
      <c r="BI285" s="21"/>
      <c r="BJ285" s="21"/>
      <c r="BK285" s="14" t="e">
        <f t="shared" si="299"/>
        <v>#DIV/0!</v>
      </c>
      <c r="BL285" s="27">
        <f t="shared" si="323"/>
        <v>0</v>
      </c>
      <c r="BM285" s="26">
        <f t="shared" si="323"/>
        <v>0</v>
      </c>
      <c r="BN285" s="14" t="e">
        <f t="shared" si="300"/>
        <v>#DIV/0!</v>
      </c>
      <c r="BO285" s="28" t="str">
        <f t="shared" si="330"/>
        <v>N/A</v>
      </c>
      <c r="BP285" s="24">
        <f t="shared" si="268"/>
        <v>0.95</v>
      </c>
      <c r="BQ285" s="21"/>
      <c r="BR285" s="21"/>
      <c r="BS285" s="21"/>
      <c r="BT285" s="14" t="e">
        <f t="shared" si="301"/>
        <v>#DIV/0!</v>
      </c>
      <c r="BU285" s="21"/>
      <c r="BV285" s="21"/>
      <c r="BW285" s="14" t="e">
        <f t="shared" si="302"/>
        <v>#DIV/0!</v>
      </c>
      <c r="BX285" s="21"/>
      <c r="BY285" s="21"/>
      <c r="BZ285" s="14" t="e">
        <f t="shared" si="303"/>
        <v>#DIV/0!</v>
      </c>
      <c r="CA285" s="27">
        <f t="shared" si="304"/>
        <v>0</v>
      </c>
      <c r="CB285" s="26">
        <f t="shared" si="304"/>
        <v>0</v>
      </c>
      <c r="CC285" s="14" t="e">
        <f t="shared" si="305"/>
        <v>#DIV/0!</v>
      </c>
      <c r="CD285" s="28" t="str">
        <f t="shared" si="331"/>
        <v>N/A</v>
      </c>
      <c r="CE285" s="24">
        <f t="shared" si="269"/>
        <v>0.95</v>
      </c>
      <c r="CF285" s="21"/>
      <c r="CG285" s="26">
        <f t="shared" si="286"/>
        <v>198</v>
      </c>
      <c r="CH285" s="26">
        <f t="shared" si="286"/>
        <v>198</v>
      </c>
      <c r="CI285" s="14">
        <f t="shared" si="306"/>
        <v>1</v>
      </c>
      <c r="CJ285" s="28" t="str">
        <f>IFERROR((IF(CI285&gt;=CK285,"SOBRESALIENTE",IF(CI285&lt;CK285-(CK285*0.05),"NO CUMPLIDA","ACEPTABLE"))),"N/A")</f>
        <v>SOBRESALIENTE</v>
      </c>
      <c r="CK285" s="11">
        <v>0.95</v>
      </c>
      <c r="CL285" s="26"/>
      <c r="CM285" s="26">
        <f t="shared" si="287"/>
        <v>198</v>
      </c>
      <c r="CN285" s="38">
        <f t="shared" si="312"/>
        <v>33</v>
      </c>
      <c r="CO285" s="14">
        <f t="shared" si="307"/>
        <v>6</v>
      </c>
      <c r="CP285" s="28" t="str">
        <f>IFERROR((IF(CO285&gt;=CQ285,"SOBRESALIENTE",IF(CO285&gt;CQ285-(CQ285*0.05),"NO CUMPLIDA","ACEPTABLE"))),"N/A")</f>
        <v>SOBRESALIENTE</v>
      </c>
      <c r="CQ285" s="11">
        <v>0.95</v>
      </c>
      <c r="CR285" s="26"/>
      <c r="CS285" s="26">
        <f t="shared" si="288"/>
        <v>0</v>
      </c>
      <c r="CT285" s="25">
        <f t="shared" si="313"/>
        <v>33</v>
      </c>
      <c r="CU285" s="30">
        <f t="shared" si="308"/>
        <v>0</v>
      </c>
      <c r="CV285" s="28" t="str">
        <f t="shared" si="332"/>
        <v>ACEPTABLE</v>
      </c>
      <c r="CW285" s="11">
        <v>0.95</v>
      </c>
      <c r="CX285" s="26"/>
      <c r="CY285" s="26">
        <f t="shared" si="289"/>
        <v>198</v>
      </c>
      <c r="CZ285" s="46">
        <f t="shared" si="284"/>
        <v>198</v>
      </c>
      <c r="DA285" s="30">
        <f t="shared" si="309"/>
        <v>1</v>
      </c>
      <c r="DB285" s="28" t="str">
        <f>IFERROR((IF(DA285&gt;=DC285,"SOBRESALIENTE",IF(DA285&lt;DC285-(DC285*0.05),"NO CUMPLIDA","ACEPTABLE"))),"N/A")</f>
        <v>SOBRESALIENTE</v>
      </c>
      <c r="DC285" s="11">
        <v>0.95</v>
      </c>
      <c r="DD285" s="26"/>
    </row>
    <row r="286" spans="1:108" ht="146.25">
      <c r="A286" s="6" t="s">
        <v>2300</v>
      </c>
      <c r="B286" s="7" t="s">
        <v>531</v>
      </c>
      <c r="C286" s="8" t="s">
        <v>2218</v>
      </c>
      <c r="D286" s="286" t="s">
        <v>2219</v>
      </c>
      <c r="E286" s="286">
        <v>70289762</v>
      </c>
      <c r="F286" s="8" t="s">
        <v>2220</v>
      </c>
      <c r="G286" s="286" t="s">
        <v>2219</v>
      </c>
      <c r="H286" s="286">
        <v>70289762</v>
      </c>
      <c r="I286" s="7" t="s">
        <v>107</v>
      </c>
      <c r="J286" s="7" t="s">
        <v>2301</v>
      </c>
      <c r="K286" s="7" t="s">
        <v>2302</v>
      </c>
      <c r="L286" s="7" t="s">
        <v>110</v>
      </c>
      <c r="M286" s="7" t="s">
        <v>2234</v>
      </c>
      <c r="N286" s="7" t="s">
        <v>112</v>
      </c>
      <c r="O286" s="7" t="s">
        <v>172</v>
      </c>
      <c r="P286" s="7" t="s">
        <v>2262</v>
      </c>
      <c r="Q286" s="7" t="s">
        <v>135</v>
      </c>
      <c r="R286" s="8" t="s">
        <v>2303</v>
      </c>
      <c r="S286" s="7" t="s">
        <v>2304</v>
      </c>
      <c r="T286" s="7" t="s">
        <v>2305</v>
      </c>
      <c r="U286" s="11">
        <v>1</v>
      </c>
      <c r="V286" s="7" t="s">
        <v>1133</v>
      </c>
      <c r="W286" s="238">
        <v>0</v>
      </c>
      <c r="X286" s="287">
        <v>0</v>
      </c>
      <c r="Y286" s="14">
        <f>U286</f>
        <v>1</v>
      </c>
      <c r="Z286" s="287">
        <v>0</v>
      </c>
      <c r="AA286" s="287">
        <v>0</v>
      </c>
      <c r="AB286" s="14">
        <f>U286</f>
        <v>1</v>
      </c>
      <c r="AC286" s="287">
        <v>0</v>
      </c>
      <c r="AD286" s="287">
        <v>0</v>
      </c>
      <c r="AE286" s="14">
        <f>U286</f>
        <v>1</v>
      </c>
      <c r="AF286" s="49">
        <f t="shared" si="285"/>
        <v>0</v>
      </c>
      <c r="AG286" s="7">
        <f t="shared" si="285"/>
        <v>0</v>
      </c>
      <c r="AH286" s="14">
        <f>U286</f>
        <v>1</v>
      </c>
      <c r="AI286" s="17" t="str">
        <f t="shared" si="329"/>
        <v>SOBRESALIENTE</v>
      </c>
      <c r="AJ286" s="11">
        <v>1</v>
      </c>
      <c r="AK286" s="11" t="s">
        <v>119</v>
      </c>
      <c r="AL286" s="44" t="s">
        <v>2306</v>
      </c>
      <c r="AM286" s="288">
        <v>2</v>
      </c>
      <c r="AN286" s="288">
        <v>2</v>
      </c>
      <c r="AO286" s="14">
        <f t="shared" si="293"/>
        <v>1</v>
      </c>
      <c r="AP286" s="21">
        <v>0</v>
      </c>
      <c r="AQ286" s="21">
        <v>0</v>
      </c>
      <c r="AR286" s="14" t="e">
        <f t="shared" si="294"/>
        <v>#DIV/0!</v>
      </c>
      <c r="AS286" s="21">
        <v>0</v>
      </c>
      <c r="AT286" s="21">
        <v>0</v>
      </c>
      <c r="AU286" s="14" t="e">
        <f t="shared" si="295"/>
        <v>#DIV/0!</v>
      </c>
      <c r="AV286" s="49">
        <f t="shared" si="322"/>
        <v>2</v>
      </c>
      <c r="AW286" s="7">
        <f t="shared" si="322"/>
        <v>2</v>
      </c>
      <c r="AX286" s="14">
        <f t="shared" si="296"/>
        <v>1</v>
      </c>
      <c r="AY286" s="17" t="str">
        <f>IFERROR((IF(AX286&lt;=AZ286,"SOBRESALIENTE",IF(AX286&lt;AZ286+(AZ286*0.05),"NO CUMPLIDA","ACEPTABLE"))),"N/A")</f>
        <v>SOBRESALIENTE</v>
      </c>
      <c r="AZ286" s="11">
        <f t="shared" si="311"/>
        <v>1</v>
      </c>
      <c r="BA286" s="11" t="s">
        <v>119</v>
      </c>
      <c r="BB286" s="7" t="s">
        <v>2307</v>
      </c>
      <c r="BC286" s="21"/>
      <c r="BD286" s="21"/>
      <c r="BE286" s="14" t="e">
        <f t="shared" si="297"/>
        <v>#DIV/0!</v>
      </c>
      <c r="BF286" s="21"/>
      <c r="BG286" s="21"/>
      <c r="BH286" s="14" t="e">
        <f t="shared" si="298"/>
        <v>#DIV/0!</v>
      </c>
      <c r="BI286" s="21"/>
      <c r="BJ286" s="21"/>
      <c r="BK286" s="14" t="e">
        <f t="shared" si="299"/>
        <v>#DIV/0!</v>
      </c>
      <c r="BL286" s="27">
        <f t="shared" si="323"/>
        <v>0</v>
      </c>
      <c r="BM286" s="26">
        <f t="shared" si="323"/>
        <v>0</v>
      </c>
      <c r="BN286" s="14" t="e">
        <f t="shared" si="300"/>
        <v>#DIV/0!</v>
      </c>
      <c r="BO286" s="28" t="str">
        <f t="shared" si="330"/>
        <v>N/A</v>
      </c>
      <c r="BP286" s="24">
        <f t="shared" si="268"/>
        <v>1</v>
      </c>
      <c r="BQ286" s="21"/>
      <c r="BR286" s="21"/>
      <c r="BS286" s="21"/>
      <c r="BT286" s="14" t="e">
        <f t="shared" si="301"/>
        <v>#DIV/0!</v>
      </c>
      <c r="BU286" s="21"/>
      <c r="BV286" s="21"/>
      <c r="BW286" s="14" t="e">
        <f t="shared" si="302"/>
        <v>#DIV/0!</v>
      </c>
      <c r="BX286" s="21"/>
      <c r="BY286" s="21"/>
      <c r="BZ286" s="14" t="e">
        <f t="shared" si="303"/>
        <v>#DIV/0!</v>
      </c>
      <c r="CA286" s="27">
        <f t="shared" si="304"/>
        <v>0</v>
      </c>
      <c r="CB286" s="26">
        <f t="shared" si="304"/>
        <v>0</v>
      </c>
      <c r="CC286" s="14" t="e">
        <f t="shared" si="305"/>
        <v>#DIV/0!</v>
      </c>
      <c r="CD286" s="28" t="str">
        <f t="shared" si="331"/>
        <v>N/A</v>
      </c>
      <c r="CE286" s="24">
        <f t="shared" si="269"/>
        <v>1</v>
      </c>
      <c r="CF286" s="21"/>
      <c r="CG286" s="26">
        <f t="shared" si="286"/>
        <v>2</v>
      </c>
      <c r="CH286" s="26">
        <f t="shared" si="286"/>
        <v>2</v>
      </c>
      <c r="CI286" s="14">
        <f t="shared" si="306"/>
        <v>1</v>
      </c>
      <c r="CJ286" s="28" t="str">
        <f>IFERROR((IF(CI286&lt;=CK286,"SOBRESALIENTE",IF(CI286&lt;CK286+(CK286*0.05),"NO CUMPLIDA","ACEPTABLE"))),"N/A")</f>
        <v>SOBRESALIENTE</v>
      </c>
      <c r="CK286" s="11">
        <v>1</v>
      </c>
      <c r="CL286" s="26"/>
      <c r="CM286" s="26">
        <f t="shared" si="287"/>
        <v>2</v>
      </c>
      <c r="CN286" s="38">
        <f t="shared" si="312"/>
        <v>0.33333333333333331</v>
      </c>
      <c r="CO286" s="14">
        <f t="shared" si="307"/>
        <v>6</v>
      </c>
      <c r="CP286" s="28" t="str">
        <f>IFERROR((IF(CO286&lt;=CQ286,"SOBRESALIENTE",IF(CO286&gt;CQ286+(CQ286*0.05),"NO CUMPLIDA","ACEPTABLE"))),"N/A")</f>
        <v>NO CUMPLIDA</v>
      </c>
      <c r="CQ286" s="11">
        <v>1</v>
      </c>
      <c r="CR286" s="26"/>
      <c r="CS286" s="26">
        <f t="shared" si="288"/>
        <v>0</v>
      </c>
      <c r="CT286" s="25">
        <f t="shared" si="313"/>
        <v>0.33333333333333331</v>
      </c>
      <c r="CU286" s="30">
        <f t="shared" si="308"/>
        <v>0</v>
      </c>
      <c r="CV286" s="28" t="str">
        <f t="shared" si="332"/>
        <v>ACEPTABLE</v>
      </c>
      <c r="CW286" s="11">
        <v>1</v>
      </c>
      <c r="CX286" s="26"/>
      <c r="CY286" s="26">
        <f t="shared" si="289"/>
        <v>2</v>
      </c>
      <c r="CZ286" s="46">
        <f t="shared" si="284"/>
        <v>2</v>
      </c>
      <c r="DA286" s="30">
        <f t="shared" si="309"/>
        <v>1</v>
      </c>
      <c r="DB286" s="28" t="str">
        <f>IFERROR((IF(DA286&lt;=DC286,"SOBRESALIENTE",IF(DA286&lt;DC286+(DC286*0.05),"NO CUMPLIDA","ACEPTABLE"))),"N/A")</f>
        <v>SOBRESALIENTE</v>
      </c>
      <c r="DC286" s="11">
        <v>1</v>
      </c>
      <c r="DD286" s="26"/>
    </row>
    <row r="287" spans="1:108" ht="157.5">
      <c r="A287" s="8" t="s">
        <v>2308</v>
      </c>
      <c r="B287" s="7" t="s">
        <v>531</v>
      </c>
      <c r="C287" s="8" t="s">
        <v>2218</v>
      </c>
      <c r="D287" s="286" t="s">
        <v>2219</v>
      </c>
      <c r="E287" s="286">
        <v>70289762</v>
      </c>
      <c r="F287" s="8" t="s">
        <v>2220</v>
      </c>
      <c r="G287" s="286" t="s">
        <v>2219</v>
      </c>
      <c r="H287" s="286">
        <v>70289762</v>
      </c>
      <c r="I287" s="7" t="s">
        <v>107</v>
      </c>
      <c r="J287" s="7" t="s">
        <v>2309</v>
      </c>
      <c r="K287" s="7" t="s">
        <v>2310</v>
      </c>
      <c r="L287" s="7" t="s">
        <v>110</v>
      </c>
      <c r="M287" s="7" t="s">
        <v>2311</v>
      </c>
      <c r="N287" s="7" t="s">
        <v>112</v>
      </c>
      <c r="O287" s="7" t="s">
        <v>172</v>
      </c>
      <c r="P287" s="7" t="s">
        <v>2262</v>
      </c>
      <c r="Q287" s="7" t="s">
        <v>607</v>
      </c>
      <c r="R287" s="8" t="s">
        <v>2312</v>
      </c>
      <c r="S287" s="7" t="s">
        <v>2313</v>
      </c>
      <c r="T287" s="7" t="s">
        <v>2314</v>
      </c>
      <c r="U287" s="11">
        <v>1</v>
      </c>
      <c r="V287" s="7" t="s">
        <v>1133</v>
      </c>
      <c r="W287" s="238">
        <v>10</v>
      </c>
      <c r="X287" s="287">
        <v>10</v>
      </c>
      <c r="Y287" s="14">
        <f t="shared" si="290"/>
        <v>1</v>
      </c>
      <c r="Z287" s="287">
        <v>4</v>
      </c>
      <c r="AA287" s="287">
        <v>4</v>
      </c>
      <c r="AB287" s="14">
        <f t="shared" si="291"/>
        <v>1</v>
      </c>
      <c r="AC287" s="287">
        <v>8</v>
      </c>
      <c r="AD287" s="287">
        <v>8</v>
      </c>
      <c r="AE287" s="14">
        <f t="shared" si="292"/>
        <v>1</v>
      </c>
      <c r="AF287" s="49">
        <f t="shared" si="285"/>
        <v>22</v>
      </c>
      <c r="AG287" s="7">
        <f t="shared" si="285"/>
        <v>22</v>
      </c>
      <c r="AH287" s="14">
        <f t="shared" si="310"/>
        <v>1</v>
      </c>
      <c r="AI287" s="17" t="str">
        <f t="shared" si="329"/>
        <v>SOBRESALIENTE</v>
      </c>
      <c r="AJ287" s="11">
        <v>1</v>
      </c>
      <c r="AK287" s="11" t="s">
        <v>119</v>
      </c>
      <c r="AL287" s="44" t="s">
        <v>2315</v>
      </c>
      <c r="AM287" s="288">
        <v>12</v>
      </c>
      <c r="AN287" s="288">
        <v>12</v>
      </c>
      <c r="AO287" s="14">
        <f t="shared" si="293"/>
        <v>1</v>
      </c>
      <c r="AP287" s="288">
        <v>6</v>
      </c>
      <c r="AQ287" s="288">
        <v>6</v>
      </c>
      <c r="AR287" s="14">
        <f t="shared" si="294"/>
        <v>1</v>
      </c>
      <c r="AS287" s="288">
        <v>8</v>
      </c>
      <c r="AT287" s="288">
        <v>8</v>
      </c>
      <c r="AU287" s="14">
        <f t="shared" si="295"/>
        <v>1</v>
      </c>
      <c r="AV287" s="49">
        <f t="shared" si="322"/>
        <v>26</v>
      </c>
      <c r="AW287" s="7">
        <f t="shared" si="322"/>
        <v>26</v>
      </c>
      <c r="AX287" s="14">
        <f t="shared" si="296"/>
        <v>1</v>
      </c>
      <c r="AY287" s="17" t="str">
        <f>IFERROR((IF(AX287&gt;=AZ287,"SOBRESALIENTE",IF(AX287&lt;AZ287-(AZ287*0.05),"NO CUMPLIDA","ACEPTABLE"))),"N/A")</f>
        <v>SOBRESALIENTE</v>
      </c>
      <c r="AZ287" s="11">
        <f t="shared" si="311"/>
        <v>1</v>
      </c>
      <c r="BA287" s="11" t="s">
        <v>119</v>
      </c>
      <c r="BB287" s="7" t="s">
        <v>2316</v>
      </c>
      <c r="BC287" s="21"/>
      <c r="BD287" s="21"/>
      <c r="BE287" s="14" t="e">
        <f t="shared" si="297"/>
        <v>#DIV/0!</v>
      </c>
      <c r="BF287" s="21"/>
      <c r="BG287" s="21"/>
      <c r="BH287" s="14" t="e">
        <f t="shared" si="298"/>
        <v>#DIV/0!</v>
      </c>
      <c r="BI287" s="21"/>
      <c r="BJ287" s="21"/>
      <c r="BK287" s="14" t="e">
        <f t="shared" si="299"/>
        <v>#DIV/0!</v>
      </c>
      <c r="BL287" s="27">
        <f t="shared" si="323"/>
        <v>0</v>
      </c>
      <c r="BM287" s="26">
        <f t="shared" si="323"/>
        <v>0</v>
      </c>
      <c r="BN287" s="14" t="e">
        <f t="shared" si="300"/>
        <v>#DIV/0!</v>
      </c>
      <c r="BO287" s="28" t="str">
        <f t="shared" si="330"/>
        <v>N/A</v>
      </c>
      <c r="BP287" s="24">
        <f t="shared" si="268"/>
        <v>1</v>
      </c>
      <c r="BQ287" s="21"/>
      <c r="BR287" s="21"/>
      <c r="BS287" s="21"/>
      <c r="BT287" s="14" t="e">
        <f t="shared" si="301"/>
        <v>#DIV/0!</v>
      </c>
      <c r="BU287" s="21"/>
      <c r="BV287" s="21"/>
      <c r="BW287" s="14" t="e">
        <f t="shared" si="302"/>
        <v>#DIV/0!</v>
      </c>
      <c r="BX287" s="21"/>
      <c r="BY287" s="21"/>
      <c r="BZ287" s="14" t="e">
        <f t="shared" si="303"/>
        <v>#DIV/0!</v>
      </c>
      <c r="CA287" s="27">
        <f t="shared" si="304"/>
        <v>0</v>
      </c>
      <c r="CB287" s="26">
        <f t="shared" si="304"/>
        <v>0</v>
      </c>
      <c r="CC287" s="14" t="e">
        <f t="shared" si="305"/>
        <v>#DIV/0!</v>
      </c>
      <c r="CD287" s="28" t="str">
        <f t="shared" si="331"/>
        <v>N/A</v>
      </c>
      <c r="CE287" s="24">
        <f t="shared" si="269"/>
        <v>1</v>
      </c>
      <c r="CF287" s="21"/>
      <c r="CG287" s="26">
        <f t="shared" si="286"/>
        <v>48</v>
      </c>
      <c r="CH287" s="26">
        <f t="shared" si="286"/>
        <v>48</v>
      </c>
      <c r="CI287" s="14">
        <f t="shared" si="306"/>
        <v>1</v>
      </c>
      <c r="CJ287" s="28" t="str">
        <f>IFERROR((IF(CI287&gt;=CK287,"SOBRESALIENTE",IF(CI287&lt;CK287-(CK287*0.05),"NO CUMPLIDA","ACEPTABLE"))),"N/A")</f>
        <v>SOBRESALIENTE</v>
      </c>
      <c r="CK287" s="11">
        <v>1</v>
      </c>
      <c r="CL287" s="26"/>
      <c r="CM287" s="26">
        <f t="shared" si="287"/>
        <v>48</v>
      </c>
      <c r="CN287" s="38">
        <f t="shared" si="312"/>
        <v>8</v>
      </c>
      <c r="CO287" s="14">
        <f t="shared" si="307"/>
        <v>6</v>
      </c>
      <c r="CP287" s="28" t="str">
        <f>IFERROR((IF(CO287&gt;=CQ287,"SOBRESALIENTE",IF(CO287&gt;CQ287-(CQ287*0.05),"NO CUMPLIDA","ACEPTABLE"))),"N/A")</f>
        <v>SOBRESALIENTE</v>
      </c>
      <c r="CQ287" s="11">
        <v>1</v>
      </c>
      <c r="CR287" s="26"/>
      <c r="CS287" s="26">
        <f t="shared" si="288"/>
        <v>0</v>
      </c>
      <c r="CT287" s="25">
        <f t="shared" si="313"/>
        <v>8</v>
      </c>
      <c r="CU287" s="30">
        <f t="shared" si="308"/>
        <v>0</v>
      </c>
      <c r="CV287" s="28" t="str">
        <f t="shared" si="332"/>
        <v>ACEPTABLE</v>
      </c>
      <c r="CW287" s="11">
        <v>1</v>
      </c>
      <c r="CX287" s="26"/>
      <c r="CY287" s="26">
        <f t="shared" si="289"/>
        <v>48</v>
      </c>
      <c r="CZ287" s="46">
        <f t="shared" si="284"/>
        <v>48</v>
      </c>
      <c r="DA287" s="30">
        <f t="shared" si="309"/>
        <v>1</v>
      </c>
      <c r="DB287" s="28" t="str">
        <f>IFERROR((IF(DA287&gt;=DC287,"SOBRESALIENTE",IF(DA287&lt;DC287-(DC287*0.05),"NO CUMPLIDA","ACEPTABLE"))),"N/A")</f>
        <v>SOBRESALIENTE</v>
      </c>
      <c r="DC287" s="11">
        <v>1</v>
      </c>
      <c r="DD287" s="26"/>
    </row>
    <row r="288" spans="1:108" ht="141.75">
      <c r="A288" s="6" t="s">
        <v>2317</v>
      </c>
      <c r="B288" s="7" t="s">
        <v>531</v>
      </c>
      <c r="C288" s="8" t="s">
        <v>2218</v>
      </c>
      <c r="D288" s="286" t="s">
        <v>2219</v>
      </c>
      <c r="E288" s="286">
        <v>70289762</v>
      </c>
      <c r="F288" s="8" t="s">
        <v>2220</v>
      </c>
      <c r="G288" s="286" t="s">
        <v>2219</v>
      </c>
      <c r="H288" s="286">
        <v>70289762</v>
      </c>
      <c r="I288" s="7" t="s">
        <v>107</v>
      </c>
      <c r="J288" s="7" t="s">
        <v>2259</v>
      </c>
      <c r="K288" s="7" t="s">
        <v>2318</v>
      </c>
      <c r="L288" s="7" t="s">
        <v>110</v>
      </c>
      <c r="M288" s="7" t="s">
        <v>2261</v>
      </c>
      <c r="N288" s="7" t="s">
        <v>112</v>
      </c>
      <c r="O288" s="7" t="s">
        <v>172</v>
      </c>
      <c r="P288" s="7" t="s">
        <v>2262</v>
      </c>
      <c r="Q288" s="7" t="s">
        <v>607</v>
      </c>
      <c r="R288" s="8" t="s">
        <v>2319</v>
      </c>
      <c r="S288" s="7" t="s">
        <v>2320</v>
      </c>
      <c r="T288" s="7" t="s">
        <v>2321</v>
      </c>
      <c r="U288" s="11">
        <v>1</v>
      </c>
      <c r="V288" s="7" t="s">
        <v>1133</v>
      </c>
      <c r="W288" s="238">
        <v>11</v>
      </c>
      <c r="X288" s="287">
        <v>11</v>
      </c>
      <c r="Y288" s="14">
        <f t="shared" si="290"/>
        <v>1</v>
      </c>
      <c r="Z288" s="287">
        <v>10</v>
      </c>
      <c r="AA288" s="287">
        <v>10</v>
      </c>
      <c r="AB288" s="14">
        <f t="shared" si="291"/>
        <v>1</v>
      </c>
      <c r="AC288" s="287">
        <v>12</v>
      </c>
      <c r="AD288" s="287">
        <v>12</v>
      </c>
      <c r="AE288" s="14">
        <f t="shared" si="292"/>
        <v>1</v>
      </c>
      <c r="AF288" s="49">
        <f t="shared" si="285"/>
        <v>33</v>
      </c>
      <c r="AG288" s="7">
        <f t="shared" si="285"/>
        <v>33</v>
      </c>
      <c r="AH288" s="14">
        <f t="shared" si="310"/>
        <v>1</v>
      </c>
      <c r="AI288" s="17" t="str">
        <f t="shared" si="329"/>
        <v>SOBRESALIENTE</v>
      </c>
      <c r="AJ288" s="11">
        <v>1</v>
      </c>
      <c r="AK288" s="11" t="s">
        <v>119</v>
      </c>
      <c r="AL288" s="289" t="s">
        <v>2322</v>
      </c>
      <c r="AM288" s="288">
        <v>12</v>
      </c>
      <c r="AN288" s="288">
        <v>12</v>
      </c>
      <c r="AO288" s="14">
        <f t="shared" si="293"/>
        <v>1</v>
      </c>
      <c r="AP288" s="288">
        <v>31</v>
      </c>
      <c r="AQ288" s="288">
        <v>31</v>
      </c>
      <c r="AR288" s="14">
        <f t="shared" si="294"/>
        <v>1</v>
      </c>
      <c r="AS288" s="288">
        <v>16</v>
      </c>
      <c r="AT288" s="288">
        <v>16</v>
      </c>
      <c r="AU288" s="14">
        <f t="shared" si="295"/>
        <v>1</v>
      </c>
      <c r="AV288" s="49">
        <f t="shared" si="322"/>
        <v>59</v>
      </c>
      <c r="AW288" s="7">
        <f t="shared" si="322"/>
        <v>59</v>
      </c>
      <c r="AX288" s="14">
        <f t="shared" si="296"/>
        <v>1</v>
      </c>
      <c r="AY288" s="17" t="str">
        <f>IFERROR((IF(AX288&gt;=AZ288,"SOBRESALIENTE",IF(AX288&lt;AZ288-(AZ288*0.05),"NO CUMPLIDA","ACEPTABLE"))),"N/A")</f>
        <v>SOBRESALIENTE</v>
      </c>
      <c r="AZ288" s="11">
        <f t="shared" si="311"/>
        <v>1</v>
      </c>
      <c r="BA288" s="11" t="s">
        <v>119</v>
      </c>
      <c r="BB288" s="7" t="s">
        <v>2323</v>
      </c>
      <c r="BC288" s="21"/>
      <c r="BD288" s="21"/>
      <c r="BE288" s="14" t="e">
        <f t="shared" si="297"/>
        <v>#DIV/0!</v>
      </c>
      <c r="BF288" s="21"/>
      <c r="BG288" s="21"/>
      <c r="BH288" s="14" t="e">
        <f t="shared" si="298"/>
        <v>#DIV/0!</v>
      </c>
      <c r="BI288" s="21"/>
      <c r="BJ288" s="21"/>
      <c r="BK288" s="14" t="e">
        <f t="shared" si="299"/>
        <v>#DIV/0!</v>
      </c>
      <c r="BL288" s="27">
        <f t="shared" si="323"/>
        <v>0</v>
      </c>
      <c r="BM288" s="26">
        <f t="shared" si="323"/>
        <v>0</v>
      </c>
      <c r="BN288" s="14" t="e">
        <f t="shared" si="300"/>
        <v>#DIV/0!</v>
      </c>
      <c r="BO288" s="28" t="str">
        <f t="shared" si="330"/>
        <v>N/A</v>
      </c>
      <c r="BP288" s="24">
        <f t="shared" si="268"/>
        <v>1</v>
      </c>
      <c r="BQ288" s="21"/>
      <c r="BR288" s="21"/>
      <c r="BS288" s="21"/>
      <c r="BT288" s="14" t="e">
        <f t="shared" si="301"/>
        <v>#DIV/0!</v>
      </c>
      <c r="BU288" s="21"/>
      <c r="BV288" s="21"/>
      <c r="BW288" s="14" t="e">
        <f t="shared" si="302"/>
        <v>#DIV/0!</v>
      </c>
      <c r="BX288" s="21"/>
      <c r="BY288" s="21"/>
      <c r="BZ288" s="14" t="e">
        <f t="shared" si="303"/>
        <v>#DIV/0!</v>
      </c>
      <c r="CA288" s="27">
        <f t="shared" si="304"/>
        <v>0</v>
      </c>
      <c r="CB288" s="26">
        <f t="shared" si="304"/>
        <v>0</v>
      </c>
      <c r="CC288" s="14" t="e">
        <f t="shared" si="305"/>
        <v>#DIV/0!</v>
      </c>
      <c r="CD288" s="28" t="str">
        <f t="shared" si="331"/>
        <v>N/A</v>
      </c>
      <c r="CE288" s="24">
        <f t="shared" si="269"/>
        <v>1</v>
      </c>
      <c r="CF288" s="21"/>
      <c r="CG288" s="26">
        <f t="shared" ref="CG288:CH321" si="333">SUBTOTAL(9,W288,Z288,AC288,AM288,AP288,AS288)</f>
        <v>92</v>
      </c>
      <c r="CH288" s="26">
        <f t="shared" si="333"/>
        <v>92</v>
      </c>
      <c r="CI288" s="14">
        <f t="shared" si="306"/>
        <v>1</v>
      </c>
      <c r="CJ288" s="28" t="str">
        <f>IFERROR((IF(CI288&gt;=CK288,"SOBRESALIENTE",IF(CI288&lt;CK288-(CK288*0.05),"NO CUMPLIDA","ACEPTABLE"))),"N/A")</f>
        <v>SOBRESALIENTE</v>
      </c>
      <c r="CK288" s="11">
        <v>1</v>
      </c>
      <c r="CL288" s="26"/>
      <c r="CM288" s="26">
        <f t="shared" si="287"/>
        <v>92</v>
      </c>
      <c r="CN288" s="38">
        <f t="shared" si="312"/>
        <v>15.333333333333334</v>
      </c>
      <c r="CO288" s="14">
        <f t="shared" si="307"/>
        <v>6</v>
      </c>
      <c r="CP288" s="28" t="str">
        <f>IFERROR((IF(CO288&gt;=CQ288,"SOBRESALIENTE",IF(CO288&gt;CQ288-(CQ288*0.05),"NO CUMPLIDA","ACEPTABLE"))),"N/A")</f>
        <v>SOBRESALIENTE</v>
      </c>
      <c r="CQ288" s="11">
        <v>1</v>
      </c>
      <c r="CR288" s="26"/>
      <c r="CS288" s="26">
        <f t="shared" si="288"/>
        <v>0</v>
      </c>
      <c r="CT288" s="25">
        <f t="shared" si="313"/>
        <v>15.333333333333334</v>
      </c>
      <c r="CU288" s="30">
        <f t="shared" si="308"/>
        <v>0</v>
      </c>
      <c r="CV288" s="28" t="str">
        <f t="shared" si="332"/>
        <v>ACEPTABLE</v>
      </c>
      <c r="CW288" s="11">
        <v>1</v>
      </c>
      <c r="CX288" s="26"/>
      <c r="CY288" s="26">
        <f t="shared" si="289"/>
        <v>92</v>
      </c>
      <c r="CZ288" s="46">
        <f t="shared" si="284"/>
        <v>92</v>
      </c>
      <c r="DA288" s="30">
        <f t="shared" si="309"/>
        <v>1</v>
      </c>
      <c r="DB288" s="28" t="str">
        <f>IFERROR((IF(DA288&gt;=DC288,"SOBRESALIENTE",IF(DA288&lt;DC288-(DC288*0.05),"NO CUMPLIDA","ACEPTABLE"))),"N/A")</f>
        <v>SOBRESALIENTE</v>
      </c>
      <c r="DC288" s="11">
        <v>1</v>
      </c>
      <c r="DD288" s="26"/>
    </row>
    <row r="289" spans="1:108" ht="110.25">
      <c r="A289" s="8" t="s">
        <v>2324</v>
      </c>
      <c r="B289" s="7" t="s">
        <v>531</v>
      </c>
      <c r="C289" s="8" t="s">
        <v>2218</v>
      </c>
      <c r="D289" s="286" t="s">
        <v>2219</v>
      </c>
      <c r="E289" s="286">
        <v>70289762</v>
      </c>
      <c r="F289" s="8" t="s">
        <v>2220</v>
      </c>
      <c r="G289" s="286" t="s">
        <v>2219</v>
      </c>
      <c r="H289" s="286">
        <v>70289762</v>
      </c>
      <c r="I289" s="7" t="s">
        <v>107</v>
      </c>
      <c r="J289" s="7" t="s">
        <v>2325</v>
      </c>
      <c r="K289" s="7" t="s">
        <v>2326</v>
      </c>
      <c r="L289" s="7" t="s">
        <v>537</v>
      </c>
      <c r="M289" s="7" t="s">
        <v>2261</v>
      </c>
      <c r="N289" s="7" t="s">
        <v>112</v>
      </c>
      <c r="O289" s="7" t="s">
        <v>2</v>
      </c>
      <c r="P289" s="7" t="s">
        <v>2262</v>
      </c>
      <c r="Q289" s="7" t="s">
        <v>607</v>
      </c>
      <c r="R289" s="8" t="s">
        <v>2327</v>
      </c>
      <c r="S289" s="7" t="s">
        <v>2328</v>
      </c>
      <c r="T289" s="7" t="s">
        <v>2329</v>
      </c>
      <c r="U289" s="11">
        <v>0.95</v>
      </c>
      <c r="V289" s="7" t="s">
        <v>1133</v>
      </c>
      <c r="W289" s="238">
        <v>550</v>
      </c>
      <c r="X289" s="287">
        <v>550</v>
      </c>
      <c r="Y289" s="14">
        <f t="shared" si="290"/>
        <v>1</v>
      </c>
      <c r="Z289" s="287">
        <v>558</v>
      </c>
      <c r="AA289" s="287">
        <v>558</v>
      </c>
      <c r="AB289" s="14">
        <f t="shared" si="291"/>
        <v>1</v>
      </c>
      <c r="AC289" s="287">
        <v>341</v>
      </c>
      <c r="AD289" s="287">
        <v>341</v>
      </c>
      <c r="AE289" s="14">
        <f t="shared" si="292"/>
        <v>1</v>
      </c>
      <c r="AF289" s="49">
        <f t="shared" si="285"/>
        <v>1449</v>
      </c>
      <c r="AG289" s="7">
        <f t="shared" si="285"/>
        <v>1449</v>
      </c>
      <c r="AH289" s="14">
        <f t="shared" si="310"/>
        <v>1</v>
      </c>
      <c r="AI289" s="17" t="str">
        <f t="shared" si="329"/>
        <v>SOBRESALIENTE</v>
      </c>
      <c r="AJ289" s="11">
        <v>0.95</v>
      </c>
      <c r="AK289" s="11" t="s">
        <v>119</v>
      </c>
      <c r="AL289" s="44" t="s">
        <v>2330</v>
      </c>
      <c r="AM289" s="288">
        <v>322</v>
      </c>
      <c r="AN289" s="288">
        <v>322</v>
      </c>
      <c r="AO289" s="14">
        <f t="shared" si="293"/>
        <v>1</v>
      </c>
      <c r="AP289" s="288">
        <v>415</v>
      </c>
      <c r="AQ289" s="288">
        <v>415</v>
      </c>
      <c r="AR289" s="14">
        <f t="shared" si="294"/>
        <v>1</v>
      </c>
      <c r="AS289" s="288">
        <v>231</v>
      </c>
      <c r="AT289" s="288">
        <v>231</v>
      </c>
      <c r="AU289" s="14">
        <f t="shared" si="295"/>
        <v>1</v>
      </c>
      <c r="AV289" s="49">
        <f t="shared" si="322"/>
        <v>968</v>
      </c>
      <c r="AW289" s="7">
        <f t="shared" si="322"/>
        <v>968</v>
      </c>
      <c r="AX289" s="14">
        <f t="shared" si="296"/>
        <v>1</v>
      </c>
      <c r="AY289" s="17" t="str">
        <f>IFERROR((IF(AX289&gt;=AZ289,"SOBRESALIENTE",IF(AX289&lt;AZ289-(AZ289*0.05),"NO CUMPLIDA","ACEPTABLE"))),"N/A")</f>
        <v>SOBRESALIENTE</v>
      </c>
      <c r="AZ289" s="11">
        <f t="shared" si="311"/>
        <v>0.95</v>
      </c>
      <c r="BA289" s="11" t="s">
        <v>119</v>
      </c>
      <c r="BB289" s="7" t="s">
        <v>2331</v>
      </c>
      <c r="BC289" s="21"/>
      <c r="BD289" s="21"/>
      <c r="BE289" s="14" t="e">
        <f t="shared" si="297"/>
        <v>#DIV/0!</v>
      </c>
      <c r="BF289" s="21"/>
      <c r="BG289" s="21"/>
      <c r="BH289" s="14" t="e">
        <f t="shared" si="298"/>
        <v>#DIV/0!</v>
      </c>
      <c r="BI289" s="21"/>
      <c r="BJ289" s="21"/>
      <c r="BK289" s="14" t="e">
        <f t="shared" si="299"/>
        <v>#DIV/0!</v>
      </c>
      <c r="BL289" s="27">
        <f t="shared" si="323"/>
        <v>0</v>
      </c>
      <c r="BM289" s="26">
        <f t="shared" si="323"/>
        <v>0</v>
      </c>
      <c r="BN289" s="14" t="e">
        <f t="shared" si="300"/>
        <v>#DIV/0!</v>
      </c>
      <c r="BO289" s="28" t="str">
        <f t="shared" si="330"/>
        <v>N/A</v>
      </c>
      <c r="BP289" s="24">
        <f t="shared" si="268"/>
        <v>0.95</v>
      </c>
      <c r="BQ289" s="21"/>
      <c r="BR289" s="21"/>
      <c r="BS289" s="21"/>
      <c r="BT289" s="14" t="e">
        <f t="shared" si="301"/>
        <v>#DIV/0!</v>
      </c>
      <c r="BU289" s="21"/>
      <c r="BV289" s="21"/>
      <c r="BW289" s="14" t="e">
        <f t="shared" si="302"/>
        <v>#DIV/0!</v>
      </c>
      <c r="BX289" s="21"/>
      <c r="BY289" s="21"/>
      <c r="BZ289" s="14" t="e">
        <f t="shared" si="303"/>
        <v>#DIV/0!</v>
      </c>
      <c r="CA289" s="27">
        <f t="shared" si="304"/>
        <v>0</v>
      </c>
      <c r="CB289" s="26">
        <f t="shared" si="304"/>
        <v>0</v>
      </c>
      <c r="CC289" s="14" t="e">
        <f t="shared" si="305"/>
        <v>#DIV/0!</v>
      </c>
      <c r="CD289" s="28" t="str">
        <f t="shared" si="331"/>
        <v>N/A</v>
      </c>
      <c r="CE289" s="24">
        <f t="shared" si="269"/>
        <v>0.95</v>
      </c>
      <c r="CF289" s="21"/>
      <c r="CG289" s="26">
        <f t="shared" si="333"/>
        <v>2417</v>
      </c>
      <c r="CH289" s="26">
        <f t="shared" si="333"/>
        <v>2417</v>
      </c>
      <c r="CI289" s="14">
        <f t="shared" si="306"/>
        <v>1</v>
      </c>
      <c r="CJ289" s="28" t="str">
        <f>IFERROR((IF(CI289&gt;=CK289,"SOBRESALIENTE",IF(CI289&lt;CK289-(CK289*0.05),"NO CUMPLIDA","ACEPTABLE"))),"N/A")</f>
        <v>SOBRESALIENTE</v>
      </c>
      <c r="CK289" s="11">
        <v>0.95</v>
      </c>
      <c r="CL289" s="26"/>
      <c r="CM289" s="26">
        <f t="shared" si="287"/>
        <v>2417</v>
      </c>
      <c r="CN289" s="38">
        <f t="shared" si="312"/>
        <v>402.83333333333331</v>
      </c>
      <c r="CO289" s="14">
        <f t="shared" si="307"/>
        <v>6</v>
      </c>
      <c r="CP289" s="28" t="str">
        <f>IFERROR((IF(CO289&gt;=CQ289,"SOBRESALIENTE",IF(CO289&gt;CQ289-(CQ289*0.05),"NO CUMPLIDA","ACEPTABLE"))),"N/A")</f>
        <v>SOBRESALIENTE</v>
      </c>
      <c r="CQ289" s="11">
        <v>0.95</v>
      </c>
      <c r="CR289" s="26"/>
      <c r="CS289" s="26">
        <f t="shared" si="288"/>
        <v>0</v>
      </c>
      <c r="CT289" s="25">
        <f t="shared" si="313"/>
        <v>402.83333333333331</v>
      </c>
      <c r="CU289" s="30">
        <f t="shared" si="308"/>
        <v>0</v>
      </c>
      <c r="CV289" s="28" t="str">
        <f t="shared" si="332"/>
        <v>ACEPTABLE</v>
      </c>
      <c r="CW289" s="11">
        <v>0.95</v>
      </c>
      <c r="CX289" s="26"/>
      <c r="CY289" s="26">
        <f t="shared" si="289"/>
        <v>2417</v>
      </c>
      <c r="CZ289" s="46">
        <f t="shared" si="284"/>
        <v>2417</v>
      </c>
      <c r="DA289" s="30">
        <f t="shared" si="309"/>
        <v>1</v>
      </c>
      <c r="DB289" s="28" t="str">
        <f>IFERROR((IF(DA289&gt;=DC289,"SOBRESALIENTE",IF(DA289&lt;DC289-(DC289*0.05),"NO CUMPLIDA","ACEPTABLE"))),"N/A")</f>
        <v>SOBRESALIENTE</v>
      </c>
      <c r="DC289" s="11">
        <v>0.95</v>
      </c>
      <c r="DD289" s="26"/>
    </row>
    <row r="290" spans="1:108" ht="101.25">
      <c r="A290" s="6" t="s">
        <v>2332</v>
      </c>
      <c r="B290" s="7" t="s">
        <v>531</v>
      </c>
      <c r="C290" s="8" t="s">
        <v>2218</v>
      </c>
      <c r="D290" s="286" t="s">
        <v>2219</v>
      </c>
      <c r="E290" s="286">
        <v>70289762</v>
      </c>
      <c r="F290" s="8" t="s">
        <v>2220</v>
      </c>
      <c r="G290" s="286" t="s">
        <v>2219</v>
      </c>
      <c r="H290" s="286">
        <v>70289762</v>
      </c>
      <c r="I290" s="7" t="s">
        <v>107</v>
      </c>
      <c r="J290" s="7" t="s">
        <v>2333</v>
      </c>
      <c r="K290" s="7" t="s">
        <v>2334</v>
      </c>
      <c r="L290" s="7" t="s">
        <v>537</v>
      </c>
      <c r="M290" s="7" t="s">
        <v>2261</v>
      </c>
      <c r="N290" s="7" t="s">
        <v>112</v>
      </c>
      <c r="O290" s="7" t="s">
        <v>2</v>
      </c>
      <c r="P290" s="7" t="s">
        <v>2262</v>
      </c>
      <c r="Q290" s="7" t="s">
        <v>607</v>
      </c>
      <c r="R290" s="8" t="s">
        <v>2335</v>
      </c>
      <c r="S290" s="7" t="s">
        <v>2336</v>
      </c>
      <c r="T290" s="7" t="s">
        <v>2337</v>
      </c>
      <c r="U290" s="11">
        <v>0.1</v>
      </c>
      <c r="V290" s="7" t="s">
        <v>1133</v>
      </c>
      <c r="W290" s="238">
        <v>219</v>
      </c>
      <c r="X290" s="287">
        <v>1862</v>
      </c>
      <c r="Y290" s="14">
        <f t="shared" si="290"/>
        <v>0.11761546723952739</v>
      </c>
      <c r="Z290" s="287">
        <v>209</v>
      </c>
      <c r="AA290" s="287">
        <v>1931</v>
      </c>
      <c r="AB290" s="14">
        <f t="shared" si="291"/>
        <v>0.10823407560849301</v>
      </c>
      <c r="AC290" s="287">
        <v>117</v>
      </c>
      <c r="AD290" s="287">
        <v>1869</v>
      </c>
      <c r="AE290" s="14">
        <f t="shared" si="292"/>
        <v>6.2600321027287326E-2</v>
      </c>
      <c r="AF290" s="49">
        <f t="shared" si="285"/>
        <v>545</v>
      </c>
      <c r="AG290" s="7">
        <f t="shared" si="285"/>
        <v>5662</v>
      </c>
      <c r="AH290" s="14">
        <f t="shared" si="310"/>
        <v>9.6255740021193928E-2</v>
      </c>
      <c r="AI290" s="17" t="str">
        <f>IFERROR((IF(AH290&lt;=AJ290,"SOBRESALIENTE",IF(AH290&gt;AJ290+(AJ290*0.05),"NO CUMPLIDA","ACEPTABLE"))),"N/A")</f>
        <v>SOBRESALIENTE</v>
      </c>
      <c r="AJ290" s="11">
        <v>0.1</v>
      </c>
      <c r="AK290" s="11" t="s">
        <v>119</v>
      </c>
      <c r="AL290" s="44" t="s">
        <v>2338</v>
      </c>
      <c r="AM290" s="288">
        <v>79</v>
      </c>
      <c r="AN290" s="288">
        <v>1361</v>
      </c>
      <c r="AO290" s="14">
        <f t="shared" si="293"/>
        <v>5.8045554739162383E-2</v>
      </c>
      <c r="AP290" s="288">
        <v>45</v>
      </c>
      <c r="AQ290" s="288">
        <v>1906</v>
      </c>
      <c r="AR290" s="14">
        <f t="shared" si="294"/>
        <v>2.36096537250787E-2</v>
      </c>
      <c r="AS290" s="288">
        <v>57</v>
      </c>
      <c r="AT290" s="288">
        <v>1500</v>
      </c>
      <c r="AU290" s="14">
        <f t="shared" si="295"/>
        <v>3.7999999999999999E-2</v>
      </c>
      <c r="AV290" s="49">
        <f t="shared" si="322"/>
        <v>181</v>
      </c>
      <c r="AW290" s="7">
        <f t="shared" si="322"/>
        <v>4767</v>
      </c>
      <c r="AX290" s="14">
        <f t="shared" si="296"/>
        <v>3.7969372771134886E-2</v>
      </c>
      <c r="AY290" s="17" t="str">
        <f>IFERROR((IF(AX290&lt;=AZ290,"SOBRESALIENTE",IF(AX290&gt;AZ290+(AZ290*0.05),"NO CUMPLIDA","ACEPTABLE"))),"N/A")</f>
        <v>SOBRESALIENTE</v>
      </c>
      <c r="AZ290" s="11">
        <f t="shared" si="311"/>
        <v>0.1</v>
      </c>
      <c r="BA290" s="11" t="s">
        <v>119</v>
      </c>
      <c r="BB290" s="7" t="s">
        <v>2339</v>
      </c>
      <c r="BC290" s="21"/>
      <c r="BD290" s="21"/>
      <c r="BE290" s="14" t="e">
        <f t="shared" si="297"/>
        <v>#DIV/0!</v>
      </c>
      <c r="BF290" s="21"/>
      <c r="BG290" s="21"/>
      <c r="BH290" s="14" t="e">
        <f t="shared" si="298"/>
        <v>#DIV/0!</v>
      </c>
      <c r="BI290" s="21"/>
      <c r="BJ290" s="21"/>
      <c r="BK290" s="14" t="e">
        <f t="shared" si="299"/>
        <v>#DIV/0!</v>
      </c>
      <c r="BL290" s="27">
        <f t="shared" si="323"/>
        <v>0</v>
      </c>
      <c r="BM290" s="26">
        <f t="shared" si="323"/>
        <v>0</v>
      </c>
      <c r="BN290" s="14" t="e">
        <f t="shared" si="300"/>
        <v>#DIV/0!</v>
      </c>
      <c r="BO290" s="28" t="str">
        <f>IFERROR((IF(BN290&lt;=BP290,"SOBRESALIENTE",IF(BN290&gt;BP290+(BP290*0.05),"NO CUMPLIDA","ACEPTABLE"))),"N/A")</f>
        <v>N/A</v>
      </c>
      <c r="BP290" s="24">
        <f t="shared" si="268"/>
        <v>0.1</v>
      </c>
      <c r="BQ290" s="21"/>
      <c r="BR290" s="21"/>
      <c r="BS290" s="21"/>
      <c r="BT290" s="14" t="e">
        <f t="shared" si="301"/>
        <v>#DIV/0!</v>
      </c>
      <c r="BU290" s="21"/>
      <c r="BV290" s="21"/>
      <c r="BW290" s="14" t="e">
        <f t="shared" si="302"/>
        <v>#DIV/0!</v>
      </c>
      <c r="BX290" s="21"/>
      <c r="BY290" s="21"/>
      <c r="BZ290" s="14" t="e">
        <f t="shared" si="303"/>
        <v>#DIV/0!</v>
      </c>
      <c r="CA290" s="27">
        <f t="shared" si="304"/>
        <v>0</v>
      </c>
      <c r="CB290" s="26">
        <f t="shared" si="304"/>
        <v>0</v>
      </c>
      <c r="CC290" s="14" t="e">
        <f t="shared" si="305"/>
        <v>#DIV/0!</v>
      </c>
      <c r="CD290" s="28" t="str">
        <f>IFERROR((IF(CC290&lt;=CE290,"SOBRESALIENTE",IF(CC290&gt;CE290+(CE290*0.05),"NO CUMPLIDA","ACEPTABLE"))),"N/A")</f>
        <v>N/A</v>
      </c>
      <c r="CE290" s="24">
        <f t="shared" si="269"/>
        <v>0.1</v>
      </c>
      <c r="CF290" s="21"/>
      <c r="CG290" s="26">
        <f t="shared" si="333"/>
        <v>726</v>
      </c>
      <c r="CH290" s="26">
        <f t="shared" si="333"/>
        <v>10429</v>
      </c>
      <c r="CI290" s="14">
        <f t="shared" si="306"/>
        <v>6.9613577524211337E-2</v>
      </c>
      <c r="CJ290" s="28" t="str">
        <f>IFERROR((IF(CI290&lt;=CK290,"SOBRESALIENTE",IF(CI290&gt;CK290+(CK290*0.05),"NO CUMPLIDA","ACEPTABLE"))),"N/A")</f>
        <v>SOBRESALIENTE</v>
      </c>
      <c r="CK290" s="11">
        <v>0.1</v>
      </c>
      <c r="CL290" s="26"/>
      <c r="CM290" s="26">
        <f t="shared" si="287"/>
        <v>726</v>
      </c>
      <c r="CN290" s="38">
        <f t="shared" si="312"/>
        <v>1738.1666666666667</v>
      </c>
      <c r="CO290" s="14">
        <f t="shared" si="307"/>
        <v>0.41768146514526799</v>
      </c>
      <c r="CP290" s="28" t="str">
        <f>IFERROR((IF(CO290&lt;=CQ290,"SOBRESALIENTE",IF(CO290&gt;CQ290+(CQ290*0.05),"NO CUMPLIDA","ACEPTABLE"))),"N/A")</f>
        <v>NO CUMPLIDA</v>
      </c>
      <c r="CQ290" s="11">
        <v>0.1</v>
      </c>
      <c r="CR290" s="26"/>
      <c r="CS290" s="26">
        <f t="shared" si="288"/>
        <v>0</v>
      </c>
      <c r="CT290" s="25">
        <f t="shared" si="313"/>
        <v>1738.1666666666667</v>
      </c>
      <c r="CU290" s="30">
        <f t="shared" si="308"/>
        <v>0</v>
      </c>
      <c r="CV290" s="28" t="str">
        <f t="shared" si="332"/>
        <v>ACEPTABLE</v>
      </c>
      <c r="CW290" s="11">
        <v>0.1</v>
      </c>
      <c r="CX290" s="26"/>
      <c r="CY290" s="26">
        <f t="shared" si="289"/>
        <v>726</v>
      </c>
      <c r="CZ290" s="46">
        <f t="shared" si="284"/>
        <v>10429</v>
      </c>
      <c r="DA290" s="30">
        <f t="shared" si="309"/>
        <v>6.9613577524211337E-2</v>
      </c>
      <c r="DB290" s="28" t="str">
        <f>IFERROR((IF(DA290&lt;=DC290,"SOBRESALIENTE",IF(DA290&gt;DC290+(DC290*0.05),"NO CUMPLIDA","ACEPTABLE"))),"N/A")</f>
        <v>SOBRESALIENTE</v>
      </c>
      <c r="DC290" s="11">
        <v>0.1</v>
      </c>
      <c r="DD290" s="26"/>
    </row>
    <row r="291" spans="1:108" ht="110.25">
      <c r="A291" s="8" t="s">
        <v>2340</v>
      </c>
      <c r="B291" s="7" t="s">
        <v>531</v>
      </c>
      <c r="C291" s="8" t="s">
        <v>2218</v>
      </c>
      <c r="D291" s="286" t="s">
        <v>2219</v>
      </c>
      <c r="E291" s="286">
        <v>70289762</v>
      </c>
      <c r="F291" s="8" t="s">
        <v>2220</v>
      </c>
      <c r="G291" s="286" t="s">
        <v>2219</v>
      </c>
      <c r="H291" s="286">
        <v>70289762</v>
      </c>
      <c r="I291" s="7" t="s">
        <v>107</v>
      </c>
      <c r="J291" s="7" t="s">
        <v>2221</v>
      </c>
      <c r="K291" s="7" t="s">
        <v>2222</v>
      </c>
      <c r="L291" s="7" t="s">
        <v>537</v>
      </c>
      <c r="M291" s="7" t="s">
        <v>2223</v>
      </c>
      <c r="N291" s="7" t="s">
        <v>112</v>
      </c>
      <c r="O291" s="7" t="s">
        <v>172</v>
      </c>
      <c r="P291" s="7" t="s">
        <v>2224</v>
      </c>
      <c r="Q291" s="7" t="s">
        <v>135</v>
      </c>
      <c r="R291" s="8" t="s">
        <v>2341</v>
      </c>
      <c r="S291" s="7" t="s">
        <v>2342</v>
      </c>
      <c r="T291" s="7" t="s">
        <v>2343</v>
      </c>
      <c r="U291" s="11">
        <v>0</v>
      </c>
      <c r="V291" s="7" t="s">
        <v>1133</v>
      </c>
      <c r="W291" s="238">
        <v>0</v>
      </c>
      <c r="X291" s="287">
        <v>718</v>
      </c>
      <c r="Y291" s="14">
        <f t="shared" si="290"/>
        <v>0</v>
      </c>
      <c r="Z291" s="287">
        <v>0</v>
      </c>
      <c r="AA291" s="287">
        <v>474</v>
      </c>
      <c r="AB291" s="14">
        <f t="shared" si="291"/>
        <v>0</v>
      </c>
      <c r="AC291" s="287">
        <v>0</v>
      </c>
      <c r="AD291" s="287">
        <v>549</v>
      </c>
      <c r="AE291" s="14">
        <f t="shared" si="292"/>
        <v>0</v>
      </c>
      <c r="AF291" s="49">
        <f t="shared" si="285"/>
        <v>0</v>
      </c>
      <c r="AG291" s="7">
        <f t="shared" si="285"/>
        <v>1741</v>
      </c>
      <c r="AH291" s="14">
        <f t="shared" si="310"/>
        <v>0</v>
      </c>
      <c r="AI291" s="17" t="str">
        <f>IFERROR((IF(AH291&lt;=AJ291,"SOBRESALIENTE",IF(AH291&gt;AJ291+(AJ291*0.05),"NO CUMPLIDA","ACEPTABLE"))),"N/A")</f>
        <v>SOBRESALIENTE</v>
      </c>
      <c r="AJ291" s="11">
        <v>0</v>
      </c>
      <c r="AK291" s="11" t="s">
        <v>119</v>
      </c>
      <c r="AL291" s="44" t="s">
        <v>2344</v>
      </c>
      <c r="AM291" s="288">
        <v>0</v>
      </c>
      <c r="AN291" s="288">
        <v>624</v>
      </c>
      <c r="AO291" s="14">
        <f t="shared" si="293"/>
        <v>0</v>
      </c>
      <c r="AP291" s="288">
        <v>0</v>
      </c>
      <c r="AQ291" s="288">
        <v>579</v>
      </c>
      <c r="AR291" s="14">
        <f t="shared" si="294"/>
        <v>0</v>
      </c>
      <c r="AS291" s="288">
        <v>0</v>
      </c>
      <c r="AT291" s="288">
        <v>508</v>
      </c>
      <c r="AU291" s="14">
        <f t="shared" si="295"/>
        <v>0</v>
      </c>
      <c r="AV291" s="49">
        <f t="shared" si="322"/>
        <v>0</v>
      </c>
      <c r="AW291" s="7">
        <f t="shared" si="322"/>
        <v>1711</v>
      </c>
      <c r="AX291" s="14">
        <f t="shared" si="296"/>
        <v>0</v>
      </c>
      <c r="AY291" s="17" t="str">
        <f>IFERROR((IF(AX291&lt;=AZ291,"SOBRESALIENTE",IF(AX291&gt;AZ291+(AZ291*0.05),"NO CUMPLIDA","ACEPTABLE"))),"N/A")</f>
        <v>SOBRESALIENTE</v>
      </c>
      <c r="AZ291" s="11">
        <f t="shared" si="311"/>
        <v>0</v>
      </c>
      <c r="BA291" s="11" t="s">
        <v>119</v>
      </c>
      <c r="BB291" s="7" t="s">
        <v>2345</v>
      </c>
      <c r="BC291" s="21"/>
      <c r="BD291" s="21"/>
      <c r="BE291" s="14" t="e">
        <f t="shared" si="297"/>
        <v>#DIV/0!</v>
      </c>
      <c r="BF291" s="21"/>
      <c r="BG291" s="21"/>
      <c r="BH291" s="14" t="e">
        <f t="shared" si="298"/>
        <v>#DIV/0!</v>
      </c>
      <c r="BI291" s="21"/>
      <c r="BJ291" s="21"/>
      <c r="BK291" s="14" t="e">
        <f t="shared" si="299"/>
        <v>#DIV/0!</v>
      </c>
      <c r="BL291" s="27">
        <f t="shared" si="323"/>
        <v>0</v>
      </c>
      <c r="BM291" s="26">
        <f t="shared" si="323"/>
        <v>0</v>
      </c>
      <c r="BN291" s="14" t="e">
        <f t="shared" si="300"/>
        <v>#DIV/0!</v>
      </c>
      <c r="BO291" s="28" t="str">
        <f>IFERROR((IF(BN291&gt;=BP291,"SOBRESALIENTE",IF(BN291&gt;BP291-(BP291*0.05),"NO CUMPLIDA","ACEPTABLE"))),"N/A")</f>
        <v>N/A</v>
      </c>
      <c r="BP291" s="24">
        <f t="shared" si="268"/>
        <v>0</v>
      </c>
      <c r="BQ291" s="21"/>
      <c r="BR291" s="21"/>
      <c r="BS291" s="21"/>
      <c r="BT291" s="14" t="e">
        <f t="shared" si="301"/>
        <v>#DIV/0!</v>
      </c>
      <c r="BU291" s="21"/>
      <c r="BV291" s="21"/>
      <c r="BW291" s="14" t="e">
        <f t="shared" si="302"/>
        <v>#DIV/0!</v>
      </c>
      <c r="BX291" s="21"/>
      <c r="BY291" s="21"/>
      <c r="BZ291" s="14" t="e">
        <f t="shared" si="303"/>
        <v>#DIV/0!</v>
      </c>
      <c r="CA291" s="27">
        <f t="shared" si="304"/>
        <v>0</v>
      </c>
      <c r="CB291" s="26">
        <f t="shared" si="304"/>
        <v>0</v>
      </c>
      <c r="CC291" s="14" t="e">
        <f t="shared" si="305"/>
        <v>#DIV/0!</v>
      </c>
      <c r="CD291" s="28" t="str">
        <f>IFERROR((IF(CC291&lt;=CE291,"SOBRESALIENTE",IF(CC291&gt;CE291+(CE291*0.05),"NO CUMPLIDA","ACEPTABLE"))),"N/A")</f>
        <v>N/A</v>
      </c>
      <c r="CE291" s="24">
        <f t="shared" si="269"/>
        <v>0</v>
      </c>
      <c r="CF291" s="21"/>
      <c r="CG291" s="26">
        <f t="shared" si="333"/>
        <v>0</v>
      </c>
      <c r="CH291" s="26">
        <f t="shared" si="333"/>
        <v>3452</v>
      </c>
      <c r="CI291" s="14">
        <f t="shared" si="306"/>
        <v>0</v>
      </c>
      <c r="CJ291" s="28" t="str">
        <f>IFERROR((IF(CI291&lt;=CK291,"SOBRESALIENTE",IF(CI291&gt;CK291+(CK291*0.05),"NO CUMPLIDA","ACEPTABLE"))),"N/A")</f>
        <v>SOBRESALIENTE</v>
      </c>
      <c r="CK291" s="11">
        <v>0</v>
      </c>
      <c r="CL291" s="26"/>
      <c r="CM291" s="26">
        <f t="shared" si="287"/>
        <v>0</v>
      </c>
      <c r="CN291" s="38">
        <f t="shared" si="312"/>
        <v>575.33333333333337</v>
      </c>
      <c r="CO291" s="14">
        <f t="shared" si="307"/>
        <v>0</v>
      </c>
      <c r="CP291" s="28" t="str">
        <f>IFERROR((IF(CO291&gt;=CQ291,"SOBRESALIENTE",IF(CO291&gt;CQ291-(CQ291*0.05),"NO CUMPLIDA","ACEPTABLE"))),"N/A")</f>
        <v>SOBRESALIENTE</v>
      </c>
      <c r="CQ291" s="11">
        <v>0</v>
      </c>
      <c r="CR291" s="26"/>
      <c r="CS291" s="26">
        <f t="shared" si="288"/>
        <v>0</v>
      </c>
      <c r="CT291" s="25">
        <f t="shared" si="313"/>
        <v>575.33333333333337</v>
      </c>
      <c r="CU291" s="30">
        <f t="shared" si="308"/>
        <v>0</v>
      </c>
      <c r="CV291" s="28" t="str">
        <f t="shared" si="332"/>
        <v>SOBRESALIENTE</v>
      </c>
      <c r="CW291" s="11">
        <v>0</v>
      </c>
      <c r="CX291" s="26"/>
      <c r="CY291" s="26">
        <f t="shared" si="289"/>
        <v>0</v>
      </c>
      <c r="CZ291" s="46">
        <f t="shared" si="284"/>
        <v>3452</v>
      </c>
      <c r="DA291" s="30">
        <f t="shared" si="309"/>
        <v>0</v>
      </c>
      <c r="DB291" s="28" t="str">
        <f>IFERROR((IF(DA291&gt;=DC291,"SOBRESALIENTE",IF(DA291&gt;DC291-(DC291*0.05),"NO CUMPLIDA","ACEPTABLE"))),"N/A")</f>
        <v>SOBRESALIENTE</v>
      </c>
      <c r="DC291" s="11">
        <v>0</v>
      </c>
      <c r="DD291" s="26"/>
    </row>
    <row r="292" spans="1:108" ht="126">
      <c r="A292" s="6" t="s">
        <v>2346</v>
      </c>
      <c r="B292" s="7" t="s">
        <v>531</v>
      </c>
      <c r="C292" s="8" t="s">
        <v>2218</v>
      </c>
      <c r="D292" s="286" t="s">
        <v>2219</v>
      </c>
      <c r="E292" s="286">
        <v>70289762</v>
      </c>
      <c r="F292" s="8" t="s">
        <v>2220</v>
      </c>
      <c r="G292" s="286" t="s">
        <v>2219</v>
      </c>
      <c r="H292" s="286">
        <v>70289762</v>
      </c>
      <c r="I292" s="7" t="s">
        <v>107</v>
      </c>
      <c r="J292" s="7" t="s">
        <v>2221</v>
      </c>
      <c r="K292" s="7" t="s">
        <v>2222</v>
      </c>
      <c r="L292" s="7" t="s">
        <v>537</v>
      </c>
      <c r="M292" s="7" t="s">
        <v>2223</v>
      </c>
      <c r="N292" s="7" t="s">
        <v>112</v>
      </c>
      <c r="O292" s="7" t="s">
        <v>172</v>
      </c>
      <c r="P292" s="7" t="s">
        <v>2224</v>
      </c>
      <c r="Q292" s="7" t="s">
        <v>135</v>
      </c>
      <c r="R292" s="8" t="s">
        <v>2347</v>
      </c>
      <c r="S292" s="7" t="s">
        <v>2348</v>
      </c>
      <c r="T292" s="7" t="s">
        <v>2349</v>
      </c>
      <c r="U292" s="11">
        <v>0.01</v>
      </c>
      <c r="V292" s="7" t="s">
        <v>1133</v>
      </c>
      <c r="W292" s="238">
        <v>0</v>
      </c>
      <c r="X292" s="287">
        <v>14424</v>
      </c>
      <c r="Y292" s="14">
        <f t="shared" si="290"/>
        <v>0</v>
      </c>
      <c r="Z292" s="287">
        <v>0</v>
      </c>
      <c r="AA292" s="287">
        <v>13394</v>
      </c>
      <c r="AB292" s="14">
        <f t="shared" si="291"/>
        <v>0</v>
      </c>
      <c r="AC292" s="287">
        <v>0</v>
      </c>
      <c r="AD292" s="287">
        <v>14995</v>
      </c>
      <c r="AE292" s="14">
        <f t="shared" si="292"/>
        <v>0</v>
      </c>
      <c r="AF292" s="49">
        <f t="shared" si="285"/>
        <v>0</v>
      </c>
      <c r="AG292" s="7">
        <f t="shared" si="285"/>
        <v>42813</v>
      </c>
      <c r="AH292" s="14">
        <f t="shared" si="310"/>
        <v>0</v>
      </c>
      <c r="AI292" s="17" t="str">
        <f>IFERROR((IF(AH292&lt;=AJ292,"SOBRESALIENTE",IF(AH292&gt;AJ292+(AJ292*0.05),"NO CUMPLIDA","ACEPTABLE"))),"N/A")</f>
        <v>SOBRESALIENTE</v>
      </c>
      <c r="AJ292" s="11">
        <v>0.01</v>
      </c>
      <c r="AK292" s="11" t="s">
        <v>119</v>
      </c>
      <c r="AL292" s="44" t="s">
        <v>2350</v>
      </c>
      <c r="AM292" s="288">
        <v>0</v>
      </c>
      <c r="AN292" s="288">
        <v>9422</v>
      </c>
      <c r="AO292" s="14">
        <f t="shared" si="293"/>
        <v>0</v>
      </c>
      <c r="AP292" s="288">
        <v>0</v>
      </c>
      <c r="AQ292" s="288">
        <v>10173</v>
      </c>
      <c r="AR292" s="14">
        <f t="shared" si="294"/>
        <v>0</v>
      </c>
      <c r="AS292" s="288">
        <v>0</v>
      </c>
      <c r="AT292" s="288">
        <v>9112</v>
      </c>
      <c r="AU292" s="14">
        <f t="shared" si="295"/>
        <v>0</v>
      </c>
      <c r="AV292" s="49">
        <f t="shared" si="322"/>
        <v>0</v>
      </c>
      <c r="AW292" s="7">
        <f t="shared" si="322"/>
        <v>28707</v>
      </c>
      <c r="AX292" s="14">
        <f t="shared" si="296"/>
        <v>0</v>
      </c>
      <c r="AY292" s="17" t="str">
        <f>IFERROR((IF(AX292&lt;=AZ292,"SOBRESALIENTE",IF(AX292&gt;AZ292+(AZ292*0.05),"NO CUMPLIDA","ACEPTABLE"))),"N/A")</f>
        <v>SOBRESALIENTE</v>
      </c>
      <c r="AZ292" s="11">
        <f t="shared" si="311"/>
        <v>0.01</v>
      </c>
      <c r="BA292" s="11" t="s">
        <v>119</v>
      </c>
      <c r="BB292" s="7" t="s">
        <v>2351</v>
      </c>
      <c r="BC292" s="21"/>
      <c r="BD292" s="21"/>
      <c r="BE292" s="14" t="e">
        <f t="shared" si="297"/>
        <v>#DIV/0!</v>
      </c>
      <c r="BF292" s="21"/>
      <c r="BG292" s="21"/>
      <c r="BH292" s="14" t="e">
        <f t="shared" si="298"/>
        <v>#DIV/0!</v>
      </c>
      <c r="BI292" s="21"/>
      <c r="BJ292" s="21"/>
      <c r="BK292" s="14" t="e">
        <f t="shared" si="299"/>
        <v>#DIV/0!</v>
      </c>
      <c r="BL292" s="27">
        <f t="shared" si="323"/>
        <v>0</v>
      </c>
      <c r="BM292" s="26">
        <f t="shared" si="323"/>
        <v>0</v>
      </c>
      <c r="BN292" s="14" t="e">
        <f t="shared" si="300"/>
        <v>#DIV/0!</v>
      </c>
      <c r="BO292" s="28" t="str">
        <f>IFERROR((IF(BN292&lt;=BP292,"SOBRESALIENTE",IF(BN292&gt;BP292+(BP292*0.05),"NO CUMPLIDA","ACEPTABLE"))),"N/A")</f>
        <v>N/A</v>
      </c>
      <c r="BP292" s="24">
        <f t="shared" si="268"/>
        <v>0.01</v>
      </c>
      <c r="BQ292" s="21"/>
      <c r="BR292" s="21"/>
      <c r="BS292" s="21"/>
      <c r="BT292" s="14" t="e">
        <f t="shared" si="301"/>
        <v>#DIV/0!</v>
      </c>
      <c r="BU292" s="21"/>
      <c r="BV292" s="21"/>
      <c r="BW292" s="14" t="e">
        <f t="shared" si="302"/>
        <v>#DIV/0!</v>
      </c>
      <c r="BX292" s="21"/>
      <c r="BY292" s="21"/>
      <c r="BZ292" s="14" t="e">
        <f t="shared" si="303"/>
        <v>#DIV/0!</v>
      </c>
      <c r="CA292" s="27">
        <f t="shared" si="304"/>
        <v>0</v>
      </c>
      <c r="CB292" s="26">
        <f t="shared" si="304"/>
        <v>0</v>
      </c>
      <c r="CC292" s="14" t="e">
        <f t="shared" si="305"/>
        <v>#DIV/0!</v>
      </c>
      <c r="CD292" s="28" t="str">
        <f>IFERROR((IF(CC292&lt;=CE292,"SOBRESALIENTE",IF(CC292&gt;CE292+(CE292*0.05),"NO CUMPLIDA","ACEPTABLE"))),"N/A")</f>
        <v>N/A</v>
      </c>
      <c r="CE292" s="24">
        <f t="shared" si="269"/>
        <v>0.01</v>
      </c>
      <c r="CF292" s="21"/>
      <c r="CG292" s="26">
        <f t="shared" si="333"/>
        <v>0</v>
      </c>
      <c r="CH292" s="26">
        <f t="shared" si="333"/>
        <v>71520</v>
      </c>
      <c r="CI292" s="14">
        <f t="shared" si="306"/>
        <v>0</v>
      </c>
      <c r="CJ292" s="28" t="str">
        <f>IFERROR((IF(CI292&lt;=CK292,"SOBRESALIENTE",IF(CI292&gt;CK292+(CK292*0.05),"NO CUMPLIDA","ACEPTABLE"))),"N/A")</f>
        <v>SOBRESALIENTE</v>
      </c>
      <c r="CK292" s="11">
        <v>0.01</v>
      </c>
      <c r="CL292" s="26"/>
      <c r="CM292" s="26">
        <f t="shared" si="287"/>
        <v>0</v>
      </c>
      <c r="CN292" s="38">
        <f t="shared" si="312"/>
        <v>11920</v>
      </c>
      <c r="CO292" s="14">
        <f t="shared" si="307"/>
        <v>0</v>
      </c>
      <c r="CP292" s="28" t="str">
        <f>IFERROR((IF(CO292&lt;=CQ292,"SOBRESALIENTE",IF(CO292&gt;CQ292+(CQ292*0.05),"NO CUMPLIDA","ACEPTABLE"))),"N/A")</f>
        <v>SOBRESALIENTE</v>
      </c>
      <c r="CQ292" s="11">
        <v>0.01</v>
      </c>
      <c r="CR292" s="26"/>
      <c r="CS292" s="26">
        <f t="shared" si="288"/>
        <v>0</v>
      </c>
      <c r="CT292" s="25">
        <f t="shared" si="313"/>
        <v>11920</v>
      </c>
      <c r="CU292" s="30">
        <f t="shared" si="308"/>
        <v>0</v>
      </c>
      <c r="CV292" s="28" t="str">
        <f>IFERROR((IF(CU292&lt;=CW292,"SOBRESALIENTE",IF(CU292&gt;CW292+(CW292*0.05),"NO CUMPLIDA","ACEPTABLE"))),"N/A")</f>
        <v>SOBRESALIENTE</v>
      </c>
      <c r="CW292" s="11">
        <v>0.01</v>
      </c>
      <c r="CX292" s="26"/>
      <c r="CY292" s="26">
        <f t="shared" si="289"/>
        <v>0</v>
      </c>
      <c r="CZ292" s="46">
        <f t="shared" si="284"/>
        <v>71520</v>
      </c>
      <c r="DA292" s="30">
        <f t="shared" si="309"/>
        <v>0</v>
      </c>
      <c r="DB292" s="28" t="str">
        <f>IFERROR((IF(DA292&lt;=DC292,"SOBRESALIENTE",IF(DA292&gt;DC292+(DC292*0.05),"NO CUMPLIDA","ACEPTABLE"))),"N/A")</f>
        <v>SOBRESALIENTE</v>
      </c>
      <c r="DC292" s="11">
        <v>0.01</v>
      </c>
      <c r="DD292" s="26"/>
    </row>
    <row r="293" spans="1:108" ht="110.25">
      <c r="A293" s="8" t="s">
        <v>2352</v>
      </c>
      <c r="B293" s="7" t="s">
        <v>531</v>
      </c>
      <c r="C293" s="8" t="s">
        <v>2218</v>
      </c>
      <c r="D293" s="286" t="s">
        <v>2219</v>
      </c>
      <c r="E293" s="286">
        <v>70289762</v>
      </c>
      <c r="F293" s="8" t="s">
        <v>2220</v>
      </c>
      <c r="G293" s="286" t="s">
        <v>2219</v>
      </c>
      <c r="H293" s="286">
        <v>70289762</v>
      </c>
      <c r="I293" s="7" t="s">
        <v>107</v>
      </c>
      <c r="J293" s="7" t="s">
        <v>2353</v>
      </c>
      <c r="K293" s="7" t="s">
        <v>2354</v>
      </c>
      <c r="L293" s="7" t="s">
        <v>537</v>
      </c>
      <c r="M293" s="7" t="s">
        <v>111</v>
      </c>
      <c r="N293" s="7" t="s">
        <v>112</v>
      </c>
      <c r="O293" s="7" t="s">
        <v>2</v>
      </c>
      <c r="P293" s="7" t="s">
        <v>2262</v>
      </c>
      <c r="Q293" s="7" t="s">
        <v>135</v>
      </c>
      <c r="R293" s="8" t="s">
        <v>2355</v>
      </c>
      <c r="S293" s="7" t="s">
        <v>2356</v>
      </c>
      <c r="T293" s="7" t="s">
        <v>2357</v>
      </c>
      <c r="U293" s="11">
        <v>0.95</v>
      </c>
      <c r="V293" s="7" t="s">
        <v>1133</v>
      </c>
      <c r="W293" s="238">
        <v>1</v>
      </c>
      <c r="X293" s="287">
        <v>1</v>
      </c>
      <c r="Y293" s="14">
        <f t="shared" si="290"/>
        <v>1</v>
      </c>
      <c r="Z293" s="287">
        <v>1</v>
      </c>
      <c r="AA293" s="287">
        <v>1</v>
      </c>
      <c r="AB293" s="14">
        <f t="shared" si="291"/>
        <v>1</v>
      </c>
      <c r="AC293" s="287">
        <v>1</v>
      </c>
      <c r="AD293" s="287">
        <v>1</v>
      </c>
      <c r="AE293" s="14">
        <f t="shared" si="292"/>
        <v>1</v>
      </c>
      <c r="AF293" s="49">
        <f t="shared" si="285"/>
        <v>3</v>
      </c>
      <c r="AG293" s="7">
        <f t="shared" si="285"/>
        <v>3</v>
      </c>
      <c r="AH293" s="14">
        <f t="shared" si="310"/>
        <v>1</v>
      </c>
      <c r="AI293" s="17" t="str">
        <f t="shared" ref="AI293:AI306" si="334">IFERROR((IF(AH293&gt;=AJ293,"SOBRESALIENTE",IF(AH293&lt;AJ293-(AJ293*0.05),"NO CUMPLIDA","ACEPTABLE"))),"N/A")</f>
        <v>SOBRESALIENTE</v>
      </c>
      <c r="AJ293" s="11">
        <v>0.95</v>
      </c>
      <c r="AK293" s="11" t="s">
        <v>119</v>
      </c>
      <c r="AL293" s="44" t="s">
        <v>2358</v>
      </c>
      <c r="AM293" s="288">
        <v>1</v>
      </c>
      <c r="AN293" s="288">
        <v>1</v>
      </c>
      <c r="AO293" s="14">
        <f t="shared" si="293"/>
        <v>1</v>
      </c>
      <c r="AP293" s="288">
        <v>1</v>
      </c>
      <c r="AQ293" s="288">
        <v>1</v>
      </c>
      <c r="AR293" s="14">
        <f t="shared" si="294"/>
        <v>1</v>
      </c>
      <c r="AS293" s="288">
        <v>1</v>
      </c>
      <c r="AT293" s="288">
        <v>1</v>
      </c>
      <c r="AU293" s="14">
        <f t="shared" si="295"/>
        <v>1</v>
      </c>
      <c r="AV293" s="49">
        <f t="shared" si="322"/>
        <v>3</v>
      </c>
      <c r="AW293" s="7">
        <f t="shared" si="322"/>
        <v>3</v>
      </c>
      <c r="AX293" s="14">
        <f t="shared" si="296"/>
        <v>1</v>
      </c>
      <c r="AY293" s="17" t="str">
        <f t="shared" ref="AY293:AY306" si="335">IFERROR((IF(AX293&gt;=AZ293,"SOBRESALIENTE",IF(AX293&lt;AZ293-(AZ293*0.05),"NO CUMPLIDA","ACEPTABLE"))),"N/A")</f>
        <v>SOBRESALIENTE</v>
      </c>
      <c r="AZ293" s="11">
        <f t="shared" si="311"/>
        <v>0.95</v>
      </c>
      <c r="BA293" s="11" t="s">
        <v>119</v>
      </c>
      <c r="BB293" s="7" t="s">
        <v>2358</v>
      </c>
      <c r="BC293" s="21"/>
      <c r="BD293" s="21"/>
      <c r="BE293" s="14" t="e">
        <f t="shared" si="297"/>
        <v>#DIV/0!</v>
      </c>
      <c r="BF293" s="21"/>
      <c r="BG293" s="21"/>
      <c r="BH293" s="14" t="e">
        <f t="shared" si="298"/>
        <v>#DIV/0!</v>
      </c>
      <c r="BI293" s="21"/>
      <c r="BJ293" s="21"/>
      <c r="BK293" s="14" t="e">
        <f t="shared" si="299"/>
        <v>#DIV/0!</v>
      </c>
      <c r="BL293" s="27">
        <f t="shared" si="323"/>
        <v>0</v>
      </c>
      <c r="BM293" s="26">
        <f t="shared" si="323"/>
        <v>0</v>
      </c>
      <c r="BN293" s="14" t="e">
        <f t="shared" si="300"/>
        <v>#DIV/0!</v>
      </c>
      <c r="BO293" s="28" t="str">
        <f t="shared" ref="BO293:BO306" si="336">IFERROR((IF(BN293&gt;=BP293,"SOBRESALIENTE",IF(BN293&lt;BP293-(BP293*0.05),"NO CUMPLIDA","ACEPTABLE"))),"N/A")</f>
        <v>N/A</v>
      </c>
      <c r="BP293" s="24">
        <f t="shared" si="268"/>
        <v>0.95</v>
      </c>
      <c r="BQ293" s="21"/>
      <c r="BR293" s="21"/>
      <c r="BS293" s="21"/>
      <c r="BT293" s="14" t="e">
        <f t="shared" si="301"/>
        <v>#DIV/0!</v>
      </c>
      <c r="BU293" s="21"/>
      <c r="BV293" s="21"/>
      <c r="BW293" s="14" t="e">
        <f t="shared" si="302"/>
        <v>#DIV/0!</v>
      </c>
      <c r="BX293" s="21"/>
      <c r="BY293" s="21"/>
      <c r="BZ293" s="14" t="e">
        <f t="shared" si="303"/>
        <v>#DIV/0!</v>
      </c>
      <c r="CA293" s="27">
        <f t="shared" si="304"/>
        <v>0</v>
      </c>
      <c r="CB293" s="26">
        <f t="shared" si="304"/>
        <v>0</v>
      </c>
      <c r="CC293" s="14" t="e">
        <f t="shared" si="305"/>
        <v>#DIV/0!</v>
      </c>
      <c r="CD293" s="28" t="str">
        <f t="shared" ref="CD293:CD306" si="337">IFERROR((IF(CC293&gt;=CE293,"SOBRESALIENTE",IF(CC293&lt;CE293-(CE293*0.05),"NO CUMPLIDA","ACEPTABLE"))),"N/A")</f>
        <v>N/A</v>
      </c>
      <c r="CE293" s="24">
        <f t="shared" si="269"/>
        <v>0.95</v>
      </c>
      <c r="CF293" s="21"/>
      <c r="CG293" s="26">
        <f t="shared" si="333"/>
        <v>6</v>
      </c>
      <c r="CH293" s="26">
        <f t="shared" si="333"/>
        <v>6</v>
      </c>
      <c r="CI293" s="14">
        <f t="shared" si="306"/>
        <v>1</v>
      </c>
      <c r="CJ293" s="28" t="str">
        <f t="shared" ref="CJ293:CJ306" si="338">IFERROR((IF(CI293&gt;=CK293,"SOBRESALIENTE",IF(CI293&lt;CK293-(CK293*0.05),"NO CUMPLIDA","ACEPTABLE"))),"N/A")</f>
        <v>SOBRESALIENTE</v>
      </c>
      <c r="CK293" s="11">
        <v>0.95</v>
      </c>
      <c r="CL293" s="26"/>
      <c r="CM293" s="26">
        <f t="shared" si="287"/>
        <v>6</v>
      </c>
      <c r="CN293" s="38">
        <f t="shared" si="312"/>
        <v>1</v>
      </c>
      <c r="CO293" s="14">
        <f t="shared" si="307"/>
        <v>6</v>
      </c>
      <c r="CP293" s="28" t="str">
        <f t="shared" ref="CP293:CP301" si="339">IFERROR((IF(CO293&gt;=CQ293,"SOBRESALIENTE",IF(CO293&gt;CQ293-(CQ293*0.05),"NO CUMPLIDA","ACEPTABLE"))),"N/A")</f>
        <v>SOBRESALIENTE</v>
      </c>
      <c r="CQ293" s="11">
        <v>0.95</v>
      </c>
      <c r="CR293" s="26"/>
      <c r="CS293" s="26">
        <f t="shared" si="288"/>
        <v>0</v>
      </c>
      <c r="CT293" s="25">
        <f t="shared" si="313"/>
        <v>1</v>
      </c>
      <c r="CU293" s="30">
        <f t="shared" si="308"/>
        <v>0</v>
      </c>
      <c r="CV293" s="28" t="str">
        <f t="shared" ref="CV293:CV301" si="340">IFERROR((IF(CU293&gt;=CW293,"SOBRESALIENTE",IF(CU293&gt;CW293-(CW293*0.05),"NO CUMPLIDA","ACEPTABLE"))),"N/A")</f>
        <v>ACEPTABLE</v>
      </c>
      <c r="CW293" s="11">
        <v>0.95</v>
      </c>
      <c r="CX293" s="26"/>
      <c r="CY293" s="26">
        <f t="shared" si="289"/>
        <v>6</v>
      </c>
      <c r="CZ293" s="46">
        <f t="shared" si="284"/>
        <v>6</v>
      </c>
      <c r="DA293" s="30">
        <f t="shared" si="309"/>
        <v>1</v>
      </c>
      <c r="DB293" s="28" t="str">
        <f t="shared" ref="DB293:DB306" si="341">IFERROR((IF(DA293&gt;=DC293,"SOBRESALIENTE",IF(DA293&lt;DC293-(DC293*0.05),"NO CUMPLIDA","ACEPTABLE"))),"N/A")</f>
        <v>SOBRESALIENTE</v>
      </c>
      <c r="DC293" s="11">
        <v>0.95</v>
      </c>
      <c r="DD293" s="26"/>
    </row>
    <row r="294" spans="1:108" ht="110.25">
      <c r="A294" s="6" t="s">
        <v>2359</v>
      </c>
      <c r="B294" s="7" t="s">
        <v>531</v>
      </c>
      <c r="C294" s="8" t="s">
        <v>2218</v>
      </c>
      <c r="D294" s="286" t="s">
        <v>2219</v>
      </c>
      <c r="E294" s="286">
        <v>70289762</v>
      </c>
      <c r="F294" s="8" t="s">
        <v>2220</v>
      </c>
      <c r="G294" s="286" t="s">
        <v>2219</v>
      </c>
      <c r="H294" s="286">
        <v>70289762</v>
      </c>
      <c r="I294" s="7" t="s">
        <v>107</v>
      </c>
      <c r="J294" s="7" t="s">
        <v>2360</v>
      </c>
      <c r="K294" s="7" t="s">
        <v>2361</v>
      </c>
      <c r="L294" s="7" t="s">
        <v>110</v>
      </c>
      <c r="M294" s="7" t="s">
        <v>2362</v>
      </c>
      <c r="N294" s="7" t="s">
        <v>550</v>
      </c>
      <c r="O294" s="7" t="s">
        <v>172</v>
      </c>
      <c r="P294" s="7" t="s">
        <v>1717</v>
      </c>
      <c r="Q294" s="7" t="s">
        <v>135</v>
      </c>
      <c r="R294" s="8" t="s">
        <v>2363</v>
      </c>
      <c r="S294" s="7" t="s">
        <v>2364</v>
      </c>
      <c r="T294" s="7" t="s">
        <v>2365</v>
      </c>
      <c r="U294" s="11">
        <v>0.95</v>
      </c>
      <c r="V294" s="7" t="s">
        <v>1133</v>
      </c>
      <c r="W294" s="238">
        <v>45</v>
      </c>
      <c r="X294" s="287">
        <v>45</v>
      </c>
      <c r="Y294" s="14">
        <f t="shared" si="290"/>
        <v>1</v>
      </c>
      <c r="Z294" s="287">
        <v>58</v>
      </c>
      <c r="AA294" s="287">
        <v>58</v>
      </c>
      <c r="AB294" s="14">
        <f t="shared" si="291"/>
        <v>1</v>
      </c>
      <c r="AC294" s="287">
        <v>40</v>
      </c>
      <c r="AD294" s="287">
        <v>40</v>
      </c>
      <c r="AE294" s="14">
        <f t="shared" si="292"/>
        <v>1</v>
      </c>
      <c r="AF294" s="49">
        <f t="shared" si="285"/>
        <v>143</v>
      </c>
      <c r="AG294" s="7">
        <f t="shared" si="285"/>
        <v>143</v>
      </c>
      <c r="AH294" s="14">
        <f t="shared" si="310"/>
        <v>1</v>
      </c>
      <c r="AI294" s="17" t="str">
        <f t="shared" si="334"/>
        <v>SOBRESALIENTE</v>
      </c>
      <c r="AJ294" s="11">
        <v>0.95</v>
      </c>
      <c r="AK294" s="11" t="s">
        <v>119</v>
      </c>
      <c r="AL294" s="44" t="s">
        <v>2366</v>
      </c>
      <c r="AM294" s="288">
        <v>29</v>
      </c>
      <c r="AN294" s="288">
        <v>29</v>
      </c>
      <c r="AO294" s="14">
        <f t="shared" si="293"/>
        <v>1</v>
      </c>
      <c r="AP294" s="288">
        <v>40</v>
      </c>
      <c r="AQ294" s="288">
        <v>40</v>
      </c>
      <c r="AR294" s="14">
        <f t="shared" si="294"/>
        <v>1</v>
      </c>
      <c r="AS294" s="288">
        <v>43</v>
      </c>
      <c r="AT294" s="288">
        <v>43</v>
      </c>
      <c r="AU294" s="14">
        <f t="shared" si="295"/>
        <v>1</v>
      </c>
      <c r="AV294" s="49">
        <f t="shared" si="322"/>
        <v>112</v>
      </c>
      <c r="AW294" s="7">
        <f t="shared" si="322"/>
        <v>112</v>
      </c>
      <c r="AX294" s="14">
        <f t="shared" si="296"/>
        <v>1</v>
      </c>
      <c r="AY294" s="17" t="str">
        <f t="shared" si="335"/>
        <v>SOBRESALIENTE</v>
      </c>
      <c r="AZ294" s="11">
        <f t="shared" si="311"/>
        <v>0.95</v>
      </c>
      <c r="BA294" s="11" t="s">
        <v>119</v>
      </c>
      <c r="BB294" s="7" t="s">
        <v>2367</v>
      </c>
      <c r="BC294" s="21"/>
      <c r="BD294" s="21"/>
      <c r="BE294" s="14" t="e">
        <f t="shared" si="297"/>
        <v>#DIV/0!</v>
      </c>
      <c r="BF294" s="21"/>
      <c r="BG294" s="21"/>
      <c r="BH294" s="14" t="e">
        <f t="shared" si="298"/>
        <v>#DIV/0!</v>
      </c>
      <c r="BI294" s="21"/>
      <c r="BJ294" s="21"/>
      <c r="BK294" s="14" t="e">
        <f t="shared" si="299"/>
        <v>#DIV/0!</v>
      </c>
      <c r="BL294" s="27">
        <f t="shared" si="323"/>
        <v>0</v>
      </c>
      <c r="BM294" s="26">
        <f t="shared" si="323"/>
        <v>0</v>
      </c>
      <c r="BN294" s="14" t="e">
        <f t="shared" si="300"/>
        <v>#DIV/0!</v>
      </c>
      <c r="BO294" s="28" t="str">
        <f t="shared" si="336"/>
        <v>N/A</v>
      </c>
      <c r="BP294" s="24">
        <f t="shared" si="268"/>
        <v>0.95</v>
      </c>
      <c r="BQ294" s="21"/>
      <c r="BR294" s="21"/>
      <c r="BS294" s="21"/>
      <c r="BT294" s="14" t="e">
        <f t="shared" si="301"/>
        <v>#DIV/0!</v>
      </c>
      <c r="BU294" s="21"/>
      <c r="BV294" s="21"/>
      <c r="BW294" s="14" t="e">
        <f t="shared" si="302"/>
        <v>#DIV/0!</v>
      </c>
      <c r="BX294" s="21"/>
      <c r="BY294" s="21"/>
      <c r="BZ294" s="14" t="e">
        <f t="shared" si="303"/>
        <v>#DIV/0!</v>
      </c>
      <c r="CA294" s="27">
        <f t="shared" si="304"/>
        <v>0</v>
      </c>
      <c r="CB294" s="26">
        <f t="shared" si="304"/>
        <v>0</v>
      </c>
      <c r="CC294" s="14" t="e">
        <f t="shared" si="305"/>
        <v>#DIV/0!</v>
      </c>
      <c r="CD294" s="28" t="str">
        <f t="shared" si="337"/>
        <v>N/A</v>
      </c>
      <c r="CE294" s="24">
        <f t="shared" si="269"/>
        <v>0.95</v>
      </c>
      <c r="CF294" s="21"/>
      <c r="CG294" s="26">
        <f t="shared" si="333"/>
        <v>255</v>
      </c>
      <c r="CH294" s="26">
        <f t="shared" si="333"/>
        <v>255</v>
      </c>
      <c r="CI294" s="14">
        <f t="shared" si="306"/>
        <v>1</v>
      </c>
      <c r="CJ294" s="28" t="str">
        <f t="shared" si="338"/>
        <v>SOBRESALIENTE</v>
      </c>
      <c r="CK294" s="11">
        <v>0.95</v>
      </c>
      <c r="CL294" s="26"/>
      <c r="CM294" s="26">
        <f t="shared" si="287"/>
        <v>255</v>
      </c>
      <c r="CN294" s="38">
        <f t="shared" si="312"/>
        <v>42.5</v>
      </c>
      <c r="CO294" s="14">
        <f t="shared" si="307"/>
        <v>6</v>
      </c>
      <c r="CP294" s="28" t="str">
        <f t="shared" si="339"/>
        <v>SOBRESALIENTE</v>
      </c>
      <c r="CQ294" s="11">
        <v>0.95</v>
      </c>
      <c r="CR294" s="26"/>
      <c r="CS294" s="26">
        <f t="shared" si="288"/>
        <v>0</v>
      </c>
      <c r="CT294" s="25">
        <f t="shared" si="313"/>
        <v>42.5</v>
      </c>
      <c r="CU294" s="30">
        <f t="shared" si="308"/>
        <v>0</v>
      </c>
      <c r="CV294" s="28" t="str">
        <f t="shared" si="340"/>
        <v>ACEPTABLE</v>
      </c>
      <c r="CW294" s="11">
        <v>0.95</v>
      </c>
      <c r="CX294" s="26"/>
      <c r="CY294" s="26">
        <f t="shared" si="289"/>
        <v>255</v>
      </c>
      <c r="CZ294" s="46">
        <f t="shared" si="284"/>
        <v>255</v>
      </c>
      <c r="DA294" s="30">
        <f t="shared" si="309"/>
        <v>1</v>
      </c>
      <c r="DB294" s="28" t="str">
        <f t="shared" si="341"/>
        <v>SOBRESALIENTE</v>
      </c>
      <c r="DC294" s="11">
        <v>0.95</v>
      </c>
      <c r="DD294" s="26"/>
    </row>
    <row r="295" spans="1:108" ht="220.5">
      <c r="A295" s="8" t="s">
        <v>2368</v>
      </c>
      <c r="B295" s="7" t="s">
        <v>531</v>
      </c>
      <c r="C295" s="8" t="s">
        <v>2218</v>
      </c>
      <c r="D295" s="286" t="s">
        <v>2219</v>
      </c>
      <c r="E295" s="286">
        <v>70289762</v>
      </c>
      <c r="F295" s="8" t="s">
        <v>2220</v>
      </c>
      <c r="G295" s="286" t="s">
        <v>2219</v>
      </c>
      <c r="H295" s="286">
        <v>70289762</v>
      </c>
      <c r="I295" s="7" t="s">
        <v>107</v>
      </c>
      <c r="J295" s="7" t="s">
        <v>2369</v>
      </c>
      <c r="K295" s="7" t="s">
        <v>2370</v>
      </c>
      <c r="L295" s="7" t="s">
        <v>537</v>
      </c>
      <c r="M295" s="7" t="s">
        <v>2261</v>
      </c>
      <c r="N295" s="7" t="s">
        <v>112</v>
      </c>
      <c r="O295" s="7" t="s">
        <v>2</v>
      </c>
      <c r="P295" s="7" t="s">
        <v>2262</v>
      </c>
      <c r="Q295" s="7" t="s">
        <v>607</v>
      </c>
      <c r="R295" s="8" t="s">
        <v>2371</v>
      </c>
      <c r="S295" s="7" t="s">
        <v>2372</v>
      </c>
      <c r="T295" s="7">
        <v>600</v>
      </c>
      <c r="U295" s="11">
        <v>0.8</v>
      </c>
      <c r="V295" s="7" t="s">
        <v>1133</v>
      </c>
      <c r="W295" s="238">
        <v>582</v>
      </c>
      <c r="X295" s="287">
        <v>582</v>
      </c>
      <c r="Y295" s="14">
        <f t="shared" si="290"/>
        <v>1</v>
      </c>
      <c r="Z295" s="287">
        <v>592</v>
      </c>
      <c r="AA295" s="287">
        <v>592</v>
      </c>
      <c r="AB295" s="14">
        <f t="shared" si="291"/>
        <v>1</v>
      </c>
      <c r="AC295" s="287">
        <v>378</v>
      </c>
      <c r="AD295" s="287">
        <v>378</v>
      </c>
      <c r="AE295" s="14">
        <f t="shared" si="292"/>
        <v>1</v>
      </c>
      <c r="AF295" s="49">
        <f t="shared" si="285"/>
        <v>1552</v>
      </c>
      <c r="AG295" s="7">
        <f t="shared" si="285"/>
        <v>1552</v>
      </c>
      <c r="AH295" s="14">
        <f t="shared" si="310"/>
        <v>1</v>
      </c>
      <c r="AI295" s="17" t="str">
        <f t="shared" si="334"/>
        <v>SOBRESALIENTE</v>
      </c>
      <c r="AJ295" s="11">
        <v>0.8</v>
      </c>
      <c r="AK295" s="11" t="s">
        <v>119</v>
      </c>
      <c r="AL295" s="44" t="s">
        <v>2373</v>
      </c>
      <c r="AM295" s="288">
        <v>337</v>
      </c>
      <c r="AN295" s="288">
        <v>377</v>
      </c>
      <c r="AO295" s="14">
        <f t="shared" si="293"/>
        <v>0.8938992042440318</v>
      </c>
      <c r="AP295" s="288">
        <v>431</v>
      </c>
      <c r="AQ295" s="288">
        <v>431</v>
      </c>
      <c r="AR295" s="14">
        <f t="shared" si="294"/>
        <v>1</v>
      </c>
      <c r="AS295" s="288">
        <v>255</v>
      </c>
      <c r="AT295" s="288">
        <v>255</v>
      </c>
      <c r="AU295" s="14">
        <f t="shared" si="295"/>
        <v>1</v>
      </c>
      <c r="AV295" s="49">
        <f t="shared" si="322"/>
        <v>1023</v>
      </c>
      <c r="AW295" s="7">
        <f t="shared" si="322"/>
        <v>1063</v>
      </c>
      <c r="AX295" s="14">
        <f t="shared" si="296"/>
        <v>0.96237064910630288</v>
      </c>
      <c r="AY295" s="17" t="str">
        <f t="shared" si="335"/>
        <v>SOBRESALIENTE</v>
      </c>
      <c r="AZ295" s="11">
        <f t="shared" si="311"/>
        <v>0.8</v>
      </c>
      <c r="BA295" s="11" t="s">
        <v>119</v>
      </c>
      <c r="BB295" s="7" t="s">
        <v>2374</v>
      </c>
      <c r="BC295" s="21"/>
      <c r="BD295" s="21"/>
      <c r="BE295" s="14" t="e">
        <f t="shared" si="297"/>
        <v>#DIV/0!</v>
      </c>
      <c r="BF295" s="21"/>
      <c r="BG295" s="21"/>
      <c r="BH295" s="14" t="e">
        <f t="shared" si="298"/>
        <v>#DIV/0!</v>
      </c>
      <c r="BI295" s="21"/>
      <c r="BJ295" s="21"/>
      <c r="BK295" s="14" t="e">
        <f t="shared" si="299"/>
        <v>#DIV/0!</v>
      </c>
      <c r="BL295" s="27">
        <f t="shared" si="323"/>
        <v>0</v>
      </c>
      <c r="BM295" s="26">
        <f t="shared" si="323"/>
        <v>0</v>
      </c>
      <c r="BN295" s="14" t="e">
        <f t="shared" si="300"/>
        <v>#DIV/0!</v>
      </c>
      <c r="BO295" s="28" t="str">
        <f t="shared" si="336"/>
        <v>N/A</v>
      </c>
      <c r="BP295" s="24">
        <f t="shared" si="268"/>
        <v>0.8</v>
      </c>
      <c r="BQ295" s="21"/>
      <c r="BR295" s="21"/>
      <c r="BS295" s="21"/>
      <c r="BT295" s="14" t="e">
        <f t="shared" si="301"/>
        <v>#DIV/0!</v>
      </c>
      <c r="BU295" s="21"/>
      <c r="BV295" s="21"/>
      <c r="BW295" s="14" t="e">
        <f t="shared" si="302"/>
        <v>#DIV/0!</v>
      </c>
      <c r="BX295" s="21"/>
      <c r="BY295" s="21"/>
      <c r="BZ295" s="14" t="e">
        <f t="shared" si="303"/>
        <v>#DIV/0!</v>
      </c>
      <c r="CA295" s="27">
        <f t="shared" si="304"/>
        <v>0</v>
      </c>
      <c r="CB295" s="26">
        <f t="shared" si="304"/>
        <v>0</v>
      </c>
      <c r="CC295" s="14" t="e">
        <f t="shared" si="305"/>
        <v>#DIV/0!</v>
      </c>
      <c r="CD295" s="28" t="str">
        <f t="shared" si="337"/>
        <v>N/A</v>
      </c>
      <c r="CE295" s="24">
        <f t="shared" si="269"/>
        <v>0.8</v>
      </c>
      <c r="CF295" s="21"/>
      <c r="CG295" s="26">
        <f t="shared" si="333"/>
        <v>2575</v>
      </c>
      <c r="CH295" s="26">
        <f t="shared" si="333"/>
        <v>2615</v>
      </c>
      <c r="CI295" s="14">
        <f t="shared" si="306"/>
        <v>0.98470363288718932</v>
      </c>
      <c r="CJ295" s="28" t="str">
        <f t="shared" si="338"/>
        <v>SOBRESALIENTE</v>
      </c>
      <c r="CK295" s="11">
        <v>0.8</v>
      </c>
      <c r="CL295" s="26"/>
      <c r="CM295" s="26">
        <f t="shared" si="287"/>
        <v>2575</v>
      </c>
      <c r="CN295" s="38">
        <f t="shared" si="312"/>
        <v>435.83333333333331</v>
      </c>
      <c r="CO295" s="14">
        <f t="shared" si="307"/>
        <v>5.9082217973231357</v>
      </c>
      <c r="CP295" s="28" t="str">
        <f t="shared" si="339"/>
        <v>SOBRESALIENTE</v>
      </c>
      <c r="CQ295" s="11">
        <v>0.8</v>
      </c>
      <c r="CR295" s="26"/>
      <c r="CS295" s="26">
        <f t="shared" si="288"/>
        <v>0</v>
      </c>
      <c r="CT295" s="25">
        <f t="shared" si="313"/>
        <v>435.83333333333331</v>
      </c>
      <c r="CU295" s="30">
        <f t="shared" si="308"/>
        <v>0</v>
      </c>
      <c r="CV295" s="28" t="str">
        <f t="shared" si="340"/>
        <v>ACEPTABLE</v>
      </c>
      <c r="CW295" s="11">
        <v>0.8</v>
      </c>
      <c r="CX295" s="26"/>
      <c r="CY295" s="26">
        <f t="shared" si="289"/>
        <v>2575</v>
      </c>
      <c r="CZ295" s="46">
        <f t="shared" si="284"/>
        <v>2615</v>
      </c>
      <c r="DA295" s="30">
        <f t="shared" si="309"/>
        <v>0.98470363288718932</v>
      </c>
      <c r="DB295" s="28" t="str">
        <f t="shared" si="341"/>
        <v>SOBRESALIENTE</v>
      </c>
      <c r="DC295" s="11">
        <v>0.8</v>
      </c>
      <c r="DD295" s="26"/>
    </row>
    <row r="296" spans="1:108" ht="157.5">
      <c r="A296" s="6" t="s">
        <v>2375</v>
      </c>
      <c r="B296" s="7" t="s">
        <v>531</v>
      </c>
      <c r="C296" s="8" t="s">
        <v>2218</v>
      </c>
      <c r="D296" s="286" t="s">
        <v>2219</v>
      </c>
      <c r="E296" s="286">
        <v>70289762</v>
      </c>
      <c r="F296" s="8" t="s">
        <v>2220</v>
      </c>
      <c r="G296" s="286" t="s">
        <v>2219</v>
      </c>
      <c r="H296" s="286">
        <v>70289762</v>
      </c>
      <c r="I296" s="7" t="s">
        <v>107</v>
      </c>
      <c r="J296" s="7" t="s">
        <v>2376</v>
      </c>
      <c r="K296" s="7" t="s">
        <v>2310</v>
      </c>
      <c r="L296" s="7" t="s">
        <v>537</v>
      </c>
      <c r="M296" s="7" t="s">
        <v>2311</v>
      </c>
      <c r="N296" s="7" t="s">
        <v>112</v>
      </c>
      <c r="O296" s="7" t="s">
        <v>172</v>
      </c>
      <c r="P296" s="7" t="s">
        <v>2262</v>
      </c>
      <c r="Q296" s="7" t="s">
        <v>607</v>
      </c>
      <c r="R296" s="8" t="s">
        <v>2377</v>
      </c>
      <c r="S296" s="7" t="s">
        <v>2313</v>
      </c>
      <c r="T296" s="7" t="s">
        <v>2314</v>
      </c>
      <c r="U296" s="11">
        <v>1</v>
      </c>
      <c r="V296" s="7" t="s">
        <v>1133</v>
      </c>
      <c r="W296" s="288">
        <v>10</v>
      </c>
      <c r="X296" s="288">
        <v>10</v>
      </c>
      <c r="Y296" s="14">
        <f t="shared" si="290"/>
        <v>1</v>
      </c>
      <c r="Z296" s="288">
        <v>4</v>
      </c>
      <c r="AA296" s="288">
        <v>4</v>
      </c>
      <c r="AB296" s="14">
        <f t="shared" si="291"/>
        <v>1</v>
      </c>
      <c r="AC296" s="288">
        <v>8</v>
      </c>
      <c r="AD296" s="288">
        <v>8</v>
      </c>
      <c r="AE296" s="14">
        <f t="shared" si="292"/>
        <v>1</v>
      </c>
      <c r="AF296" s="49">
        <f t="shared" si="285"/>
        <v>22</v>
      </c>
      <c r="AG296" s="7">
        <f t="shared" si="285"/>
        <v>22</v>
      </c>
      <c r="AH296" s="14">
        <f t="shared" si="310"/>
        <v>1</v>
      </c>
      <c r="AI296" s="17" t="str">
        <f t="shared" si="334"/>
        <v>SOBRESALIENTE</v>
      </c>
      <c r="AJ296" s="11">
        <v>1</v>
      </c>
      <c r="AK296" s="11" t="s">
        <v>119</v>
      </c>
      <c r="AL296" s="44" t="s">
        <v>2315</v>
      </c>
      <c r="AM296" s="288">
        <v>4</v>
      </c>
      <c r="AN296" s="288">
        <v>4</v>
      </c>
      <c r="AO296" s="14">
        <f t="shared" si="293"/>
        <v>1</v>
      </c>
      <c r="AP296" s="288">
        <v>0</v>
      </c>
      <c r="AQ296" s="288">
        <v>0</v>
      </c>
      <c r="AR296" s="14" t="e">
        <f t="shared" si="294"/>
        <v>#DIV/0!</v>
      </c>
      <c r="AS296" s="21">
        <v>2</v>
      </c>
      <c r="AT296" s="21">
        <v>2</v>
      </c>
      <c r="AU296" s="14">
        <f t="shared" si="295"/>
        <v>1</v>
      </c>
      <c r="AV296" s="49">
        <f t="shared" si="322"/>
        <v>6</v>
      </c>
      <c r="AW296" s="7">
        <f t="shared" si="322"/>
        <v>6</v>
      </c>
      <c r="AX296" s="14">
        <f t="shared" si="296"/>
        <v>1</v>
      </c>
      <c r="AY296" s="17" t="str">
        <f t="shared" si="335"/>
        <v>SOBRESALIENTE</v>
      </c>
      <c r="AZ296" s="11">
        <f t="shared" si="311"/>
        <v>1</v>
      </c>
      <c r="BA296" s="11" t="s">
        <v>119</v>
      </c>
      <c r="BB296" s="7" t="s">
        <v>2378</v>
      </c>
      <c r="BC296" s="21"/>
      <c r="BD296" s="21"/>
      <c r="BE296" s="14" t="e">
        <f t="shared" si="297"/>
        <v>#DIV/0!</v>
      </c>
      <c r="BF296" s="21"/>
      <c r="BG296" s="21"/>
      <c r="BH296" s="14" t="e">
        <f t="shared" si="298"/>
        <v>#DIV/0!</v>
      </c>
      <c r="BI296" s="21"/>
      <c r="BJ296" s="21"/>
      <c r="BK296" s="14" t="e">
        <f t="shared" si="299"/>
        <v>#DIV/0!</v>
      </c>
      <c r="BL296" s="27">
        <f t="shared" si="323"/>
        <v>0</v>
      </c>
      <c r="BM296" s="26">
        <f t="shared" si="323"/>
        <v>0</v>
      </c>
      <c r="BN296" s="14" t="e">
        <f t="shared" si="300"/>
        <v>#DIV/0!</v>
      </c>
      <c r="BO296" s="28" t="str">
        <f t="shared" si="336"/>
        <v>N/A</v>
      </c>
      <c r="BP296" s="24">
        <f t="shared" si="268"/>
        <v>1</v>
      </c>
      <c r="BQ296" s="21"/>
      <c r="BR296" s="21"/>
      <c r="BS296" s="21"/>
      <c r="BT296" s="14" t="e">
        <f t="shared" si="301"/>
        <v>#DIV/0!</v>
      </c>
      <c r="BU296" s="21"/>
      <c r="BV296" s="21"/>
      <c r="BW296" s="14" t="e">
        <f t="shared" si="302"/>
        <v>#DIV/0!</v>
      </c>
      <c r="BX296" s="21"/>
      <c r="BY296" s="21"/>
      <c r="BZ296" s="14" t="e">
        <f t="shared" si="303"/>
        <v>#DIV/0!</v>
      </c>
      <c r="CA296" s="27">
        <f t="shared" si="304"/>
        <v>0</v>
      </c>
      <c r="CB296" s="26">
        <f t="shared" si="304"/>
        <v>0</v>
      </c>
      <c r="CC296" s="14" t="e">
        <f t="shared" si="305"/>
        <v>#DIV/0!</v>
      </c>
      <c r="CD296" s="28" t="str">
        <f t="shared" si="337"/>
        <v>N/A</v>
      </c>
      <c r="CE296" s="24">
        <f t="shared" si="269"/>
        <v>1</v>
      </c>
      <c r="CF296" s="21"/>
      <c r="CG296" s="26">
        <f t="shared" si="333"/>
        <v>28</v>
      </c>
      <c r="CH296" s="26">
        <f t="shared" si="333"/>
        <v>28</v>
      </c>
      <c r="CI296" s="14">
        <f t="shared" si="306"/>
        <v>1</v>
      </c>
      <c r="CJ296" s="28" t="str">
        <f t="shared" si="338"/>
        <v>SOBRESALIENTE</v>
      </c>
      <c r="CK296" s="11">
        <v>1</v>
      </c>
      <c r="CL296" s="26"/>
      <c r="CM296" s="26">
        <f t="shared" si="287"/>
        <v>28</v>
      </c>
      <c r="CN296" s="38">
        <f t="shared" si="312"/>
        <v>4.666666666666667</v>
      </c>
      <c r="CO296" s="14">
        <f t="shared" si="307"/>
        <v>6</v>
      </c>
      <c r="CP296" s="28" t="str">
        <f t="shared" si="339"/>
        <v>SOBRESALIENTE</v>
      </c>
      <c r="CQ296" s="11">
        <v>1</v>
      </c>
      <c r="CR296" s="26"/>
      <c r="CS296" s="26">
        <f t="shared" si="288"/>
        <v>0</v>
      </c>
      <c r="CT296" s="25">
        <f t="shared" si="313"/>
        <v>4.666666666666667</v>
      </c>
      <c r="CU296" s="30">
        <f t="shared" si="308"/>
        <v>0</v>
      </c>
      <c r="CV296" s="28" t="str">
        <f t="shared" si="340"/>
        <v>ACEPTABLE</v>
      </c>
      <c r="CW296" s="11">
        <v>1</v>
      </c>
      <c r="CX296" s="26"/>
      <c r="CY296" s="26">
        <f t="shared" si="289"/>
        <v>28</v>
      </c>
      <c r="CZ296" s="46">
        <f t="shared" si="284"/>
        <v>28</v>
      </c>
      <c r="DA296" s="30">
        <f t="shared" si="309"/>
        <v>1</v>
      </c>
      <c r="DB296" s="28" t="str">
        <f t="shared" si="341"/>
        <v>SOBRESALIENTE</v>
      </c>
      <c r="DC296" s="11">
        <v>1</v>
      </c>
      <c r="DD296" s="26"/>
    </row>
    <row r="297" spans="1:108" ht="157.5">
      <c r="A297" s="8" t="s">
        <v>2379</v>
      </c>
      <c r="B297" s="7" t="s">
        <v>531</v>
      </c>
      <c r="C297" s="8" t="s">
        <v>2218</v>
      </c>
      <c r="D297" s="286" t="s">
        <v>2219</v>
      </c>
      <c r="E297" s="286">
        <v>70289762</v>
      </c>
      <c r="F297" s="8" t="s">
        <v>2220</v>
      </c>
      <c r="G297" s="286" t="s">
        <v>2219</v>
      </c>
      <c r="H297" s="286">
        <v>70289762</v>
      </c>
      <c r="I297" s="7" t="s">
        <v>107</v>
      </c>
      <c r="J297" s="7" t="s">
        <v>2309</v>
      </c>
      <c r="K297" s="7" t="s">
        <v>2380</v>
      </c>
      <c r="L297" s="7" t="s">
        <v>537</v>
      </c>
      <c r="M297" s="7" t="s">
        <v>2311</v>
      </c>
      <c r="N297" s="7" t="s">
        <v>112</v>
      </c>
      <c r="O297" s="7" t="s">
        <v>2</v>
      </c>
      <c r="P297" s="7" t="s">
        <v>2262</v>
      </c>
      <c r="Q297" s="7" t="s">
        <v>607</v>
      </c>
      <c r="R297" s="8" t="s">
        <v>2381</v>
      </c>
      <c r="S297" s="7" t="s">
        <v>2382</v>
      </c>
      <c r="T297" s="7" t="s">
        <v>2383</v>
      </c>
      <c r="U297" s="11">
        <v>0.9</v>
      </c>
      <c r="V297" s="7" t="s">
        <v>1133</v>
      </c>
      <c r="W297" s="238">
        <v>0</v>
      </c>
      <c r="X297" s="287">
        <v>0</v>
      </c>
      <c r="Y297" s="14" t="e">
        <f t="shared" si="290"/>
        <v>#DIV/0!</v>
      </c>
      <c r="Z297" s="287">
        <v>0</v>
      </c>
      <c r="AA297" s="287">
        <v>0</v>
      </c>
      <c r="AB297" s="14" t="e">
        <f t="shared" si="291"/>
        <v>#DIV/0!</v>
      </c>
      <c r="AC297" s="287">
        <v>1</v>
      </c>
      <c r="AD297" s="287">
        <v>1</v>
      </c>
      <c r="AE297" s="14">
        <f t="shared" si="292"/>
        <v>1</v>
      </c>
      <c r="AF297" s="49">
        <f t="shared" si="285"/>
        <v>1</v>
      </c>
      <c r="AG297" s="7">
        <f t="shared" si="285"/>
        <v>1</v>
      </c>
      <c r="AH297" s="14">
        <f t="shared" si="310"/>
        <v>1</v>
      </c>
      <c r="AI297" s="17" t="str">
        <f t="shared" si="334"/>
        <v>SOBRESALIENTE</v>
      </c>
      <c r="AJ297" s="11">
        <v>0.9</v>
      </c>
      <c r="AK297" s="11" t="s">
        <v>119</v>
      </c>
      <c r="AL297" s="44" t="s">
        <v>2384</v>
      </c>
      <c r="AM297" s="288">
        <v>1</v>
      </c>
      <c r="AN297" s="288">
        <v>1</v>
      </c>
      <c r="AO297" s="14">
        <f t="shared" si="293"/>
        <v>1</v>
      </c>
      <c r="AP297" s="21">
        <v>0</v>
      </c>
      <c r="AQ297" s="21">
        <v>0</v>
      </c>
      <c r="AR297" s="14" t="e">
        <f t="shared" si="294"/>
        <v>#DIV/0!</v>
      </c>
      <c r="AS297" s="21">
        <v>0</v>
      </c>
      <c r="AT297" s="21">
        <v>0</v>
      </c>
      <c r="AU297" s="14" t="e">
        <f t="shared" si="295"/>
        <v>#DIV/0!</v>
      </c>
      <c r="AV297" s="49">
        <f t="shared" si="322"/>
        <v>1</v>
      </c>
      <c r="AW297" s="7">
        <f t="shared" si="322"/>
        <v>1</v>
      </c>
      <c r="AX297" s="14">
        <f t="shared" si="296"/>
        <v>1</v>
      </c>
      <c r="AY297" s="17" t="str">
        <f t="shared" si="335"/>
        <v>SOBRESALIENTE</v>
      </c>
      <c r="AZ297" s="11">
        <f t="shared" si="311"/>
        <v>0.9</v>
      </c>
      <c r="BA297" s="11" t="s">
        <v>119</v>
      </c>
      <c r="BB297" s="7" t="s">
        <v>2385</v>
      </c>
      <c r="BC297" s="21"/>
      <c r="BD297" s="21"/>
      <c r="BE297" s="14" t="e">
        <f t="shared" si="297"/>
        <v>#DIV/0!</v>
      </c>
      <c r="BF297" s="21"/>
      <c r="BG297" s="21"/>
      <c r="BH297" s="14" t="e">
        <f t="shared" si="298"/>
        <v>#DIV/0!</v>
      </c>
      <c r="BI297" s="21"/>
      <c r="BJ297" s="21"/>
      <c r="BK297" s="14" t="e">
        <f t="shared" si="299"/>
        <v>#DIV/0!</v>
      </c>
      <c r="BL297" s="27">
        <f t="shared" si="323"/>
        <v>0</v>
      </c>
      <c r="BM297" s="26">
        <f t="shared" si="323"/>
        <v>0</v>
      </c>
      <c r="BN297" s="14" t="e">
        <f t="shared" si="300"/>
        <v>#DIV/0!</v>
      </c>
      <c r="BO297" s="28" t="str">
        <f t="shared" si="336"/>
        <v>N/A</v>
      </c>
      <c r="BP297" s="24">
        <f t="shared" si="268"/>
        <v>0.9</v>
      </c>
      <c r="BQ297" s="21"/>
      <c r="BR297" s="21"/>
      <c r="BS297" s="21"/>
      <c r="BT297" s="14" t="e">
        <f t="shared" si="301"/>
        <v>#DIV/0!</v>
      </c>
      <c r="BU297" s="21"/>
      <c r="BV297" s="21"/>
      <c r="BW297" s="14" t="e">
        <f t="shared" si="302"/>
        <v>#DIV/0!</v>
      </c>
      <c r="BX297" s="21"/>
      <c r="BY297" s="21"/>
      <c r="BZ297" s="14" t="e">
        <f t="shared" si="303"/>
        <v>#DIV/0!</v>
      </c>
      <c r="CA297" s="27">
        <f t="shared" si="304"/>
        <v>0</v>
      </c>
      <c r="CB297" s="26">
        <f t="shared" si="304"/>
        <v>0</v>
      </c>
      <c r="CC297" s="14" t="e">
        <f t="shared" si="305"/>
        <v>#DIV/0!</v>
      </c>
      <c r="CD297" s="28" t="str">
        <f t="shared" si="337"/>
        <v>N/A</v>
      </c>
      <c r="CE297" s="24">
        <f t="shared" si="269"/>
        <v>0.9</v>
      </c>
      <c r="CF297" s="21"/>
      <c r="CG297" s="26">
        <f t="shared" si="333"/>
        <v>2</v>
      </c>
      <c r="CH297" s="26">
        <f t="shared" si="333"/>
        <v>2</v>
      </c>
      <c r="CI297" s="14">
        <f t="shared" si="306"/>
        <v>1</v>
      </c>
      <c r="CJ297" s="28" t="str">
        <f t="shared" si="338"/>
        <v>SOBRESALIENTE</v>
      </c>
      <c r="CK297" s="11">
        <v>0.9</v>
      </c>
      <c r="CL297" s="26"/>
      <c r="CM297" s="26">
        <f t="shared" si="287"/>
        <v>2</v>
      </c>
      <c r="CN297" s="38">
        <f t="shared" si="312"/>
        <v>0.33333333333333331</v>
      </c>
      <c r="CO297" s="14">
        <f t="shared" si="307"/>
        <v>6</v>
      </c>
      <c r="CP297" s="28" t="str">
        <f t="shared" si="339"/>
        <v>SOBRESALIENTE</v>
      </c>
      <c r="CQ297" s="11">
        <v>0.9</v>
      </c>
      <c r="CR297" s="26"/>
      <c r="CS297" s="26">
        <f t="shared" si="288"/>
        <v>0</v>
      </c>
      <c r="CT297" s="25">
        <f t="shared" si="313"/>
        <v>0.33333333333333331</v>
      </c>
      <c r="CU297" s="30">
        <f t="shared" si="308"/>
        <v>0</v>
      </c>
      <c r="CV297" s="28" t="str">
        <f t="shared" si="340"/>
        <v>ACEPTABLE</v>
      </c>
      <c r="CW297" s="11">
        <v>0.9</v>
      </c>
      <c r="CX297" s="26"/>
      <c r="CY297" s="26">
        <f t="shared" si="289"/>
        <v>2</v>
      </c>
      <c r="CZ297" s="46">
        <f t="shared" si="284"/>
        <v>2</v>
      </c>
      <c r="DA297" s="30">
        <f t="shared" si="309"/>
        <v>1</v>
      </c>
      <c r="DB297" s="28" t="str">
        <f t="shared" si="341"/>
        <v>SOBRESALIENTE</v>
      </c>
      <c r="DC297" s="11">
        <v>0.9</v>
      </c>
      <c r="DD297" s="26"/>
    </row>
    <row r="298" spans="1:108" ht="213.75">
      <c r="A298" s="6" t="s">
        <v>2386</v>
      </c>
      <c r="B298" s="7" t="s">
        <v>531</v>
      </c>
      <c r="C298" s="8" t="s">
        <v>2218</v>
      </c>
      <c r="D298" s="286" t="s">
        <v>2219</v>
      </c>
      <c r="E298" s="286">
        <v>70289762</v>
      </c>
      <c r="F298" s="8" t="s">
        <v>2220</v>
      </c>
      <c r="G298" s="286" t="s">
        <v>2219</v>
      </c>
      <c r="H298" s="286">
        <v>70289762</v>
      </c>
      <c r="I298" s="7" t="s">
        <v>107</v>
      </c>
      <c r="J298" s="7" t="s">
        <v>2387</v>
      </c>
      <c r="K298" s="7" t="s">
        <v>2388</v>
      </c>
      <c r="L298" s="7" t="s">
        <v>537</v>
      </c>
      <c r="M298" s="7" t="s">
        <v>2389</v>
      </c>
      <c r="N298" s="7" t="s">
        <v>112</v>
      </c>
      <c r="O298" s="7" t="s">
        <v>2</v>
      </c>
      <c r="P298" s="7" t="s">
        <v>1717</v>
      </c>
      <c r="Q298" s="7" t="s">
        <v>607</v>
      </c>
      <c r="R298" s="8" t="s">
        <v>2390</v>
      </c>
      <c r="S298" s="7" t="s">
        <v>2391</v>
      </c>
      <c r="T298" s="7" t="s">
        <v>2392</v>
      </c>
      <c r="U298" s="11">
        <v>0.9</v>
      </c>
      <c r="V298" s="7" t="s">
        <v>1133</v>
      </c>
      <c r="W298" s="238">
        <v>0</v>
      </c>
      <c r="X298" s="287">
        <v>0</v>
      </c>
      <c r="Y298" s="14">
        <f>U298</f>
        <v>0.9</v>
      </c>
      <c r="Z298" s="287">
        <v>0</v>
      </c>
      <c r="AA298" s="287">
        <v>0</v>
      </c>
      <c r="AB298" s="14">
        <f>U298</f>
        <v>0.9</v>
      </c>
      <c r="AC298" s="287">
        <v>0</v>
      </c>
      <c r="AD298" s="287">
        <v>0</v>
      </c>
      <c r="AE298" s="14">
        <f>U298</f>
        <v>0.9</v>
      </c>
      <c r="AF298" s="49">
        <f t="shared" si="285"/>
        <v>0</v>
      </c>
      <c r="AG298" s="7">
        <f t="shared" si="285"/>
        <v>0</v>
      </c>
      <c r="AH298" s="14">
        <f>U298</f>
        <v>0.9</v>
      </c>
      <c r="AI298" s="17" t="str">
        <f t="shared" si="334"/>
        <v>SOBRESALIENTE</v>
      </c>
      <c r="AJ298" s="11">
        <v>0.9</v>
      </c>
      <c r="AK298" s="11" t="s">
        <v>119</v>
      </c>
      <c r="AL298" s="44" t="s">
        <v>2393</v>
      </c>
      <c r="AM298" s="288">
        <v>0</v>
      </c>
      <c r="AN298" s="288">
        <v>0</v>
      </c>
      <c r="AO298" s="14" t="e">
        <f t="shared" si="293"/>
        <v>#DIV/0!</v>
      </c>
      <c r="AP298" s="288">
        <v>0</v>
      </c>
      <c r="AQ298" s="288">
        <v>0</v>
      </c>
      <c r="AR298" s="14" t="e">
        <f t="shared" si="294"/>
        <v>#DIV/0!</v>
      </c>
      <c r="AS298" s="288">
        <v>0</v>
      </c>
      <c r="AT298" s="288">
        <v>0</v>
      </c>
      <c r="AU298" s="14" t="e">
        <f t="shared" si="295"/>
        <v>#DIV/0!</v>
      </c>
      <c r="AV298" s="49">
        <f t="shared" si="322"/>
        <v>0</v>
      </c>
      <c r="AW298" s="7">
        <f t="shared" si="322"/>
        <v>0</v>
      </c>
      <c r="AX298" s="14" t="e">
        <f t="shared" si="296"/>
        <v>#DIV/0!</v>
      </c>
      <c r="AY298" s="17" t="str">
        <f>IFERROR((IF(AX298&lt;=AZ298,"SOBRESALIENTE",IF(AX298&gt;AZ298+(AZ298*0.05),"NO CUMPLIDA","ACEPTABLE"))),"N/A")</f>
        <v>N/A</v>
      </c>
      <c r="AZ298" s="11">
        <f t="shared" si="311"/>
        <v>0.9</v>
      </c>
      <c r="BA298" s="11" t="s">
        <v>119</v>
      </c>
      <c r="BB298" s="7" t="s">
        <v>2394</v>
      </c>
      <c r="BC298" s="21"/>
      <c r="BD298" s="21"/>
      <c r="BE298" s="14" t="e">
        <f t="shared" si="297"/>
        <v>#DIV/0!</v>
      </c>
      <c r="BF298" s="21"/>
      <c r="BG298" s="21"/>
      <c r="BH298" s="14" t="e">
        <f t="shared" si="298"/>
        <v>#DIV/0!</v>
      </c>
      <c r="BI298" s="21"/>
      <c r="BJ298" s="21"/>
      <c r="BK298" s="14" t="e">
        <f t="shared" si="299"/>
        <v>#DIV/0!</v>
      </c>
      <c r="BL298" s="27">
        <f t="shared" si="323"/>
        <v>0</v>
      </c>
      <c r="BM298" s="26">
        <f t="shared" si="323"/>
        <v>0</v>
      </c>
      <c r="BN298" s="14" t="e">
        <f t="shared" si="300"/>
        <v>#DIV/0!</v>
      </c>
      <c r="BO298" s="28" t="str">
        <f t="shared" si="336"/>
        <v>N/A</v>
      </c>
      <c r="BP298" s="24">
        <f t="shared" ref="BP298:BP361" si="342">AZ298</f>
        <v>0.9</v>
      </c>
      <c r="BQ298" s="21"/>
      <c r="BR298" s="21"/>
      <c r="BS298" s="21"/>
      <c r="BT298" s="14" t="e">
        <f t="shared" si="301"/>
        <v>#DIV/0!</v>
      </c>
      <c r="BU298" s="21"/>
      <c r="BV298" s="21"/>
      <c r="BW298" s="14" t="e">
        <f t="shared" si="302"/>
        <v>#DIV/0!</v>
      </c>
      <c r="BX298" s="21"/>
      <c r="BY298" s="21"/>
      <c r="BZ298" s="14" t="e">
        <f t="shared" si="303"/>
        <v>#DIV/0!</v>
      </c>
      <c r="CA298" s="27">
        <f t="shared" si="304"/>
        <v>0</v>
      </c>
      <c r="CB298" s="26">
        <f t="shared" si="304"/>
        <v>0</v>
      </c>
      <c r="CC298" s="14" t="e">
        <f t="shared" si="305"/>
        <v>#DIV/0!</v>
      </c>
      <c r="CD298" s="28" t="str">
        <f t="shared" si="337"/>
        <v>N/A</v>
      </c>
      <c r="CE298" s="24">
        <f t="shared" ref="CE298:CE361" si="343">BP298</f>
        <v>0.9</v>
      </c>
      <c r="CF298" s="21"/>
      <c r="CG298" s="26">
        <f t="shared" si="333"/>
        <v>0</v>
      </c>
      <c r="CH298" s="26">
        <f t="shared" si="333"/>
        <v>0</v>
      </c>
      <c r="CI298" s="14" t="e">
        <f t="shared" si="306"/>
        <v>#DIV/0!</v>
      </c>
      <c r="CJ298" s="28" t="str">
        <f t="shared" si="338"/>
        <v>N/A</v>
      </c>
      <c r="CK298" s="11">
        <v>0.9</v>
      </c>
      <c r="CL298" s="26"/>
      <c r="CM298" s="26">
        <f t="shared" si="287"/>
        <v>0</v>
      </c>
      <c r="CN298" s="38">
        <f t="shared" si="312"/>
        <v>0</v>
      </c>
      <c r="CO298" s="14" t="e">
        <f t="shared" si="307"/>
        <v>#DIV/0!</v>
      </c>
      <c r="CP298" s="28" t="str">
        <f t="shared" si="339"/>
        <v>N/A</v>
      </c>
      <c r="CQ298" s="11">
        <v>0.9</v>
      </c>
      <c r="CR298" s="26"/>
      <c r="CS298" s="26">
        <f t="shared" si="288"/>
        <v>0</v>
      </c>
      <c r="CT298" s="25">
        <f t="shared" si="313"/>
        <v>0</v>
      </c>
      <c r="CU298" s="30" t="e">
        <f t="shared" si="308"/>
        <v>#DIV/0!</v>
      </c>
      <c r="CV298" s="28" t="str">
        <f t="shared" si="340"/>
        <v>N/A</v>
      </c>
      <c r="CW298" s="11">
        <v>0.9</v>
      </c>
      <c r="CX298" s="26"/>
      <c r="CY298" s="26">
        <f t="shared" si="289"/>
        <v>0</v>
      </c>
      <c r="CZ298" s="46">
        <f t="shared" si="284"/>
        <v>0</v>
      </c>
      <c r="DA298" s="30" t="e">
        <f t="shared" si="309"/>
        <v>#DIV/0!</v>
      </c>
      <c r="DB298" s="28" t="str">
        <f t="shared" si="341"/>
        <v>N/A</v>
      </c>
      <c r="DC298" s="11">
        <v>0.9</v>
      </c>
      <c r="DD298" s="26"/>
    </row>
    <row r="299" spans="1:108" ht="126">
      <c r="A299" s="8" t="s">
        <v>2395</v>
      </c>
      <c r="B299" s="7" t="s">
        <v>531</v>
      </c>
      <c r="C299" s="8" t="s">
        <v>2218</v>
      </c>
      <c r="D299" s="286" t="s">
        <v>2219</v>
      </c>
      <c r="E299" s="286">
        <v>70289762</v>
      </c>
      <c r="F299" s="8" t="s">
        <v>2220</v>
      </c>
      <c r="G299" s="286" t="s">
        <v>2219</v>
      </c>
      <c r="H299" s="286">
        <v>70289762</v>
      </c>
      <c r="I299" s="7" t="s">
        <v>107</v>
      </c>
      <c r="J299" s="7" t="s">
        <v>2396</v>
      </c>
      <c r="K299" s="7" t="s">
        <v>2397</v>
      </c>
      <c r="L299" s="7" t="s">
        <v>537</v>
      </c>
      <c r="M299" s="7" t="s">
        <v>111</v>
      </c>
      <c r="N299" s="7" t="s">
        <v>112</v>
      </c>
      <c r="O299" s="7" t="s">
        <v>2</v>
      </c>
      <c r="P299" s="7" t="s">
        <v>2235</v>
      </c>
      <c r="Q299" s="7" t="s">
        <v>2102</v>
      </c>
      <c r="R299" s="8" t="s">
        <v>2398</v>
      </c>
      <c r="S299" s="7" t="s">
        <v>2399</v>
      </c>
      <c r="T299" s="7" t="s">
        <v>2400</v>
      </c>
      <c r="U299" s="11">
        <v>0.9</v>
      </c>
      <c r="V299" s="7" t="s">
        <v>1133</v>
      </c>
      <c r="W299" s="238">
        <v>35</v>
      </c>
      <c r="X299" s="287">
        <v>39</v>
      </c>
      <c r="Y299" s="14">
        <f t="shared" si="290"/>
        <v>0.89743589743589747</v>
      </c>
      <c r="Z299" s="287">
        <v>44</v>
      </c>
      <c r="AA299" s="287">
        <v>46</v>
      </c>
      <c r="AB299" s="14">
        <f t="shared" si="291"/>
        <v>0.95652173913043481</v>
      </c>
      <c r="AC299" s="287">
        <v>68</v>
      </c>
      <c r="AD299" s="287">
        <v>69</v>
      </c>
      <c r="AE299" s="14">
        <f t="shared" si="292"/>
        <v>0.98550724637681164</v>
      </c>
      <c r="AF299" s="49">
        <f t="shared" si="285"/>
        <v>147</v>
      </c>
      <c r="AG299" s="7">
        <f t="shared" si="285"/>
        <v>154</v>
      </c>
      <c r="AH299" s="14">
        <f t="shared" si="310"/>
        <v>0.95454545454545459</v>
      </c>
      <c r="AI299" s="17" t="str">
        <f t="shared" si="334"/>
        <v>SOBRESALIENTE</v>
      </c>
      <c r="AJ299" s="11">
        <v>0.9</v>
      </c>
      <c r="AK299" s="11" t="s">
        <v>119</v>
      </c>
      <c r="AL299" s="44" t="s">
        <v>2401</v>
      </c>
      <c r="AM299" s="288">
        <v>212</v>
      </c>
      <c r="AN299" s="288">
        <v>235</v>
      </c>
      <c r="AO299" s="14">
        <f t="shared" si="293"/>
        <v>0.90212765957446805</v>
      </c>
      <c r="AP299" s="288">
        <v>209</v>
      </c>
      <c r="AQ299" s="288">
        <v>218</v>
      </c>
      <c r="AR299" s="14">
        <f t="shared" si="294"/>
        <v>0.95871559633027525</v>
      </c>
      <c r="AS299" s="288">
        <v>221</v>
      </c>
      <c r="AT299" s="288">
        <v>242</v>
      </c>
      <c r="AU299" s="14">
        <f t="shared" si="295"/>
        <v>0.91322314049586772</v>
      </c>
      <c r="AV299" s="49">
        <f t="shared" si="322"/>
        <v>642</v>
      </c>
      <c r="AW299" s="7">
        <f t="shared" si="322"/>
        <v>695</v>
      </c>
      <c r="AX299" s="14">
        <f t="shared" si="296"/>
        <v>0.92374100719424457</v>
      </c>
      <c r="AY299" s="17" t="str">
        <f t="shared" si="335"/>
        <v>SOBRESALIENTE</v>
      </c>
      <c r="AZ299" s="11">
        <f t="shared" si="311"/>
        <v>0.9</v>
      </c>
      <c r="BA299" s="11" t="s">
        <v>119</v>
      </c>
      <c r="BB299" s="7" t="s">
        <v>2401</v>
      </c>
      <c r="BC299" s="21"/>
      <c r="BD299" s="21"/>
      <c r="BE299" s="14" t="e">
        <f t="shared" si="297"/>
        <v>#DIV/0!</v>
      </c>
      <c r="BF299" s="21"/>
      <c r="BG299" s="21"/>
      <c r="BH299" s="14" t="e">
        <f t="shared" si="298"/>
        <v>#DIV/0!</v>
      </c>
      <c r="BI299" s="21"/>
      <c r="BJ299" s="21"/>
      <c r="BK299" s="14" t="e">
        <f t="shared" si="299"/>
        <v>#DIV/0!</v>
      </c>
      <c r="BL299" s="27">
        <f t="shared" si="323"/>
        <v>0</v>
      </c>
      <c r="BM299" s="26">
        <f t="shared" si="323"/>
        <v>0</v>
      </c>
      <c r="BN299" s="14" t="e">
        <f t="shared" si="300"/>
        <v>#DIV/0!</v>
      </c>
      <c r="BO299" s="28" t="str">
        <f t="shared" si="336"/>
        <v>N/A</v>
      </c>
      <c r="BP299" s="24">
        <f t="shared" si="342"/>
        <v>0.9</v>
      </c>
      <c r="BQ299" s="21"/>
      <c r="BR299" s="21"/>
      <c r="BS299" s="21"/>
      <c r="BT299" s="14" t="e">
        <f t="shared" si="301"/>
        <v>#DIV/0!</v>
      </c>
      <c r="BU299" s="21"/>
      <c r="BV299" s="21"/>
      <c r="BW299" s="14" t="e">
        <f t="shared" si="302"/>
        <v>#DIV/0!</v>
      </c>
      <c r="BX299" s="21"/>
      <c r="BY299" s="21"/>
      <c r="BZ299" s="14" t="e">
        <f t="shared" si="303"/>
        <v>#DIV/0!</v>
      </c>
      <c r="CA299" s="27">
        <f t="shared" si="304"/>
        <v>0</v>
      </c>
      <c r="CB299" s="26">
        <f t="shared" si="304"/>
        <v>0</v>
      </c>
      <c r="CC299" s="14" t="e">
        <f t="shared" si="305"/>
        <v>#DIV/0!</v>
      </c>
      <c r="CD299" s="28" t="str">
        <f t="shared" si="337"/>
        <v>N/A</v>
      </c>
      <c r="CE299" s="24">
        <f t="shared" si="343"/>
        <v>0.9</v>
      </c>
      <c r="CF299" s="21"/>
      <c r="CG299" s="26">
        <f t="shared" si="333"/>
        <v>789</v>
      </c>
      <c r="CH299" s="26">
        <f t="shared" si="333"/>
        <v>849</v>
      </c>
      <c r="CI299" s="14">
        <f t="shared" si="306"/>
        <v>0.92932862190812726</v>
      </c>
      <c r="CJ299" s="28" t="str">
        <f t="shared" si="338"/>
        <v>SOBRESALIENTE</v>
      </c>
      <c r="CK299" s="11">
        <v>0.9</v>
      </c>
      <c r="CL299" s="26"/>
      <c r="CM299" s="26">
        <f t="shared" si="287"/>
        <v>789</v>
      </c>
      <c r="CN299" s="38">
        <f t="shared" si="312"/>
        <v>141.5</v>
      </c>
      <c r="CO299" s="14">
        <f t="shared" si="307"/>
        <v>5.5759717314487629</v>
      </c>
      <c r="CP299" s="28" t="str">
        <f t="shared" si="339"/>
        <v>SOBRESALIENTE</v>
      </c>
      <c r="CQ299" s="11">
        <v>0.9</v>
      </c>
      <c r="CR299" s="26"/>
      <c r="CS299" s="26">
        <f t="shared" si="288"/>
        <v>0</v>
      </c>
      <c r="CT299" s="25">
        <f t="shared" si="313"/>
        <v>141.5</v>
      </c>
      <c r="CU299" s="30">
        <f t="shared" si="308"/>
        <v>0</v>
      </c>
      <c r="CV299" s="28" t="str">
        <f t="shared" si="340"/>
        <v>ACEPTABLE</v>
      </c>
      <c r="CW299" s="11">
        <v>0.9</v>
      </c>
      <c r="CX299" s="26"/>
      <c r="CY299" s="26">
        <f t="shared" si="289"/>
        <v>789</v>
      </c>
      <c r="CZ299" s="46">
        <f t="shared" si="284"/>
        <v>849</v>
      </c>
      <c r="DA299" s="30">
        <f t="shared" si="309"/>
        <v>0.92932862190812726</v>
      </c>
      <c r="DB299" s="28" t="str">
        <f t="shared" si="341"/>
        <v>SOBRESALIENTE</v>
      </c>
      <c r="DC299" s="11">
        <v>0.9</v>
      </c>
      <c r="DD299" s="26"/>
    </row>
    <row r="300" spans="1:108" ht="110.25">
      <c r="A300" s="6" t="s">
        <v>2402</v>
      </c>
      <c r="B300" s="7" t="s">
        <v>531</v>
      </c>
      <c r="C300" s="8" t="s">
        <v>2218</v>
      </c>
      <c r="D300" s="286" t="s">
        <v>2219</v>
      </c>
      <c r="E300" s="286">
        <v>70289762</v>
      </c>
      <c r="F300" s="8" t="s">
        <v>2220</v>
      </c>
      <c r="G300" s="286" t="s">
        <v>2219</v>
      </c>
      <c r="H300" s="286">
        <v>70289762</v>
      </c>
      <c r="I300" s="7" t="s">
        <v>107</v>
      </c>
      <c r="J300" s="7" t="s">
        <v>2403</v>
      </c>
      <c r="K300" s="7" t="s">
        <v>2404</v>
      </c>
      <c r="L300" s="7" t="s">
        <v>537</v>
      </c>
      <c r="M300" s="7" t="s">
        <v>2223</v>
      </c>
      <c r="N300" s="7" t="s">
        <v>112</v>
      </c>
      <c r="O300" s="7" t="s">
        <v>2</v>
      </c>
      <c r="P300" s="7" t="s">
        <v>2224</v>
      </c>
      <c r="Q300" s="7" t="s">
        <v>2405</v>
      </c>
      <c r="R300" s="8" t="s">
        <v>2406</v>
      </c>
      <c r="S300" s="7" t="s">
        <v>2407</v>
      </c>
      <c r="T300" s="7" t="s">
        <v>2408</v>
      </c>
      <c r="U300" s="11">
        <v>0.9</v>
      </c>
      <c r="V300" s="7" t="s">
        <v>1133</v>
      </c>
      <c r="W300" s="238">
        <v>718</v>
      </c>
      <c r="X300" s="287">
        <v>718</v>
      </c>
      <c r="Y300" s="14">
        <f t="shared" si="290"/>
        <v>1</v>
      </c>
      <c r="Z300" s="287">
        <v>474</v>
      </c>
      <c r="AA300" s="287">
        <v>474</v>
      </c>
      <c r="AB300" s="14">
        <f t="shared" si="291"/>
        <v>1</v>
      </c>
      <c r="AC300" s="287">
        <v>549</v>
      </c>
      <c r="AD300" s="287">
        <v>549</v>
      </c>
      <c r="AE300" s="14">
        <f t="shared" si="292"/>
        <v>1</v>
      </c>
      <c r="AF300" s="49">
        <f t="shared" si="285"/>
        <v>1741</v>
      </c>
      <c r="AG300" s="7">
        <f t="shared" si="285"/>
        <v>1741</v>
      </c>
      <c r="AH300" s="14">
        <f t="shared" si="310"/>
        <v>1</v>
      </c>
      <c r="AI300" s="17" t="str">
        <f t="shared" si="334"/>
        <v>SOBRESALIENTE</v>
      </c>
      <c r="AJ300" s="11">
        <v>0.9</v>
      </c>
      <c r="AK300" s="11" t="s">
        <v>119</v>
      </c>
      <c r="AL300" s="44" t="s">
        <v>2409</v>
      </c>
      <c r="AM300" s="288">
        <v>624</v>
      </c>
      <c r="AN300" s="288">
        <v>624</v>
      </c>
      <c r="AO300" s="14">
        <f t="shared" si="293"/>
        <v>1</v>
      </c>
      <c r="AP300" s="288">
        <v>579</v>
      </c>
      <c r="AQ300" s="288">
        <v>579</v>
      </c>
      <c r="AR300" s="14">
        <f t="shared" si="294"/>
        <v>1</v>
      </c>
      <c r="AS300" s="288">
        <v>508</v>
      </c>
      <c r="AT300" s="288">
        <v>508</v>
      </c>
      <c r="AU300" s="14">
        <f t="shared" si="295"/>
        <v>1</v>
      </c>
      <c r="AV300" s="49">
        <f t="shared" si="322"/>
        <v>1711</v>
      </c>
      <c r="AW300" s="7">
        <f t="shared" si="322"/>
        <v>1711</v>
      </c>
      <c r="AX300" s="14">
        <f t="shared" si="296"/>
        <v>1</v>
      </c>
      <c r="AY300" s="17" t="str">
        <f t="shared" si="335"/>
        <v>SOBRESALIENTE</v>
      </c>
      <c r="AZ300" s="11">
        <f t="shared" si="311"/>
        <v>0.9</v>
      </c>
      <c r="BA300" s="11" t="s">
        <v>119</v>
      </c>
      <c r="BB300" s="7" t="s">
        <v>2410</v>
      </c>
      <c r="BC300" s="21"/>
      <c r="BD300" s="21"/>
      <c r="BE300" s="14" t="e">
        <f t="shared" si="297"/>
        <v>#DIV/0!</v>
      </c>
      <c r="BF300" s="21"/>
      <c r="BG300" s="21"/>
      <c r="BH300" s="14" t="e">
        <f t="shared" si="298"/>
        <v>#DIV/0!</v>
      </c>
      <c r="BI300" s="21"/>
      <c r="BJ300" s="21"/>
      <c r="BK300" s="14" t="e">
        <f t="shared" si="299"/>
        <v>#DIV/0!</v>
      </c>
      <c r="BL300" s="27">
        <f t="shared" si="323"/>
        <v>0</v>
      </c>
      <c r="BM300" s="26">
        <f t="shared" si="323"/>
        <v>0</v>
      </c>
      <c r="BN300" s="14" t="e">
        <f t="shared" si="300"/>
        <v>#DIV/0!</v>
      </c>
      <c r="BO300" s="28" t="str">
        <f t="shared" si="336"/>
        <v>N/A</v>
      </c>
      <c r="BP300" s="24">
        <f t="shared" si="342"/>
        <v>0.9</v>
      </c>
      <c r="BQ300" s="21"/>
      <c r="BR300" s="21"/>
      <c r="BS300" s="21"/>
      <c r="BT300" s="14" t="e">
        <f t="shared" si="301"/>
        <v>#DIV/0!</v>
      </c>
      <c r="BU300" s="21"/>
      <c r="BV300" s="21"/>
      <c r="BW300" s="14" t="e">
        <f t="shared" si="302"/>
        <v>#DIV/0!</v>
      </c>
      <c r="BX300" s="21"/>
      <c r="BY300" s="21"/>
      <c r="BZ300" s="14" t="e">
        <f t="shared" si="303"/>
        <v>#DIV/0!</v>
      </c>
      <c r="CA300" s="27">
        <f t="shared" si="304"/>
        <v>0</v>
      </c>
      <c r="CB300" s="26">
        <f t="shared" si="304"/>
        <v>0</v>
      </c>
      <c r="CC300" s="14" t="e">
        <f t="shared" si="305"/>
        <v>#DIV/0!</v>
      </c>
      <c r="CD300" s="28" t="str">
        <f t="shared" si="337"/>
        <v>N/A</v>
      </c>
      <c r="CE300" s="24">
        <f t="shared" si="343"/>
        <v>0.9</v>
      </c>
      <c r="CF300" s="21"/>
      <c r="CG300" s="26">
        <f t="shared" si="333"/>
        <v>3452</v>
      </c>
      <c r="CH300" s="26">
        <f t="shared" si="333"/>
        <v>3452</v>
      </c>
      <c r="CI300" s="14">
        <f t="shared" si="306"/>
        <v>1</v>
      </c>
      <c r="CJ300" s="28" t="str">
        <f t="shared" si="338"/>
        <v>SOBRESALIENTE</v>
      </c>
      <c r="CK300" s="11">
        <v>0.9</v>
      </c>
      <c r="CL300" s="26"/>
      <c r="CM300" s="26">
        <f t="shared" si="287"/>
        <v>3452</v>
      </c>
      <c r="CN300" s="38">
        <f t="shared" si="312"/>
        <v>575.33333333333337</v>
      </c>
      <c r="CO300" s="14">
        <f t="shared" si="307"/>
        <v>6</v>
      </c>
      <c r="CP300" s="28" t="str">
        <f t="shared" si="339"/>
        <v>SOBRESALIENTE</v>
      </c>
      <c r="CQ300" s="11">
        <v>0.9</v>
      </c>
      <c r="CR300" s="26"/>
      <c r="CS300" s="26">
        <f t="shared" si="288"/>
        <v>0</v>
      </c>
      <c r="CT300" s="25">
        <f t="shared" si="313"/>
        <v>575.33333333333337</v>
      </c>
      <c r="CU300" s="30">
        <f t="shared" si="308"/>
        <v>0</v>
      </c>
      <c r="CV300" s="28" t="str">
        <f t="shared" si="340"/>
        <v>ACEPTABLE</v>
      </c>
      <c r="CW300" s="11">
        <v>0.9</v>
      </c>
      <c r="CX300" s="26"/>
      <c r="CY300" s="26">
        <f t="shared" si="289"/>
        <v>3452</v>
      </c>
      <c r="CZ300" s="46">
        <f t="shared" si="284"/>
        <v>3452</v>
      </c>
      <c r="DA300" s="30">
        <f t="shared" si="309"/>
        <v>1</v>
      </c>
      <c r="DB300" s="28" t="str">
        <f t="shared" si="341"/>
        <v>SOBRESALIENTE</v>
      </c>
      <c r="DC300" s="11">
        <v>0.9</v>
      </c>
      <c r="DD300" s="26"/>
    </row>
    <row r="301" spans="1:108" ht="110.25">
      <c r="A301" s="8" t="s">
        <v>2411</v>
      </c>
      <c r="B301" s="7" t="s">
        <v>531</v>
      </c>
      <c r="C301" s="8" t="s">
        <v>2218</v>
      </c>
      <c r="D301" s="286" t="s">
        <v>2219</v>
      </c>
      <c r="E301" s="286">
        <v>70289762</v>
      </c>
      <c r="F301" s="8" t="s">
        <v>2220</v>
      </c>
      <c r="G301" s="286" t="s">
        <v>2219</v>
      </c>
      <c r="H301" s="286">
        <v>70289762</v>
      </c>
      <c r="I301" s="7" t="s">
        <v>107</v>
      </c>
      <c r="J301" s="7" t="s">
        <v>2360</v>
      </c>
      <c r="K301" s="7" t="s">
        <v>2412</v>
      </c>
      <c r="L301" s="7" t="s">
        <v>110</v>
      </c>
      <c r="M301" s="7" t="s">
        <v>2362</v>
      </c>
      <c r="N301" s="7" t="s">
        <v>550</v>
      </c>
      <c r="O301" s="7" t="s">
        <v>172</v>
      </c>
      <c r="P301" s="7" t="s">
        <v>1717</v>
      </c>
      <c r="Q301" s="7" t="s">
        <v>135</v>
      </c>
      <c r="R301" s="8" t="s">
        <v>2413</v>
      </c>
      <c r="S301" s="7" t="s">
        <v>2414</v>
      </c>
      <c r="T301" s="7" t="s">
        <v>2415</v>
      </c>
      <c r="U301" s="11">
        <v>0.9</v>
      </c>
      <c r="V301" s="7" t="s">
        <v>1133</v>
      </c>
      <c r="W301" s="238">
        <v>6</v>
      </c>
      <c r="X301" s="287">
        <v>6</v>
      </c>
      <c r="Y301" s="14">
        <f t="shared" si="290"/>
        <v>1</v>
      </c>
      <c r="Z301" s="287">
        <v>1</v>
      </c>
      <c r="AA301" s="287">
        <v>1</v>
      </c>
      <c r="AB301" s="14">
        <f t="shared" si="291"/>
        <v>1</v>
      </c>
      <c r="AC301" s="287">
        <v>1</v>
      </c>
      <c r="AD301" s="287">
        <v>1</v>
      </c>
      <c r="AE301" s="14">
        <f t="shared" si="292"/>
        <v>1</v>
      </c>
      <c r="AF301" s="49">
        <f t="shared" si="285"/>
        <v>8</v>
      </c>
      <c r="AG301" s="7">
        <f t="shared" si="285"/>
        <v>8</v>
      </c>
      <c r="AH301" s="14">
        <f t="shared" si="310"/>
        <v>1</v>
      </c>
      <c r="AI301" s="17" t="str">
        <f t="shared" si="334"/>
        <v>SOBRESALIENTE</v>
      </c>
      <c r="AJ301" s="11">
        <v>0.9</v>
      </c>
      <c r="AK301" s="11" t="s">
        <v>119</v>
      </c>
      <c r="AL301" s="44" t="s">
        <v>2416</v>
      </c>
      <c r="AM301" s="288">
        <v>1</v>
      </c>
      <c r="AN301" s="288">
        <v>1</v>
      </c>
      <c r="AO301" s="14">
        <f t="shared" si="293"/>
        <v>1</v>
      </c>
      <c r="AP301" s="21">
        <v>3</v>
      </c>
      <c r="AQ301" s="21">
        <v>3</v>
      </c>
      <c r="AR301" s="14">
        <f t="shared" si="294"/>
        <v>1</v>
      </c>
      <c r="AS301" s="288">
        <v>1</v>
      </c>
      <c r="AT301" s="288">
        <v>1</v>
      </c>
      <c r="AU301" s="14">
        <f t="shared" si="295"/>
        <v>1</v>
      </c>
      <c r="AV301" s="49">
        <f t="shared" si="322"/>
        <v>5</v>
      </c>
      <c r="AW301" s="7">
        <f t="shared" si="322"/>
        <v>5</v>
      </c>
      <c r="AX301" s="14">
        <f t="shared" si="296"/>
        <v>1</v>
      </c>
      <c r="AY301" s="17" t="str">
        <f t="shared" si="335"/>
        <v>SOBRESALIENTE</v>
      </c>
      <c r="AZ301" s="11">
        <f t="shared" si="311"/>
        <v>0.9</v>
      </c>
      <c r="BA301" s="11" t="s">
        <v>119</v>
      </c>
      <c r="BB301" s="7" t="s">
        <v>2417</v>
      </c>
      <c r="BC301" s="21"/>
      <c r="BD301" s="21"/>
      <c r="BE301" s="14" t="e">
        <f t="shared" si="297"/>
        <v>#DIV/0!</v>
      </c>
      <c r="BF301" s="21"/>
      <c r="BG301" s="21"/>
      <c r="BH301" s="14" t="e">
        <f t="shared" si="298"/>
        <v>#DIV/0!</v>
      </c>
      <c r="BI301" s="21"/>
      <c r="BJ301" s="21"/>
      <c r="BK301" s="14" t="e">
        <f t="shared" si="299"/>
        <v>#DIV/0!</v>
      </c>
      <c r="BL301" s="27">
        <f t="shared" si="323"/>
        <v>0</v>
      </c>
      <c r="BM301" s="26">
        <f t="shared" si="323"/>
        <v>0</v>
      </c>
      <c r="BN301" s="14" t="e">
        <f t="shared" si="300"/>
        <v>#DIV/0!</v>
      </c>
      <c r="BO301" s="28" t="str">
        <f t="shared" si="336"/>
        <v>N/A</v>
      </c>
      <c r="BP301" s="24">
        <f t="shared" si="342"/>
        <v>0.9</v>
      </c>
      <c r="BQ301" s="21"/>
      <c r="BR301" s="21"/>
      <c r="BS301" s="21"/>
      <c r="BT301" s="14" t="e">
        <f t="shared" si="301"/>
        <v>#DIV/0!</v>
      </c>
      <c r="BU301" s="21"/>
      <c r="BV301" s="21"/>
      <c r="BW301" s="14" t="e">
        <f t="shared" si="302"/>
        <v>#DIV/0!</v>
      </c>
      <c r="BX301" s="21"/>
      <c r="BY301" s="21"/>
      <c r="BZ301" s="14" t="e">
        <f t="shared" si="303"/>
        <v>#DIV/0!</v>
      </c>
      <c r="CA301" s="27">
        <f t="shared" si="304"/>
        <v>0</v>
      </c>
      <c r="CB301" s="26">
        <f t="shared" si="304"/>
        <v>0</v>
      </c>
      <c r="CC301" s="14" t="e">
        <f t="shared" si="305"/>
        <v>#DIV/0!</v>
      </c>
      <c r="CD301" s="28" t="str">
        <f t="shared" si="337"/>
        <v>N/A</v>
      </c>
      <c r="CE301" s="24">
        <f t="shared" si="343"/>
        <v>0.9</v>
      </c>
      <c r="CF301" s="21"/>
      <c r="CG301" s="26">
        <f t="shared" si="333"/>
        <v>13</v>
      </c>
      <c r="CH301" s="26">
        <f t="shared" si="333"/>
        <v>13</v>
      </c>
      <c r="CI301" s="14">
        <f t="shared" si="306"/>
        <v>1</v>
      </c>
      <c r="CJ301" s="28" t="str">
        <f t="shared" si="338"/>
        <v>SOBRESALIENTE</v>
      </c>
      <c r="CK301" s="11">
        <v>0.9</v>
      </c>
      <c r="CL301" s="26"/>
      <c r="CM301" s="26">
        <f t="shared" si="287"/>
        <v>13</v>
      </c>
      <c r="CN301" s="38">
        <f t="shared" si="312"/>
        <v>2.1666666666666665</v>
      </c>
      <c r="CO301" s="14">
        <f t="shared" si="307"/>
        <v>6</v>
      </c>
      <c r="CP301" s="28" t="str">
        <f t="shared" si="339"/>
        <v>SOBRESALIENTE</v>
      </c>
      <c r="CQ301" s="11">
        <v>0.9</v>
      </c>
      <c r="CR301" s="26"/>
      <c r="CS301" s="26">
        <f t="shared" si="288"/>
        <v>0</v>
      </c>
      <c r="CT301" s="25">
        <f t="shared" si="313"/>
        <v>2.1666666666666665</v>
      </c>
      <c r="CU301" s="30">
        <f t="shared" si="308"/>
        <v>0</v>
      </c>
      <c r="CV301" s="28" t="str">
        <f t="shared" si="340"/>
        <v>ACEPTABLE</v>
      </c>
      <c r="CW301" s="11">
        <v>0.9</v>
      </c>
      <c r="CX301" s="26"/>
      <c r="CY301" s="26">
        <f t="shared" si="289"/>
        <v>13</v>
      </c>
      <c r="CZ301" s="46">
        <f t="shared" si="284"/>
        <v>13</v>
      </c>
      <c r="DA301" s="30">
        <f t="shared" si="309"/>
        <v>1</v>
      </c>
      <c r="DB301" s="28" t="str">
        <f t="shared" si="341"/>
        <v>SOBRESALIENTE</v>
      </c>
      <c r="DC301" s="11">
        <v>0.9</v>
      </c>
      <c r="DD301" s="26"/>
    </row>
    <row r="302" spans="1:108" ht="112.5">
      <c r="A302" s="6" t="s">
        <v>2418</v>
      </c>
      <c r="B302" s="7" t="s">
        <v>531</v>
      </c>
      <c r="C302" s="8" t="s">
        <v>2218</v>
      </c>
      <c r="D302" s="286" t="s">
        <v>2219</v>
      </c>
      <c r="E302" s="286">
        <v>70289762</v>
      </c>
      <c r="F302" s="8" t="s">
        <v>2220</v>
      </c>
      <c r="G302" s="286" t="s">
        <v>2219</v>
      </c>
      <c r="H302" s="286">
        <v>70289762</v>
      </c>
      <c r="I302" s="7" t="s">
        <v>107</v>
      </c>
      <c r="J302" s="7" t="s">
        <v>2419</v>
      </c>
      <c r="K302" s="7" t="s">
        <v>2420</v>
      </c>
      <c r="L302" s="7" t="s">
        <v>110</v>
      </c>
      <c r="M302" s="7" t="s">
        <v>111</v>
      </c>
      <c r="N302" s="7" t="s">
        <v>154</v>
      </c>
      <c r="O302" s="7" t="s">
        <v>2</v>
      </c>
      <c r="P302" s="7" t="s">
        <v>2235</v>
      </c>
      <c r="Q302" s="7" t="s">
        <v>2102</v>
      </c>
      <c r="R302" s="8" t="s">
        <v>2421</v>
      </c>
      <c r="S302" s="7" t="s">
        <v>2422</v>
      </c>
      <c r="T302" s="7" t="s">
        <v>2423</v>
      </c>
      <c r="U302" s="11">
        <v>0.9</v>
      </c>
      <c r="V302" s="7" t="s">
        <v>1133</v>
      </c>
      <c r="W302" s="238">
        <v>0</v>
      </c>
      <c r="X302" s="287">
        <v>305</v>
      </c>
      <c r="Y302" s="14">
        <f t="shared" si="290"/>
        <v>0</v>
      </c>
      <c r="Z302" s="287">
        <v>0</v>
      </c>
      <c r="AA302" s="287">
        <v>266</v>
      </c>
      <c r="AB302" s="14">
        <f t="shared" si="291"/>
        <v>0</v>
      </c>
      <c r="AC302" s="287">
        <v>0</v>
      </c>
      <c r="AD302" s="287">
        <v>150</v>
      </c>
      <c r="AE302" s="14">
        <f t="shared" si="292"/>
        <v>0</v>
      </c>
      <c r="AF302" s="49">
        <f t="shared" si="285"/>
        <v>0</v>
      </c>
      <c r="AG302" s="7">
        <f t="shared" si="285"/>
        <v>721</v>
      </c>
      <c r="AH302" s="14">
        <f t="shared" si="310"/>
        <v>0</v>
      </c>
      <c r="AI302" s="17" t="str">
        <f t="shared" si="334"/>
        <v>NO CUMPLIDA</v>
      </c>
      <c r="AJ302" s="11">
        <v>0.9</v>
      </c>
      <c r="AK302" s="11" t="s">
        <v>119</v>
      </c>
      <c r="AL302" s="133" t="s">
        <v>2424</v>
      </c>
      <c r="AM302" s="288">
        <v>153</v>
      </c>
      <c r="AN302" s="288">
        <v>167</v>
      </c>
      <c r="AO302" s="14">
        <f t="shared" si="293"/>
        <v>0.91616766467065869</v>
      </c>
      <c r="AP302" s="288">
        <v>380</v>
      </c>
      <c r="AQ302" s="288">
        <v>414</v>
      </c>
      <c r="AR302" s="14">
        <f t="shared" si="294"/>
        <v>0.91787439613526567</v>
      </c>
      <c r="AS302" s="288">
        <v>293</v>
      </c>
      <c r="AT302" s="288">
        <v>315</v>
      </c>
      <c r="AU302" s="14">
        <f t="shared" si="295"/>
        <v>0.93015873015873018</v>
      </c>
      <c r="AV302" s="49">
        <f t="shared" si="322"/>
        <v>826</v>
      </c>
      <c r="AW302" s="7">
        <f t="shared" si="322"/>
        <v>896</v>
      </c>
      <c r="AX302" s="14">
        <f t="shared" si="296"/>
        <v>0.921875</v>
      </c>
      <c r="AY302" s="17" t="str">
        <f t="shared" si="335"/>
        <v>SOBRESALIENTE</v>
      </c>
      <c r="AZ302" s="11">
        <f t="shared" si="311"/>
        <v>0.9</v>
      </c>
      <c r="BA302" s="11" t="s">
        <v>119</v>
      </c>
      <c r="BB302" s="7" t="s">
        <v>2424</v>
      </c>
      <c r="BC302" s="21"/>
      <c r="BD302" s="21"/>
      <c r="BE302" s="14" t="e">
        <f t="shared" si="297"/>
        <v>#DIV/0!</v>
      </c>
      <c r="BF302" s="21"/>
      <c r="BG302" s="21"/>
      <c r="BH302" s="14" t="e">
        <f t="shared" si="298"/>
        <v>#DIV/0!</v>
      </c>
      <c r="BI302" s="21"/>
      <c r="BJ302" s="21"/>
      <c r="BK302" s="14" t="e">
        <f t="shared" si="299"/>
        <v>#DIV/0!</v>
      </c>
      <c r="BL302" s="27">
        <f t="shared" si="323"/>
        <v>0</v>
      </c>
      <c r="BM302" s="26">
        <f t="shared" si="323"/>
        <v>0</v>
      </c>
      <c r="BN302" s="14" t="e">
        <f t="shared" si="300"/>
        <v>#DIV/0!</v>
      </c>
      <c r="BO302" s="28" t="str">
        <f t="shared" si="336"/>
        <v>N/A</v>
      </c>
      <c r="BP302" s="24">
        <f t="shared" si="342"/>
        <v>0.9</v>
      </c>
      <c r="BQ302" s="21"/>
      <c r="BR302" s="21"/>
      <c r="BS302" s="21"/>
      <c r="BT302" s="14" t="e">
        <f t="shared" si="301"/>
        <v>#DIV/0!</v>
      </c>
      <c r="BU302" s="21"/>
      <c r="BV302" s="21"/>
      <c r="BW302" s="14" t="e">
        <f t="shared" si="302"/>
        <v>#DIV/0!</v>
      </c>
      <c r="BX302" s="21"/>
      <c r="BY302" s="21"/>
      <c r="BZ302" s="14" t="e">
        <f t="shared" si="303"/>
        <v>#DIV/0!</v>
      </c>
      <c r="CA302" s="27">
        <f t="shared" si="304"/>
        <v>0</v>
      </c>
      <c r="CB302" s="26">
        <f t="shared" si="304"/>
        <v>0</v>
      </c>
      <c r="CC302" s="14" t="e">
        <f t="shared" si="305"/>
        <v>#DIV/0!</v>
      </c>
      <c r="CD302" s="28" t="str">
        <f t="shared" si="337"/>
        <v>N/A</v>
      </c>
      <c r="CE302" s="24">
        <f t="shared" si="343"/>
        <v>0.9</v>
      </c>
      <c r="CF302" s="21"/>
      <c r="CG302" s="26">
        <f t="shared" si="333"/>
        <v>826</v>
      </c>
      <c r="CH302" s="26">
        <f t="shared" si="333"/>
        <v>1617</v>
      </c>
      <c r="CI302" s="14">
        <f t="shared" si="306"/>
        <v>0.51082251082251084</v>
      </c>
      <c r="CJ302" s="28" t="str">
        <f t="shared" si="338"/>
        <v>NO CUMPLIDA</v>
      </c>
      <c r="CK302" s="11">
        <v>0.9</v>
      </c>
      <c r="CL302" s="26"/>
      <c r="CM302" s="26">
        <f t="shared" si="287"/>
        <v>826</v>
      </c>
      <c r="CN302" s="38">
        <f t="shared" si="312"/>
        <v>269.5</v>
      </c>
      <c r="CO302" s="14">
        <f t="shared" si="307"/>
        <v>3.0649350649350651</v>
      </c>
      <c r="CP302" s="28" t="str">
        <f>IFERROR((IF(CO302&gt;=CQ302,"SOBRESALIENTE",IF(CO302&lt;CQ302-(CQ302*0.05),"NO CUMPLIDA","ACEPTABLE"))),"N/A")</f>
        <v>SOBRESALIENTE</v>
      </c>
      <c r="CQ302" s="11">
        <v>0.9</v>
      </c>
      <c r="CR302" s="26"/>
      <c r="CS302" s="26">
        <f t="shared" si="288"/>
        <v>0</v>
      </c>
      <c r="CT302" s="25">
        <f t="shared" si="313"/>
        <v>269.5</v>
      </c>
      <c r="CU302" s="30">
        <f t="shared" si="308"/>
        <v>0</v>
      </c>
      <c r="CV302" s="28" t="str">
        <f>IFERROR((IF(CU302&gt;=CW302,"SOBRESALIENTE",IF(CU302&lt;CW302-(CW302*0.05),"NO CUMPLIDA","ACEPTABLE"))),"N/A")</f>
        <v>NO CUMPLIDA</v>
      </c>
      <c r="CW302" s="11">
        <v>0.9</v>
      </c>
      <c r="CX302" s="26"/>
      <c r="CY302" s="26">
        <f t="shared" si="289"/>
        <v>826</v>
      </c>
      <c r="CZ302" s="46">
        <f t="shared" si="284"/>
        <v>1617</v>
      </c>
      <c r="DA302" s="30">
        <f t="shared" si="309"/>
        <v>0.51082251082251084</v>
      </c>
      <c r="DB302" s="28" t="str">
        <f t="shared" si="341"/>
        <v>NO CUMPLIDA</v>
      </c>
      <c r="DC302" s="11">
        <v>0.9</v>
      </c>
      <c r="DD302" s="26"/>
    </row>
    <row r="303" spans="1:108" ht="173.25">
      <c r="A303" s="8" t="s">
        <v>2425</v>
      </c>
      <c r="B303" s="7" t="s">
        <v>531</v>
      </c>
      <c r="C303" s="8" t="s">
        <v>2218</v>
      </c>
      <c r="D303" s="286" t="s">
        <v>2219</v>
      </c>
      <c r="E303" s="286">
        <v>70289762</v>
      </c>
      <c r="F303" s="8" t="s">
        <v>2220</v>
      </c>
      <c r="G303" s="286" t="s">
        <v>2219</v>
      </c>
      <c r="H303" s="286">
        <v>70289762</v>
      </c>
      <c r="I303" s="7" t="s">
        <v>107</v>
      </c>
      <c r="J303" s="7" t="s">
        <v>2426</v>
      </c>
      <c r="K303" s="7" t="s">
        <v>2427</v>
      </c>
      <c r="L303" s="7" t="s">
        <v>537</v>
      </c>
      <c r="M303" s="7" t="s">
        <v>2261</v>
      </c>
      <c r="N303" s="7" t="s">
        <v>112</v>
      </c>
      <c r="O303" s="7" t="s">
        <v>172</v>
      </c>
      <c r="P303" s="7" t="s">
        <v>1717</v>
      </c>
      <c r="Q303" s="7" t="s">
        <v>135</v>
      </c>
      <c r="R303" s="8" t="s">
        <v>2428</v>
      </c>
      <c r="S303" s="7" t="s">
        <v>2429</v>
      </c>
      <c r="T303" s="7" t="s">
        <v>2430</v>
      </c>
      <c r="U303" s="11">
        <v>1</v>
      </c>
      <c r="V303" s="7" t="s">
        <v>1133</v>
      </c>
      <c r="W303" s="238">
        <v>50</v>
      </c>
      <c r="X303" s="287">
        <v>50</v>
      </c>
      <c r="Y303" s="14">
        <f t="shared" si="290"/>
        <v>1</v>
      </c>
      <c r="Z303" s="287">
        <v>41</v>
      </c>
      <c r="AA303" s="287">
        <v>41</v>
      </c>
      <c r="AB303" s="14">
        <f t="shared" si="291"/>
        <v>1</v>
      </c>
      <c r="AC303" s="287">
        <v>88</v>
      </c>
      <c r="AD303" s="287">
        <v>88</v>
      </c>
      <c r="AE303" s="14">
        <f t="shared" si="292"/>
        <v>1</v>
      </c>
      <c r="AF303" s="49">
        <f t="shared" si="285"/>
        <v>179</v>
      </c>
      <c r="AG303" s="7">
        <f t="shared" si="285"/>
        <v>179</v>
      </c>
      <c r="AH303" s="14">
        <f t="shared" si="310"/>
        <v>1</v>
      </c>
      <c r="AI303" s="17" t="str">
        <f t="shared" si="334"/>
        <v>SOBRESALIENTE</v>
      </c>
      <c r="AJ303" s="11">
        <v>1</v>
      </c>
      <c r="AK303" s="11" t="s">
        <v>119</v>
      </c>
      <c r="AL303" s="44" t="s">
        <v>2431</v>
      </c>
      <c r="AM303" s="288">
        <v>48</v>
      </c>
      <c r="AN303" s="288">
        <v>48</v>
      </c>
      <c r="AO303" s="14">
        <f t="shared" si="293"/>
        <v>1</v>
      </c>
      <c r="AP303" s="288">
        <v>48</v>
      </c>
      <c r="AQ303" s="288">
        <v>48</v>
      </c>
      <c r="AR303" s="14">
        <f t="shared" si="294"/>
        <v>1</v>
      </c>
      <c r="AS303" s="288">
        <v>35</v>
      </c>
      <c r="AT303" s="288">
        <v>35</v>
      </c>
      <c r="AU303" s="14">
        <f t="shared" si="295"/>
        <v>1</v>
      </c>
      <c r="AV303" s="49">
        <f t="shared" si="322"/>
        <v>131</v>
      </c>
      <c r="AW303" s="7">
        <f t="shared" si="322"/>
        <v>131</v>
      </c>
      <c r="AX303" s="14">
        <f t="shared" si="296"/>
        <v>1</v>
      </c>
      <c r="AY303" s="17" t="str">
        <f t="shared" si="335"/>
        <v>SOBRESALIENTE</v>
      </c>
      <c r="AZ303" s="11">
        <f t="shared" si="311"/>
        <v>1</v>
      </c>
      <c r="BA303" s="11" t="s">
        <v>119</v>
      </c>
      <c r="BB303" s="7" t="s">
        <v>2432</v>
      </c>
      <c r="BC303" s="21"/>
      <c r="BD303" s="21"/>
      <c r="BE303" s="14" t="e">
        <f t="shared" si="297"/>
        <v>#DIV/0!</v>
      </c>
      <c r="BF303" s="21"/>
      <c r="BG303" s="21"/>
      <c r="BH303" s="14" t="e">
        <f t="shared" si="298"/>
        <v>#DIV/0!</v>
      </c>
      <c r="BI303" s="21"/>
      <c r="BJ303" s="21"/>
      <c r="BK303" s="14" t="e">
        <f t="shared" si="299"/>
        <v>#DIV/0!</v>
      </c>
      <c r="BL303" s="27">
        <f t="shared" si="323"/>
        <v>0</v>
      </c>
      <c r="BM303" s="26">
        <f t="shared" si="323"/>
        <v>0</v>
      </c>
      <c r="BN303" s="14" t="e">
        <f t="shared" si="300"/>
        <v>#DIV/0!</v>
      </c>
      <c r="BO303" s="28" t="str">
        <f t="shared" si="336"/>
        <v>N/A</v>
      </c>
      <c r="BP303" s="24">
        <f t="shared" si="342"/>
        <v>1</v>
      </c>
      <c r="BQ303" s="21"/>
      <c r="BR303" s="21"/>
      <c r="BS303" s="21"/>
      <c r="BT303" s="14" t="e">
        <f t="shared" si="301"/>
        <v>#DIV/0!</v>
      </c>
      <c r="BU303" s="21"/>
      <c r="BV303" s="21"/>
      <c r="BW303" s="14" t="e">
        <f t="shared" si="302"/>
        <v>#DIV/0!</v>
      </c>
      <c r="BX303" s="21"/>
      <c r="BY303" s="21"/>
      <c r="BZ303" s="14" t="e">
        <f t="shared" si="303"/>
        <v>#DIV/0!</v>
      </c>
      <c r="CA303" s="27">
        <f t="shared" si="304"/>
        <v>0</v>
      </c>
      <c r="CB303" s="26">
        <f t="shared" si="304"/>
        <v>0</v>
      </c>
      <c r="CC303" s="14" t="e">
        <f t="shared" si="305"/>
        <v>#DIV/0!</v>
      </c>
      <c r="CD303" s="28" t="str">
        <f t="shared" si="337"/>
        <v>N/A</v>
      </c>
      <c r="CE303" s="24">
        <f t="shared" si="343"/>
        <v>1</v>
      </c>
      <c r="CF303" s="21"/>
      <c r="CG303" s="26">
        <f t="shared" si="333"/>
        <v>310</v>
      </c>
      <c r="CH303" s="26">
        <f t="shared" si="333"/>
        <v>310</v>
      </c>
      <c r="CI303" s="14">
        <f t="shared" si="306"/>
        <v>1</v>
      </c>
      <c r="CJ303" s="28" t="str">
        <f t="shared" si="338"/>
        <v>SOBRESALIENTE</v>
      </c>
      <c r="CK303" s="11">
        <v>1</v>
      </c>
      <c r="CL303" s="26"/>
      <c r="CM303" s="26">
        <f t="shared" si="287"/>
        <v>310</v>
      </c>
      <c r="CN303" s="38">
        <f t="shared" si="312"/>
        <v>51.666666666666664</v>
      </c>
      <c r="CO303" s="14">
        <f t="shared" si="307"/>
        <v>6</v>
      </c>
      <c r="CP303" s="28" t="str">
        <f>IFERROR((IF(CO303&gt;=CQ303,"SOBRESALIENTE",IF(CO303&gt;CQ303-(CQ303*0.05),"NO CUMPLIDA","ACEPTABLE"))),"N/A")</f>
        <v>SOBRESALIENTE</v>
      </c>
      <c r="CQ303" s="11">
        <v>1</v>
      </c>
      <c r="CR303" s="26"/>
      <c r="CS303" s="26">
        <f t="shared" si="288"/>
        <v>0</v>
      </c>
      <c r="CT303" s="25">
        <f t="shared" si="313"/>
        <v>51.666666666666664</v>
      </c>
      <c r="CU303" s="30">
        <f t="shared" si="308"/>
        <v>0</v>
      </c>
      <c r="CV303" s="28" t="str">
        <f>IFERROR((IF(CU303&gt;=CW303,"SOBRESALIENTE",IF(CU303&gt;CW303-(CW303*0.05),"NO CUMPLIDA","ACEPTABLE"))),"N/A")</f>
        <v>ACEPTABLE</v>
      </c>
      <c r="CW303" s="11">
        <v>1</v>
      </c>
      <c r="CX303" s="26"/>
      <c r="CY303" s="26">
        <f t="shared" si="289"/>
        <v>310</v>
      </c>
      <c r="CZ303" s="46">
        <f t="shared" si="284"/>
        <v>310</v>
      </c>
      <c r="DA303" s="30">
        <f t="shared" si="309"/>
        <v>1</v>
      </c>
      <c r="DB303" s="28" t="str">
        <f t="shared" si="341"/>
        <v>SOBRESALIENTE</v>
      </c>
      <c r="DC303" s="11">
        <v>1</v>
      </c>
      <c r="DD303" s="26"/>
    </row>
    <row r="304" spans="1:108" ht="146.25">
      <c r="A304" s="6" t="s">
        <v>2433</v>
      </c>
      <c r="B304" s="7" t="s">
        <v>531</v>
      </c>
      <c r="C304" s="8" t="s">
        <v>2218</v>
      </c>
      <c r="D304" s="286" t="s">
        <v>2219</v>
      </c>
      <c r="E304" s="286">
        <v>70289762</v>
      </c>
      <c r="F304" s="8" t="s">
        <v>2220</v>
      </c>
      <c r="G304" s="286" t="s">
        <v>2219</v>
      </c>
      <c r="H304" s="286">
        <v>70289762</v>
      </c>
      <c r="I304" s="7" t="s">
        <v>760</v>
      </c>
      <c r="J304" s="7" t="s">
        <v>2369</v>
      </c>
      <c r="K304" s="7" t="s">
        <v>2434</v>
      </c>
      <c r="L304" s="7" t="s">
        <v>537</v>
      </c>
      <c r="M304" s="7" t="s">
        <v>2244</v>
      </c>
      <c r="N304" s="7" t="s">
        <v>112</v>
      </c>
      <c r="O304" s="7" t="s">
        <v>2</v>
      </c>
      <c r="P304" s="7" t="s">
        <v>1717</v>
      </c>
      <c r="Q304" s="7" t="s">
        <v>607</v>
      </c>
      <c r="R304" s="8" t="s">
        <v>2435</v>
      </c>
      <c r="S304" s="7" t="s">
        <v>2436</v>
      </c>
      <c r="T304" s="7" t="s">
        <v>2437</v>
      </c>
      <c r="U304" s="11">
        <v>0.8</v>
      </c>
      <c r="V304" s="7" t="s">
        <v>1133</v>
      </c>
      <c r="W304" s="238">
        <v>15</v>
      </c>
      <c r="X304" s="287">
        <v>15</v>
      </c>
      <c r="Y304" s="14">
        <f t="shared" si="290"/>
        <v>1</v>
      </c>
      <c r="Z304" s="287">
        <v>11</v>
      </c>
      <c r="AA304" s="287">
        <v>11</v>
      </c>
      <c r="AB304" s="14">
        <f t="shared" si="291"/>
        <v>1</v>
      </c>
      <c r="AC304" s="287">
        <v>13</v>
      </c>
      <c r="AD304" s="287">
        <v>13</v>
      </c>
      <c r="AE304" s="14">
        <f t="shared" si="292"/>
        <v>1</v>
      </c>
      <c r="AF304" s="49">
        <f t="shared" si="285"/>
        <v>39</v>
      </c>
      <c r="AG304" s="7">
        <f t="shared" si="285"/>
        <v>39</v>
      </c>
      <c r="AH304" s="14">
        <f t="shared" si="310"/>
        <v>1</v>
      </c>
      <c r="AI304" s="17" t="str">
        <f t="shared" si="334"/>
        <v>SOBRESALIENTE</v>
      </c>
      <c r="AJ304" s="11">
        <v>0.8</v>
      </c>
      <c r="AK304" s="11" t="s">
        <v>119</v>
      </c>
      <c r="AL304" s="44" t="s">
        <v>2438</v>
      </c>
      <c r="AM304" s="288">
        <v>34</v>
      </c>
      <c r="AN304" s="288">
        <v>34</v>
      </c>
      <c r="AO304" s="14">
        <f t="shared" si="293"/>
        <v>1</v>
      </c>
      <c r="AP304" s="288">
        <v>56</v>
      </c>
      <c r="AQ304" s="288">
        <v>56</v>
      </c>
      <c r="AR304" s="14">
        <f t="shared" si="294"/>
        <v>1</v>
      </c>
      <c r="AS304" s="288">
        <v>48</v>
      </c>
      <c r="AT304" s="288">
        <v>48</v>
      </c>
      <c r="AU304" s="14">
        <f t="shared" si="295"/>
        <v>1</v>
      </c>
      <c r="AV304" s="49">
        <f t="shared" si="322"/>
        <v>138</v>
      </c>
      <c r="AW304" s="7">
        <f t="shared" si="322"/>
        <v>138</v>
      </c>
      <c r="AX304" s="14">
        <f t="shared" si="296"/>
        <v>1</v>
      </c>
      <c r="AY304" s="17" t="str">
        <f t="shared" si="335"/>
        <v>SOBRESALIENTE</v>
      </c>
      <c r="AZ304" s="11">
        <f t="shared" si="311"/>
        <v>0.8</v>
      </c>
      <c r="BA304" s="11" t="s">
        <v>119</v>
      </c>
      <c r="BB304" s="7" t="s">
        <v>2439</v>
      </c>
      <c r="BC304" s="21"/>
      <c r="BD304" s="21"/>
      <c r="BE304" s="14" t="e">
        <f t="shared" si="297"/>
        <v>#DIV/0!</v>
      </c>
      <c r="BF304" s="21"/>
      <c r="BG304" s="21"/>
      <c r="BH304" s="14" t="e">
        <f t="shared" si="298"/>
        <v>#DIV/0!</v>
      </c>
      <c r="BI304" s="21"/>
      <c r="BJ304" s="21"/>
      <c r="BK304" s="14" t="e">
        <f t="shared" si="299"/>
        <v>#DIV/0!</v>
      </c>
      <c r="BL304" s="27">
        <f t="shared" si="323"/>
        <v>0</v>
      </c>
      <c r="BM304" s="26">
        <f t="shared" si="323"/>
        <v>0</v>
      </c>
      <c r="BN304" s="14" t="e">
        <f t="shared" si="300"/>
        <v>#DIV/0!</v>
      </c>
      <c r="BO304" s="28" t="str">
        <f t="shared" si="336"/>
        <v>N/A</v>
      </c>
      <c r="BP304" s="24">
        <f t="shared" si="342"/>
        <v>0.8</v>
      </c>
      <c r="BQ304" s="21"/>
      <c r="BR304" s="21"/>
      <c r="BS304" s="21"/>
      <c r="BT304" s="14" t="e">
        <f t="shared" si="301"/>
        <v>#DIV/0!</v>
      </c>
      <c r="BU304" s="21"/>
      <c r="BV304" s="21"/>
      <c r="BW304" s="14" t="e">
        <f t="shared" si="302"/>
        <v>#DIV/0!</v>
      </c>
      <c r="BX304" s="21"/>
      <c r="BY304" s="21"/>
      <c r="BZ304" s="14" t="e">
        <f t="shared" si="303"/>
        <v>#DIV/0!</v>
      </c>
      <c r="CA304" s="27">
        <f t="shared" si="304"/>
        <v>0</v>
      </c>
      <c r="CB304" s="26">
        <f t="shared" si="304"/>
        <v>0</v>
      </c>
      <c r="CC304" s="14" t="e">
        <f t="shared" si="305"/>
        <v>#DIV/0!</v>
      </c>
      <c r="CD304" s="28" t="str">
        <f t="shared" si="337"/>
        <v>N/A</v>
      </c>
      <c r="CE304" s="24">
        <f t="shared" si="343"/>
        <v>0.8</v>
      </c>
      <c r="CF304" s="21"/>
      <c r="CG304" s="26">
        <f t="shared" si="333"/>
        <v>177</v>
      </c>
      <c r="CH304" s="26">
        <f t="shared" si="333"/>
        <v>177</v>
      </c>
      <c r="CI304" s="14">
        <f t="shared" si="306"/>
        <v>1</v>
      </c>
      <c r="CJ304" s="28" t="str">
        <f t="shared" si="338"/>
        <v>SOBRESALIENTE</v>
      </c>
      <c r="CK304" s="11">
        <v>0.8</v>
      </c>
      <c r="CL304" s="26"/>
      <c r="CM304" s="26">
        <f t="shared" si="287"/>
        <v>177</v>
      </c>
      <c r="CN304" s="38">
        <f t="shared" si="312"/>
        <v>29.5</v>
      </c>
      <c r="CO304" s="14">
        <f t="shared" si="307"/>
        <v>6</v>
      </c>
      <c r="CP304" s="28" t="str">
        <f>IFERROR((IF(CO304&gt;=CQ304,"SOBRESALIENTE",IF(CO304&gt;CQ304-(CQ304*0.05),"NO CUMPLIDA","ACEPTABLE"))),"N/A")</f>
        <v>SOBRESALIENTE</v>
      </c>
      <c r="CQ304" s="11">
        <v>0.8</v>
      </c>
      <c r="CR304" s="26"/>
      <c r="CS304" s="26">
        <f t="shared" si="288"/>
        <v>0</v>
      </c>
      <c r="CT304" s="25">
        <f t="shared" si="313"/>
        <v>29.5</v>
      </c>
      <c r="CU304" s="30">
        <f t="shared" si="308"/>
        <v>0</v>
      </c>
      <c r="CV304" s="28" t="str">
        <f>IFERROR((IF(CU304&gt;=CW304,"SOBRESALIENTE",IF(CU304&gt;CW304-(CW304*0.05),"NO CUMPLIDA","ACEPTABLE"))),"N/A")</f>
        <v>ACEPTABLE</v>
      </c>
      <c r="CW304" s="11">
        <v>0.8</v>
      </c>
      <c r="CX304" s="26"/>
      <c r="CY304" s="26">
        <f t="shared" si="289"/>
        <v>177</v>
      </c>
      <c r="CZ304" s="46">
        <f t="shared" si="284"/>
        <v>177</v>
      </c>
      <c r="DA304" s="30">
        <f t="shared" si="309"/>
        <v>1</v>
      </c>
      <c r="DB304" s="28" t="str">
        <f t="shared" si="341"/>
        <v>SOBRESALIENTE</v>
      </c>
      <c r="DC304" s="11">
        <v>0.8</v>
      </c>
      <c r="DD304" s="26"/>
    </row>
    <row r="305" spans="1:108" ht="84.75" customHeight="1">
      <c r="A305" s="8" t="s">
        <v>2440</v>
      </c>
      <c r="B305" s="7" t="s">
        <v>531</v>
      </c>
      <c r="C305" s="8" t="s">
        <v>2218</v>
      </c>
      <c r="D305" s="286" t="s">
        <v>2219</v>
      </c>
      <c r="E305" s="286">
        <v>70289762</v>
      </c>
      <c r="F305" s="8" t="s">
        <v>2220</v>
      </c>
      <c r="G305" s="286" t="s">
        <v>2219</v>
      </c>
      <c r="H305" s="286">
        <v>70289762</v>
      </c>
      <c r="I305" s="7" t="s">
        <v>107</v>
      </c>
      <c r="J305" s="7" t="s">
        <v>2441</v>
      </c>
      <c r="K305" s="7" t="s">
        <v>2442</v>
      </c>
      <c r="L305" s="7" t="s">
        <v>110</v>
      </c>
      <c r="M305" s="7" t="s">
        <v>2261</v>
      </c>
      <c r="N305" s="7" t="s">
        <v>112</v>
      </c>
      <c r="O305" s="7" t="s">
        <v>172</v>
      </c>
      <c r="P305" s="7" t="s">
        <v>2443</v>
      </c>
      <c r="Q305" s="7" t="s">
        <v>135</v>
      </c>
      <c r="R305" s="8" t="s">
        <v>2444</v>
      </c>
      <c r="S305" s="7" t="s">
        <v>2445</v>
      </c>
      <c r="T305" s="7" t="s">
        <v>2446</v>
      </c>
      <c r="U305" s="11">
        <v>0.95</v>
      </c>
      <c r="V305" s="7" t="s">
        <v>1133</v>
      </c>
      <c r="W305" s="238">
        <v>3</v>
      </c>
      <c r="X305" s="287">
        <v>3</v>
      </c>
      <c r="Y305" s="14">
        <f t="shared" si="290"/>
        <v>1</v>
      </c>
      <c r="Z305" s="287">
        <v>6</v>
      </c>
      <c r="AA305" s="287">
        <v>6</v>
      </c>
      <c r="AB305" s="14">
        <f t="shared" si="291"/>
        <v>1</v>
      </c>
      <c r="AC305" s="287">
        <v>2</v>
      </c>
      <c r="AD305" s="287">
        <v>2</v>
      </c>
      <c r="AE305" s="14">
        <f t="shared" si="292"/>
        <v>1</v>
      </c>
      <c r="AF305" s="49">
        <f t="shared" si="285"/>
        <v>11</v>
      </c>
      <c r="AG305" s="7">
        <f t="shared" si="285"/>
        <v>11</v>
      </c>
      <c r="AH305" s="14">
        <f t="shared" si="310"/>
        <v>1</v>
      </c>
      <c r="AI305" s="17" t="str">
        <f t="shared" si="334"/>
        <v>SOBRESALIENTE</v>
      </c>
      <c r="AJ305" s="11">
        <v>0.95</v>
      </c>
      <c r="AK305" s="11" t="s">
        <v>119</v>
      </c>
      <c r="AL305" s="44" t="s">
        <v>2447</v>
      </c>
      <c r="AM305" s="288">
        <f>1+1</f>
        <v>2</v>
      </c>
      <c r="AN305" s="288">
        <v>1</v>
      </c>
      <c r="AO305" s="14">
        <f t="shared" si="293"/>
        <v>2</v>
      </c>
      <c r="AP305" s="288">
        <f>5</f>
        <v>5</v>
      </c>
      <c r="AQ305" s="288">
        <v>5</v>
      </c>
      <c r="AR305" s="14">
        <f t="shared" si="294"/>
        <v>1</v>
      </c>
      <c r="AS305" s="288">
        <f>14</f>
        <v>14</v>
      </c>
      <c r="AT305" s="288">
        <v>14</v>
      </c>
      <c r="AU305" s="14">
        <f t="shared" si="295"/>
        <v>1</v>
      </c>
      <c r="AV305" s="49">
        <f t="shared" si="322"/>
        <v>21</v>
      </c>
      <c r="AW305" s="7">
        <f t="shared" si="322"/>
        <v>20</v>
      </c>
      <c r="AX305" s="14">
        <f t="shared" si="296"/>
        <v>1.05</v>
      </c>
      <c r="AY305" s="17" t="str">
        <f t="shared" si="335"/>
        <v>SOBRESALIENTE</v>
      </c>
      <c r="AZ305" s="11">
        <f t="shared" si="311"/>
        <v>0.95</v>
      </c>
      <c r="BA305" s="11" t="s">
        <v>119</v>
      </c>
      <c r="BB305" s="7" t="s">
        <v>2447</v>
      </c>
      <c r="BC305" s="21"/>
      <c r="BD305" s="21"/>
      <c r="BE305" s="14" t="e">
        <f t="shared" si="297"/>
        <v>#DIV/0!</v>
      </c>
      <c r="BF305" s="21"/>
      <c r="BG305" s="21"/>
      <c r="BH305" s="14" t="e">
        <f t="shared" si="298"/>
        <v>#DIV/0!</v>
      </c>
      <c r="BI305" s="21"/>
      <c r="BJ305" s="21"/>
      <c r="BK305" s="14" t="e">
        <f t="shared" si="299"/>
        <v>#DIV/0!</v>
      </c>
      <c r="BL305" s="27">
        <f t="shared" si="323"/>
        <v>0</v>
      </c>
      <c r="BM305" s="26">
        <f t="shared" si="323"/>
        <v>0</v>
      </c>
      <c r="BN305" s="14" t="e">
        <f t="shared" si="300"/>
        <v>#DIV/0!</v>
      </c>
      <c r="BO305" s="28" t="str">
        <f t="shared" si="336"/>
        <v>N/A</v>
      </c>
      <c r="BP305" s="24">
        <f t="shared" si="342"/>
        <v>0.95</v>
      </c>
      <c r="BQ305" s="21"/>
      <c r="BR305" s="21"/>
      <c r="BS305" s="21"/>
      <c r="BT305" s="14" t="e">
        <f t="shared" si="301"/>
        <v>#DIV/0!</v>
      </c>
      <c r="BU305" s="21"/>
      <c r="BV305" s="21"/>
      <c r="BW305" s="14" t="e">
        <f t="shared" si="302"/>
        <v>#DIV/0!</v>
      </c>
      <c r="BX305" s="21"/>
      <c r="BY305" s="21"/>
      <c r="BZ305" s="14" t="e">
        <f t="shared" si="303"/>
        <v>#DIV/0!</v>
      </c>
      <c r="CA305" s="27">
        <f t="shared" si="304"/>
        <v>0</v>
      </c>
      <c r="CB305" s="26">
        <f t="shared" si="304"/>
        <v>0</v>
      </c>
      <c r="CC305" s="14" t="e">
        <f t="shared" si="305"/>
        <v>#DIV/0!</v>
      </c>
      <c r="CD305" s="28" t="str">
        <f t="shared" si="337"/>
        <v>N/A</v>
      </c>
      <c r="CE305" s="24">
        <f t="shared" si="343"/>
        <v>0.95</v>
      </c>
      <c r="CF305" s="21"/>
      <c r="CG305" s="26">
        <f t="shared" si="333"/>
        <v>32</v>
      </c>
      <c r="CH305" s="26">
        <f t="shared" si="333"/>
        <v>31</v>
      </c>
      <c r="CI305" s="14">
        <f t="shared" si="306"/>
        <v>1.032258064516129</v>
      </c>
      <c r="CJ305" s="28" t="str">
        <f t="shared" si="338"/>
        <v>SOBRESALIENTE</v>
      </c>
      <c r="CK305" s="11">
        <v>0.95</v>
      </c>
      <c r="CL305" s="26"/>
      <c r="CM305" s="26">
        <f t="shared" si="287"/>
        <v>32</v>
      </c>
      <c r="CN305" s="38">
        <f t="shared" si="312"/>
        <v>5.166666666666667</v>
      </c>
      <c r="CO305" s="14">
        <f t="shared" si="307"/>
        <v>6.193548387096774</v>
      </c>
      <c r="CP305" s="28" t="str">
        <f>IFERROR((IF(CO305&gt;=CQ305,"SOBRESALIENTE",IF(CO305&gt;CQ305-(CQ305*0.05),"NO CUMPLIDA","ACEPTABLE"))),"N/A")</f>
        <v>SOBRESALIENTE</v>
      </c>
      <c r="CQ305" s="11">
        <v>0.95</v>
      </c>
      <c r="CR305" s="26"/>
      <c r="CS305" s="26">
        <f t="shared" si="288"/>
        <v>0</v>
      </c>
      <c r="CT305" s="25">
        <f t="shared" si="313"/>
        <v>5.166666666666667</v>
      </c>
      <c r="CU305" s="30">
        <f t="shared" si="308"/>
        <v>0</v>
      </c>
      <c r="CV305" s="28" t="str">
        <f>IFERROR((IF(CU305&gt;=CW305,"SOBRESALIENTE",IF(CU305&gt;CW305-(CW305*0.05),"NO CUMPLIDA","ACEPTABLE"))),"N/A")</f>
        <v>ACEPTABLE</v>
      </c>
      <c r="CW305" s="11">
        <v>0.95</v>
      </c>
      <c r="CX305" s="26"/>
      <c r="CY305" s="26">
        <f t="shared" si="289"/>
        <v>32</v>
      </c>
      <c r="CZ305" s="46">
        <f t="shared" si="284"/>
        <v>31</v>
      </c>
      <c r="DA305" s="30">
        <f t="shared" si="309"/>
        <v>1.032258064516129</v>
      </c>
      <c r="DB305" s="28" t="str">
        <f t="shared" si="341"/>
        <v>SOBRESALIENTE</v>
      </c>
      <c r="DC305" s="11">
        <v>0.95</v>
      </c>
      <c r="DD305" s="26"/>
    </row>
    <row r="306" spans="1:108" ht="100.5" customHeight="1">
      <c r="A306" s="6" t="s">
        <v>2448</v>
      </c>
      <c r="B306" s="7" t="s">
        <v>531</v>
      </c>
      <c r="C306" s="8" t="s">
        <v>2218</v>
      </c>
      <c r="D306" s="286" t="s">
        <v>2219</v>
      </c>
      <c r="E306" s="286">
        <v>70289762</v>
      </c>
      <c r="F306" s="8" t="s">
        <v>2220</v>
      </c>
      <c r="G306" s="286" t="s">
        <v>2219</v>
      </c>
      <c r="H306" s="286">
        <v>70289762</v>
      </c>
      <c r="I306" s="7" t="s">
        <v>107</v>
      </c>
      <c r="J306" s="7" t="s">
        <v>2449</v>
      </c>
      <c r="K306" s="7" t="s">
        <v>2450</v>
      </c>
      <c r="L306" s="7" t="s">
        <v>573</v>
      </c>
      <c r="M306" s="7" t="s">
        <v>2261</v>
      </c>
      <c r="N306" s="7" t="s">
        <v>112</v>
      </c>
      <c r="O306" s="7" t="s">
        <v>2</v>
      </c>
      <c r="P306" s="7" t="s">
        <v>2235</v>
      </c>
      <c r="Q306" s="7" t="s">
        <v>2102</v>
      </c>
      <c r="R306" s="8" t="s">
        <v>2451</v>
      </c>
      <c r="S306" s="7" t="s">
        <v>2452</v>
      </c>
      <c r="T306" s="7" t="s">
        <v>2453</v>
      </c>
      <c r="U306" s="11">
        <v>0.9</v>
      </c>
      <c r="V306" s="7" t="s">
        <v>1133</v>
      </c>
      <c r="W306" s="238">
        <v>310</v>
      </c>
      <c r="X306" s="287">
        <v>310</v>
      </c>
      <c r="Y306" s="14">
        <f t="shared" si="290"/>
        <v>1</v>
      </c>
      <c r="Z306" s="287">
        <v>329</v>
      </c>
      <c r="AA306" s="287">
        <v>329</v>
      </c>
      <c r="AB306" s="14">
        <f t="shared" si="291"/>
        <v>1</v>
      </c>
      <c r="AC306" s="287">
        <v>248</v>
      </c>
      <c r="AD306" s="287">
        <v>248</v>
      </c>
      <c r="AE306" s="14">
        <f t="shared" si="292"/>
        <v>1</v>
      </c>
      <c r="AF306" s="49">
        <f t="shared" si="285"/>
        <v>887</v>
      </c>
      <c r="AG306" s="7">
        <f t="shared" si="285"/>
        <v>887</v>
      </c>
      <c r="AH306" s="14">
        <f t="shared" si="310"/>
        <v>1</v>
      </c>
      <c r="AI306" s="17" t="str">
        <f t="shared" si="334"/>
        <v>SOBRESALIENTE</v>
      </c>
      <c r="AJ306" s="11">
        <v>0.9</v>
      </c>
      <c r="AK306" s="11" t="s">
        <v>119</v>
      </c>
      <c r="AL306" s="44" t="s">
        <v>2447</v>
      </c>
      <c r="AM306" s="288">
        <f>135+11+114</f>
        <v>260</v>
      </c>
      <c r="AN306" s="288">
        <f>135+11+114</f>
        <v>260</v>
      </c>
      <c r="AO306" s="14">
        <f t="shared" si="293"/>
        <v>1</v>
      </c>
      <c r="AP306" s="288">
        <f>275+11+95</f>
        <v>381</v>
      </c>
      <c r="AQ306" s="288">
        <f>275+11+95</f>
        <v>381</v>
      </c>
      <c r="AR306" s="14">
        <f t="shared" si="294"/>
        <v>1</v>
      </c>
      <c r="AS306" s="288">
        <f>231+8+137</f>
        <v>376</v>
      </c>
      <c r="AT306" s="288">
        <f>231+8+137</f>
        <v>376</v>
      </c>
      <c r="AU306" s="14">
        <f t="shared" si="295"/>
        <v>1</v>
      </c>
      <c r="AV306" s="49">
        <f t="shared" si="322"/>
        <v>1017</v>
      </c>
      <c r="AW306" s="7">
        <f t="shared" si="322"/>
        <v>1017</v>
      </c>
      <c r="AX306" s="14">
        <f t="shared" si="296"/>
        <v>1</v>
      </c>
      <c r="AY306" s="17" t="str">
        <f t="shared" si="335"/>
        <v>SOBRESALIENTE</v>
      </c>
      <c r="AZ306" s="11">
        <f t="shared" si="311"/>
        <v>0.9</v>
      </c>
      <c r="BA306" s="11" t="s">
        <v>119</v>
      </c>
      <c r="BB306" s="7" t="s">
        <v>2447</v>
      </c>
      <c r="BC306" s="21"/>
      <c r="BD306" s="21"/>
      <c r="BE306" s="14" t="e">
        <f t="shared" si="297"/>
        <v>#DIV/0!</v>
      </c>
      <c r="BF306" s="21"/>
      <c r="BG306" s="21"/>
      <c r="BH306" s="14" t="e">
        <f t="shared" si="298"/>
        <v>#DIV/0!</v>
      </c>
      <c r="BI306" s="21"/>
      <c r="BJ306" s="21"/>
      <c r="BK306" s="14" t="e">
        <f t="shared" si="299"/>
        <v>#DIV/0!</v>
      </c>
      <c r="BL306" s="27">
        <f t="shared" si="323"/>
        <v>0</v>
      </c>
      <c r="BM306" s="26">
        <f t="shared" si="323"/>
        <v>0</v>
      </c>
      <c r="BN306" s="14" t="e">
        <f t="shared" si="300"/>
        <v>#DIV/0!</v>
      </c>
      <c r="BO306" s="28" t="str">
        <f t="shared" si="336"/>
        <v>N/A</v>
      </c>
      <c r="BP306" s="24">
        <f t="shared" si="342"/>
        <v>0.9</v>
      </c>
      <c r="BQ306" s="21"/>
      <c r="BR306" s="21"/>
      <c r="BS306" s="21"/>
      <c r="BT306" s="14" t="e">
        <f t="shared" si="301"/>
        <v>#DIV/0!</v>
      </c>
      <c r="BU306" s="21"/>
      <c r="BV306" s="21"/>
      <c r="BW306" s="14" t="e">
        <f t="shared" si="302"/>
        <v>#DIV/0!</v>
      </c>
      <c r="BX306" s="21"/>
      <c r="BY306" s="21"/>
      <c r="BZ306" s="14" t="e">
        <f t="shared" si="303"/>
        <v>#DIV/0!</v>
      </c>
      <c r="CA306" s="27">
        <f t="shared" si="304"/>
        <v>0</v>
      </c>
      <c r="CB306" s="26">
        <f t="shared" si="304"/>
        <v>0</v>
      </c>
      <c r="CC306" s="14" t="e">
        <f t="shared" si="305"/>
        <v>#DIV/0!</v>
      </c>
      <c r="CD306" s="28" t="str">
        <f t="shared" si="337"/>
        <v>N/A</v>
      </c>
      <c r="CE306" s="24">
        <f t="shared" si="343"/>
        <v>0.9</v>
      </c>
      <c r="CF306" s="21"/>
      <c r="CG306" s="26">
        <f t="shared" si="333"/>
        <v>1904</v>
      </c>
      <c r="CH306" s="26">
        <f t="shared" si="333"/>
        <v>1904</v>
      </c>
      <c r="CI306" s="14">
        <f t="shared" si="306"/>
        <v>1</v>
      </c>
      <c r="CJ306" s="28" t="str">
        <f t="shared" si="338"/>
        <v>SOBRESALIENTE</v>
      </c>
      <c r="CK306" s="11">
        <v>0.9</v>
      </c>
      <c r="CL306" s="26"/>
      <c r="CM306" s="26">
        <f t="shared" si="287"/>
        <v>1904</v>
      </c>
      <c r="CN306" s="38">
        <f t="shared" si="312"/>
        <v>317.33333333333331</v>
      </c>
      <c r="CO306" s="14">
        <f t="shared" si="307"/>
        <v>6</v>
      </c>
      <c r="CP306" s="28" t="str">
        <f>IFERROR((IF(CO306&gt;=CQ306,"SOBRESALIENTE",IF(CO306&gt;CQ306-(CQ306*0.05),"NO CUMPLIDA","ACEPTABLE"))),"N/A")</f>
        <v>SOBRESALIENTE</v>
      </c>
      <c r="CQ306" s="11">
        <v>0.9</v>
      </c>
      <c r="CR306" s="26"/>
      <c r="CS306" s="26">
        <f t="shared" si="288"/>
        <v>0</v>
      </c>
      <c r="CT306" s="25">
        <f t="shared" si="313"/>
        <v>317.33333333333331</v>
      </c>
      <c r="CU306" s="30">
        <f t="shared" si="308"/>
        <v>0</v>
      </c>
      <c r="CV306" s="28" t="str">
        <f>IFERROR((IF(CU306&gt;=CW306,"SOBRESALIENTE",IF(CU306&gt;CW306-(CW306*0.05),"NO CUMPLIDA","ACEPTABLE"))),"N/A")</f>
        <v>ACEPTABLE</v>
      </c>
      <c r="CW306" s="11">
        <v>0.9</v>
      </c>
      <c r="CX306" s="26"/>
      <c r="CY306" s="26">
        <f t="shared" si="289"/>
        <v>1904</v>
      </c>
      <c r="CZ306" s="46">
        <f t="shared" si="284"/>
        <v>1904</v>
      </c>
      <c r="DA306" s="30">
        <f t="shared" si="309"/>
        <v>1</v>
      </c>
      <c r="DB306" s="28" t="str">
        <f t="shared" si="341"/>
        <v>SOBRESALIENTE</v>
      </c>
      <c r="DC306" s="11">
        <v>0.9</v>
      </c>
      <c r="DD306" s="26"/>
    </row>
    <row r="307" spans="1:108" ht="189">
      <c r="A307" s="8" t="s">
        <v>2454</v>
      </c>
      <c r="B307" s="7" t="s">
        <v>531</v>
      </c>
      <c r="C307" s="8" t="s">
        <v>2218</v>
      </c>
      <c r="D307" s="286" t="s">
        <v>2219</v>
      </c>
      <c r="E307" s="286">
        <v>70289762</v>
      </c>
      <c r="F307" s="8" t="s">
        <v>2220</v>
      </c>
      <c r="G307" s="286" t="s">
        <v>2219</v>
      </c>
      <c r="H307" s="286">
        <v>70289762</v>
      </c>
      <c r="I307" s="7" t="s">
        <v>107</v>
      </c>
      <c r="J307" s="7" t="s">
        <v>2455</v>
      </c>
      <c r="K307" s="7" t="s">
        <v>2456</v>
      </c>
      <c r="L307" s="7" t="s">
        <v>110</v>
      </c>
      <c r="M307" s="7" t="s">
        <v>2457</v>
      </c>
      <c r="N307" s="7" t="s">
        <v>112</v>
      </c>
      <c r="O307" s="7" t="s">
        <v>243</v>
      </c>
      <c r="P307" s="7" t="s">
        <v>2458</v>
      </c>
      <c r="Q307" s="7" t="s">
        <v>2459</v>
      </c>
      <c r="R307" s="8" t="s">
        <v>2460</v>
      </c>
      <c r="S307" s="7" t="s">
        <v>2461</v>
      </c>
      <c r="T307" s="7" t="s">
        <v>2462</v>
      </c>
      <c r="U307" s="11">
        <v>0.02</v>
      </c>
      <c r="V307" s="7" t="s">
        <v>1133</v>
      </c>
      <c r="W307" s="238">
        <v>0</v>
      </c>
      <c r="X307" s="287">
        <v>1415</v>
      </c>
      <c r="Y307" s="14">
        <f t="shared" si="290"/>
        <v>0</v>
      </c>
      <c r="Z307" s="287">
        <v>0</v>
      </c>
      <c r="AA307" s="287">
        <v>1251</v>
      </c>
      <c r="AB307" s="14">
        <f t="shared" si="291"/>
        <v>0</v>
      </c>
      <c r="AC307" s="287">
        <v>0</v>
      </c>
      <c r="AD307" s="287">
        <v>1529</v>
      </c>
      <c r="AE307" s="14">
        <f t="shared" si="292"/>
        <v>0</v>
      </c>
      <c r="AF307" s="49">
        <f t="shared" si="285"/>
        <v>0</v>
      </c>
      <c r="AG307" s="7">
        <f t="shared" si="285"/>
        <v>4195</v>
      </c>
      <c r="AH307" s="14">
        <f t="shared" si="310"/>
        <v>0</v>
      </c>
      <c r="AI307" s="17" t="str">
        <f>IFERROR((IF(AH307&lt;=AJ307,"SOBRESALIENTE",IF(AH307&lt;AJ307+(AJ307*0.05),"NO CUMPLIDA","ACEPTABLE"))),"N/A")</f>
        <v>SOBRESALIENTE</v>
      </c>
      <c r="AJ307" s="11">
        <v>0.02</v>
      </c>
      <c r="AK307" s="11" t="s">
        <v>119</v>
      </c>
      <c r="AL307" s="290" t="s">
        <v>2463</v>
      </c>
      <c r="AM307" s="288">
        <v>0</v>
      </c>
      <c r="AN307" s="288">
        <v>1031</v>
      </c>
      <c r="AO307" s="14">
        <f t="shared" si="293"/>
        <v>0</v>
      </c>
      <c r="AP307" s="288">
        <v>0</v>
      </c>
      <c r="AQ307" s="288">
        <v>1423</v>
      </c>
      <c r="AR307" s="14">
        <f t="shared" si="294"/>
        <v>0</v>
      </c>
      <c r="AS307" s="288">
        <v>0</v>
      </c>
      <c r="AT307" s="288">
        <v>1434</v>
      </c>
      <c r="AU307" s="14">
        <f t="shared" si="295"/>
        <v>0</v>
      </c>
      <c r="AV307" s="49">
        <f t="shared" si="322"/>
        <v>0</v>
      </c>
      <c r="AW307" s="7">
        <f t="shared" si="322"/>
        <v>3888</v>
      </c>
      <c r="AX307" s="14">
        <f t="shared" si="296"/>
        <v>0</v>
      </c>
      <c r="AY307" s="17" t="str">
        <f>IFERROR((IF(AX307&lt;=AZ307,"SOBRESALIENTE",IF(AX307&gt;AZ307+(AZ307*0.05),"NO CUMPLIDA","ACEPTABLE"))),"N/A")</f>
        <v>SOBRESALIENTE</v>
      </c>
      <c r="AZ307" s="11">
        <f t="shared" si="311"/>
        <v>0.02</v>
      </c>
      <c r="BA307" s="11" t="s">
        <v>119</v>
      </c>
      <c r="BB307" s="7" t="s">
        <v>2464</v>
      </c>
      <c r="BC307" s="21"/>
      <c r="BD307" s="21"/>
      <c r="BE307" s="14" t="e">
        <f t="shared" si="297"/>
        <v>#DIV/0!</v>
      </c>
      <c r="BF307" s="21"/>
      <c r="BG307" s="21"/>
      <c r="BH307" s="14" t="e">
        <f t="shared" si="298"/>
        <v>#DIV/0!</v>
      </c>
      <c r="BI307" s="21"/>
      <c r="BJ307" s="21"/>
      <c r="BK307" s="14" t="e">
        <f t="shared" si="299"/>
        <v>#DIV/0!</v>
      </c>
      <c r="BL307" s="27">
        <f t="shared" si="323"/>
        <v>0</v>
      </c>
      <c r="BM307" s="26">
        <f t="shared" si="323"/>
        <v>0</v>
      </c>
      <c r="BN307" s="14" t="e">
        <f t="shared" si="300"/>
        <v>#DIV/0!</v>
      </c>
      <c r="BO307" s="28" t="str">
        <f>IFERROR((IF(BN307&lt;=BP307,"SOBRESALIENTE",IF(BN307&gt;BP307+(BP307*0.05),"NO CUMPLIDA","ACEPTABLE"))),"N/A")</f>
        <v>N/A</v>
      </c>
      <c r="BP307" s="24">
        <f t="shared" si="342"/>
        <v>0.02</v>
      </c>
      <c r="BQ307" s="21"/>
      <c r="BR307" s="21"/>
      <c r="BS307" s="21"/>
      <c r="BT307" s="14" t="e">
        <f t="shared" si="301"/>
        <v>#DIV/0!</v>
      </c>
      <c r="BU307" s="21"/>
      <c r="BV307" s="21"/>
      <c r="BW307" s="14" t="e">
        <f t="shared" si="302"/>
        <v>#DIV/0!</v>
      </c>
      <c r="BX307" s="21"/>
      <c r="BY307" s="21"/>
      <c r="BZ307" s="14" t="e">
        <f t="shared" si="303"/>
        <v>#DIV/0!</v>
      </c>
      <c r="CA307" s="27">
        <f t="shared" si="304"/>
        <v>0</v>
      </c>
      <c r="CB307" s="26">
        <f t="shared" si="304"/>
        <v>0</v>
      </c>
      <c r="CC307" s="14" t="e">
        <f t="shared" si="305"/>
        <v>#DIV/0!</v>
      </c>
      <c r="CD307" s="28" t="str">
        <f>IFERROR((IF(CC307&lt;=CE307,"SOBRESALIENTE",IF(CC307&gt;CE307+(CE307*0.05),"NO CUMPLIDA","ACEPTABLE"))),"N/A")</f>
        <v>N/A</v>
      </c>
      <c r="CE307" s="24">
        <f t="shared" si="343"/>
        <v>0.02</v>
      </c>
      <c r="CF307" s="21"/>
      <c r="CG307" s="26">
        <f t="shared" si="333"/>
        <v>0</v>
      </c>
      <c r="CH307" s="26">
        <f t="shared" si="333"/>
        <v>8083</v>
      </c>
      <c r="CI307" s="14">
        <f t="shared" si="306"/>
        <v>0</v>
      </c>
      <c r="CJ307" s="28" t="str">
        <f>IFERROR((IF(CI307&lt;=CK307,"SOBRESALIENTE",IF(CI307&gt;CK307+(CK307*0.05),"NO CUMPLIDA","ACEPTABLE"))),"N/A")</f>
        <v>SOBRESALIENTE</v>
      </c>
      <c r="CK307" s="11">
        <v>0.02</v>
      </c>
      <c r="CL307" s="26"/>
      <c r="CM307" s="26">
        <f t="shared" si="287"/>
        <v>0</v>
      </c>
      <c r="CN307" s="38">
        <f t="shared" si="312"/>
        <v>1347.1666666666667</v>
      </c>
      <c r="CO307" s="14">
        <f t="shared" si="307"/>
        <v>0</v>
      </c>
      <c r="CP307" s="28" t="str">
        <f>IFERROR((IF(CO307&lt;=CQ307,"SOBRESALIENTE",IF(CO307&gt;CQ307+(CQ307*0.05),"NO CUMPLIDA","ACEPTABLE"))),"N/A")</f>
        <v>SOBRESALIENTE</v>
      </c>
      <c r="CQ307" s="11">
        <v>0.02</v>
      </c>
      <c r="CR307" s="26"/>
      <c r="CS307" s="26">
        <f t="shared" si="288"/>
        <v>0</v>
      </c>
      <c r="CT307" s="25">
        <f t="shared" si="313"/>
        <v>1347.1666666666667</v>
      </c>
      <c r="CU307" s="30">
        <f t="shared" si="308"/>
        <v>0</v>
      </c>
      <c r="CV307" s="28" t="str">
        <f>IFERROR((IF(CU307&lt;=CW307,"SOBRESALIENTE",IF(CU307&gt;CW307+(CW307*0.05),"NO CUMPLIDA","ACEPTABLE"))),"N/A")</f>
        <v>SOBRESALIENTE</v>
      </c>
      <c r="CW307" s="11">
        <v>0.02</v>
      </c>
      <c r="CX307" s="26"/>
      <c r="CY307" s="26">
        <f t="shared" si="289"/>
        <v>0</v>
      </c>
      <c r="CZ307" s="46">
        <f t="shared" si="284"/>
        <v>8083</v>
      </c>
      <c r="DA307" s="30">
        <f t="shared" si="309"/>
        <v>0</v>
      </c>
      <c r="DB307" s="28" t="str">
        <f>IFERROR((IF(DA307&lt;=DC307,"SOBRESALIENTE",IF(DA307&gt;DC307+(DC307*0.05),"NO CUMPLIDA","ACEPTABLE"))),"N/A")</f>
        <v>SOBRESALIENTE</v>
      </c>
      <c r="DC307" s="11">
        <v>0.02</v>
      </c>
      <c r="DD307" s="26"/>
    </row>
    <row r="308" spans="1:108" ht="204.75">
      <c r="A308" s="6" t="s">
        <v>2465</v>
      </c>
      <c r="B308" s="7" t="s">
        <v>531</v>
      </c>
      <c r="C308" s="8" t="s">
        <v>2218</v>
      </c>
      <c r="D308" s="286" t="s">
        <v>2219</v>
      </c>
      <c r="E308" s="286">
        <v>70289762</v>
      </c>
      <c r="F308" s="8" t="s">
        <v>2220</v>
      </c>
      <c r="G308" s="286" t="s">
        <v>2219</v>
      </c>
      <c r="H308" s="286">
        <v>70289762</v>
      </c>
      <c r="I308" s="7" t="s">
        <v>107</v>
      </c>
      <c r="J308" s="7" t="s">
        <v>2466</v>
      </c>
      <c r="K308" s="7" t="s">
        <v>2467</v>
      </c>
      <c r="L308" s="7" t="s">
        <v>537</v>
      </c>
      <c r="M308" s="7" t="s">
        <v>2261</v>
      </c>
      <c r="N308" s="7" t="s">
        <v>112</v>
      </c>
      <c r="O308" s="7" t="s">
        <v>2</v>
      </c>
      <c r="P308" s="7" t="s">
        <v>2468</v>
      </c>
      <c r="Q308" s="7" t="s">
        <v>114</v>
      </c>
      <c r="R308" s="8" t="s">
        <v>2469</v>
      </c>
      <c r="S308" s="7" t="s">
        <v>2470</v>
      </c>
      <c r="T308" s="7" t="s">
        <v>2471</v>
      </c>
      <c r="U308" s="11">
        <v>0.7</v>
      </c>
      <c r="V308" s="7" t="s">
        <v>1133</v>
      </c>
      <c r="W308" s="291">
        <v>37242452</v>
      </c>
      <c r="X308" s="292">
        <v>37242452</v>
      </c>
      <c r="Y308" s="14">
        <f t="shared" si="290"/>
        <v>1</v>
      </c>
      <c r="Z308" s="292">
        <v>22436042</v>
      </c>
      <c r="AA308" s="292">
        <v>26196577</v>
      </c>
      <c r="AB308" s="14">
        <f t="shared" si="291"/>
        <v>0.8564493750462131</v>
      </c>
      <c r="AC308" s="292">
        <v>202544692</v>
      </c>
      <c r="AD308" s="292">
        <v>202693791</v>
      </c>
      <c r="AE308" s="14">
        <f t="shared" si="292"/>
        <v>0.99926441259367438</v>
      </c>
      <c r="AF308" s="245">
        <f t="shared" si="285"/>
        <v>262223186</v>
      </c>
      <c r="AG308" s="7">
        <f t="shared" si="285"/>
        <v>266132820</v>
      </c>
      <c r="AH308" s="14">
        <f t="shared" si="310"/>
        <v>0.98530946314701062</v>
      </c>
      <c r="AI308" s="17" t="str">
        <f>IFERROR((IF(AH308&gt;=AJ308,"SOBRESALIENTE",IF(AH308&lt;AJ308-(AJ308*0.05),"NO CUMPLIDA","ACEPTABLE"))),"N/A")</f>
        <v>SOBRESALIENTE</v>
      </c>
      <c r="AJ308" s="11">
        <v>0.7</v>
      </c>
      <c r="AK308" s="11" t="s">
        <v>119</v>
      </c>
      <c r="AL308" s="133" t="s">
        <v>2472</v>
      </c>
      <c r="AM308" s="293">
        <v>6294534</v>
      </c>
      <c r="AN308" s="293">
        <v>727410</v>
      </c>
      <c r="AO308" s="14">
        <f t="shared" si="293"/>
        <v>8.6533509300119604</v>
      </c>
      <c r="AP308" s="293">
        <v>586841</v>
      </c>
      <c r="AQ308" s="293">
        <v>4499116</v>
      </c>
      <c r="AR308" s="14">
        <f t="shared" si="294"/>
        <v>0.13043473429002497</v>
      </c>
      <c r="AS308" s="293">
        <v>137587599</v>
      </c>
      <c r="AT308" s="293">
        <v>144660644</v>
      </c>
      <c r="AU308" s="14">
        <f t="shared" si="295"/>
        <v>0.95110594834625517</v>
      </c>
      <c r="AV308" s="245">
        <f t="shared" si="322"/>
        <v>144468974</v>
      </c>
      <c r="AW308" s="7">
        <f t="shared" si="322"/>
        <v>149887170</v>
      </c>
      <c r="AX308" s="14">
        <f t="shared" si="296"/>
        <v>0.96385150243346374</v>
      </c>
      <c r="AY308" s="17" t="str">
        <f>IFERROR((IF(AX308&gt;=AZ308,"SOBRESALIENTE",IF(AX308&lt;AZ308-(AZ308*0.05),"NO CUMPLIDA","ACEPTABLE"))),"N/A")</f>
        <v>SOBRESALIENTE</v>
      </c>
      <c r="AZ308" s="11">
        <f t="shared" si="311"/>
        <v>0.7</v>
      </c>
      <c r="BA308" s="11" t="s">
        <v>119</v>
      </c>
      <c r="BB308" s="7" t="s">
        <v>2472</v>
      </c>
      <c r="BC308" s="21"/>
      <c r="BD308" s="21"/>
      <c r="BE308" s="14" t="e">
        <f t="shared" si="297"/>
        <v>#DIV/0!</v>
      </c>
      <c r="BF308" s="21"/>
      <c r="BG308" s="21"/>
      <c r="BH308" s="14" t="e">
        <f t="shared" si="298"/>
        <v>#DIV/0!</v>
      </c>
      <c r="BI308" s="21"/>
      <c r="BJ308" s="21"/>
      <c r="BK308" s="14" t="e">
        <f t="shared" si="299"/>
        <v>#DIV/0!</v>
      </c>
      <c r="BL308" s="27">
        <f t="shared" si="323"/>
        <v>0</v>
      </c>
      <c r="BM308" s="26">
        <f t="shared" si="323"/>
        <v>0</v>
      </c>
      <c r="BN308" s="14" t="e">
        <f t="shared" si="300"/>
        <v>#DIV/0!</v>
      </c>
      <c r="BO308" s="28" t="str">
        <f>IFERROR((IF(BN308&gt;=BP308,"SOBRESALIENTE",IF(BN308&lt;BP308-(BP308*0.05),"NO CUMPLIDA","ACEPTABLE"))),"N/A")</f>
        <v>N/A</v>
      </c>
      <c r="BP308" s="24">
        <f t="shared" si="342"/>
        <v>0.7</v>
      </c>
      <c r="BQ308" s="21"/>
      <c r="BR308" s="21"/>
      <c r="BS308" s="21"/>
      <c r="BT308" s="14" t="e">
        <f t="shared" si="301"/>
        <v>#DIV/0!</v>
      </c>
      <c r="BU308" s="21"/>
      <c r="BV308" s="21"/>
      <c r="BW308" s="14" t="e">
        <f t="shared" si="302"/>
        <v>#DIV/0!</v>
      </c>
      <c r="BX308" s="21"/>
      <c r="BY308" s="21"/>
      <c r="BZ308" s="14" t="e">
        <f t="shared" si="303"/>
        <v>#DIV/0!</v>
      </c>
      <c r="CA308" s="25">
        <f t="shared" si="304"/>
        <v>0</v>
      </c>
      <c r="CB308" s="26">
        <f t="shared" si="304"/>
        <v>0</v>
      </c>
      <c r="CC308" s="14" t="e">
        <f t="shared" si="305"/>
        <v>#DIV/0!</v>
      </c>
      <c r="CD308" s="28" t="str">
        <f>IFERROR((IF(CC308&gt;=CE308,"SOBRESALIENTE",IF(CC308&lt;CE308-(CE308*0.05),"NO CUMPLIDA","ACEPTABLE"))),"N/A")</f>
        <v>N/A</v>
      </c>
      <c r="CE308" s="24">
        <f t="shared" si="343"/>
        <v>0.7</v>
      </c>
      <c r="CF308" s="21"/>
      <c r="CG308" s="26">
        <f t="shared" si="333"/>
        <v>406692160</v>
      </c>
      <c r="CH308" s="26">
        <f t="shared" si="333"/>
        <v>416019990</v>
      </c>
      <c r="CI308" s="14">
        <f t="shared" si="306"/>
        <v>0.97757840915288707</v>
      </c>
      <c r="CJ308" s="28" t="str">
        <f>IFERROR((IF(CI308&gt;=CK308,"SOBRESALIENTE",IF(CI308&lt;CK308-(CK308*0.05),"NO CUMPLIDA","ACEPTABLE"))),"N/A")</f>
        <v>SOBRESALIENTE</v>
      </c>
      <c r="CK308" s="11">
        <v>0.7</v>
      </c>
      <c r="CL308" s="26"/>
      <c r="CM308" s="26">
        <f t="shared" si="287"/>
        <v>406692160</v>
      </c>
      <c r="CN308" s="38">
        <f t="shared" si="312"/>
        <v>69336665</v>
      </c>
      <c r="CO308" s="14">
        <f t="shared" si="307"/>
        <v>5.8654704549173227</v>
      </c>
      <c r="CP308" s="28" t="str">
        <f>IFERROR((IF(CO308&gt;=CQ308,"SOBRESALIENTE",IF(CO308&gt;CQ308-(CQ308*0.05),"NO CUMPLIDA","ACEPTABLE"))),"N/A")</f>
        <v>SOBRESALIENTE</v>
      </c>
      <c r="CQ308" s="11">
        <v>0.7</v>
      </c>
      <c r="CR308" s="26"/>
      <c r="CS308" s="26">
        <f t="shared" si="288"/>
        <v>0</v>
      </c>
      <c r="CT308" s="25">
        <f t="shared" si="313"/>
        <v>69336665</v>
      </c>
      <c r="CU308" s="30">
        <f t="shared" si="308"/>
        <v>0</v>
      </c>
      <c r="CV308" s="28" t="str">
        <f>IFERROR((IF(CU308&gt;=CW308,"SOBRESALIENTE",IF(CU308&gt;CW308-(CW308*0.05),"NO CUMPLIDA","ACEPTABLE"))),"N/A")</f>
        <v>ACEPTABLE</v>
      </c>
      <c r="CW308" s="11">
        <v>0.7</v>
      </c>
      <c r="CX308" s="26"/>
      <c r="CY308" s="29">
        <f t="shared" si="289"/>
        <v>406692160</v>
      </c>
      <c r="CZ308" s="29">
        <f t="shared" si="284"/>
        <v>416019990</v>
      </c>
      <c r="DA308" s="30">
        <f t="shared" si="309"/>
        <v>0.97757840915288707</v>
      </c>
      <c r="DB308" s="28" t="str">
        <f>IFERROR((IF(DA308&gt;=DC308,"SOBRESALIENTE",IF(DA308&lt;DC308-(DC308*0.05),"NO CUMPLIDA","ACEPTABLE"))),"N/A")</f>
        <v>SOBRESALIENTE</v>
      </c>
      <c r="DC308" s="11">
        <v>0.7</v>
      </c>
      <c r="DD308" s="26"/>
    </row>
    <row r="309" spans="1:108" ht="189">
      <c r="A309" s="8" t="s">
        <v>2473</v>
      </c>
      <c r="B309" s="7" t="s">
        <v>531</v>
      </c>
      <c r="C309" s="8" t="s">
        <v>2218</v>
      </c>
      <c r="D309" s="286" t="s">
        <v>2219</v>
      </c>
      <c r="E309" s="286">
        <v>70289762</v>
      </c>
      <c r="F309" s="8" t="s">
        <v>2220</v>
      </c>
      <c r="G309" s="286" t="s">
        <v>2219</v>
      </c>
      <c r="H309" s="286">
        <v>70289762</v>
      </c>
      <c r="I309" s="7" t="s">
        <v>107</v>
      </c>
      <c r="J309" s="7" t="s">
        <v>2466</v>
      </c>
      <c r="K309" s="7" t="s">
        <v>2467</v>
      </c>
      <c r="L309" s="7" t="s">
        <v>537</v>
      </c>
      <c r="M309" s="7" t="s">
        <v>2261</v>
      </c>
      <c r="N309" s="7" t="s">
        <v>112</v>
      </c>
      <c r="O309" s="7" t="s">
        <v>2</v>
      </c>
      <c r="P309" s="7" t="s">
        <v>2468</v>
      </c>
      <c r="Q309" s="7" t="s">
        <v>114</v>
      </c>
      <c r="R309" s="8" t="s">
        <v>2474</v>
      </c>
      <c r="S309" s="7" t="s">
        <v>2475</v>
      </c>
      <c r="T309" s="7" t="s">
        <v>2476</v>
      </c>
      <c r="U309" s="11">
        <v>0.7</v>
      </c>
      <c r="V309" s="7" t="s">
        <v>1133</v>
      </c>
      <c r="W309" s="291">
        <v>22701591</v>
      </c>
      <c r="X309" s="292">
        <v>23732927</v>
      </c>
      <c r="Y309" s="14">
        <f t="shared" si="290"/>
        <v>0.95654408746127273</v>
      </c>
      <c r="Z309" s="292">
        <v>10615056</v>
      </c>
      <c r="AA309" s="292">
        <v>64898762</v>
      </c>
      <c r="AB309" s="14">
        <f t="shared" si="291"/>
        <v>0.16356330495179552</v>
      </c>
      <c r="AC309" s="292">
        <v>48761741</v>
      </c>
      <c r="AD309" s="292">
        <v>1</v>
      </c>
      <c r="AE309" s="14">
        <f t="shared" si="292"/>
        <v>48761741</v>
      </c>
      <c r="AF309" s="245">
        <f t="shared" si="285"/>
        <v>82078388</v>
      </c>
      <c r="AG309" s="7">
        <f t="shared" si="285"/>
        <v>88631690</v>
      </c>
      <c r="AH309" s="14">
        <f t="shared" si="310"/>
        <v>0.9260614121202021</v>
      </c>
      <c r="AI309" s="17" t="str">
        <f>IFERROR((IF(AH309&gt;=AJ309,"SOBRESALIENTE",IF(AH309&lt;AJ309-(AJ309*0.05),"NO CUMPLIDA","ACEPTABLE"))),"N/A")</f>
        <v>SOBRESALIENTE</v>
      </c>
      <c r="AJ309" s="11">
        <v>0.7</v>
      </c>
      <c r="AK309" s="11" t="s">
        <v>119</v>
      </c>
      <c r="AL309" s="133" t="s">
        <v>2477</v>
      </c>
      <c r="AM309" s="293">
        <v>6294534</v>
      </c>
      <c r="AN309" s="293">
        <v>727410</v>
      </c>
      <c r="AO309" s="14">
        <f t="shared" si="293"/>
        <v>8.6533509300119604</v>
      </c>
      <c r="AP309" s="293">
        <v>0</v>
      </c>
      <c r="AQ309" s="293">
        <v>4499116</v>
      </c>
      <c r="AR309" s="14">
        <f t="shared" si="294"/>
        <v>0</v>
      </c>
      <c r="AS309" s="293">
        <v>117718459</v>
      </c>
      <c r="AT309" s="293">
        <v>144660644</v>
      </c>
      <c r="AU309" s="14">
        <f t="shared" si="295"/>
        <v>0.81375594456775679</v>
      </c>
      <c r="AV309" s="245">
        <f t="shared" si="322"/>
        <v>124012993</v>
      </c>
      <c r="AW309" s="7">
        <f t="shared" si="322"/>
        <v>149887170</v>
      </c>
      <c r="AX309" s="14">
        <f t="shared" si="296"/>
        <v>0.82737563862203811</v>
      </c>
      <c r="AY309" s="17" t="str">
        <f>IFERROR((IF(AX309&gt;=AZ309,"SOBRESALIENTE",IF(AX309&lt;AZ309-(AZ309*0.05),"NO CUMPLIDA","ACEPTABLE"))),"N/A")</f>
        <v>SOBRESALIENTE</v>
      </c>
      <c r="AZ309" s="11">
        <f t="shared" si="311"/>
        <v>0.7</v>
      </c>
      <c r="BA309" s="11" t="s">
        <v>119</v>
      </c>
      <c r="BB309" s="7" t="s">
        <v>2477</v>
      </c>
      <c r="BC309" s="21"/>
      <c r="BD309" s="21"/>
      <c r="BE309" s="14" t="e">
        <f t="shared" si="297"/>
        <v>#DIV/0!</v>
      </c>
      <c r="BF309" s="21"/>
      <c r="BG309" s="21"/>
      <c r="BH309" s="14" t="e">
        <f t="shared" si="298"/>
        <v>#DIV/0!</v>
      </c>
      <c r="BI309" s="21"/>
      <c r="BJ309" s="21"/>
      <c r="BK309" s="14" t="e">
        <f t="shared" si="299"/>
        <v>#DIV/0!</v>
      </c>
      <c r="BL309" s="27">
        <f t="shared" si="323"/>
        <v>0</v>
      </c>
      <c r="BM309" s="26">
        <f t="shared" si="323"/>
        <v>0</v>
      </c>
      <c r="BN309" s="14" t="e">
        <f t="shared" si="300"/>
        <v>#DIV/0!</v>
      </c>
      <c r="BO309" s="28" t="str">
        <f>IFERROR((IF(BN309&gt;=BP309,"SOBRESALIENTE",IF(BN309&lt;BP309-(BP309*0.05),"NO CUMPLIDA","ACEPTABLE"))),"N/A")</f>
        <v>N/A</v>
      </c>
      <c r="BP309" s="24">
        <f t="shared" si="342"/>
        <v>0.7</v>
      </c>
      <c r="BQ309" s="21"/>
      <c r="BR309" s="21"/>
      <c r="BS309" s="21"/>
      <c r="BT309" s="14" t="e">
        <f t="shared" si="301"/>
        <v>#DIV/0!</v>
      </c>
      <c r="BU309" s="21"/>
      <c r="BV309" s="21"/>
      <c r="BW309" s="14" t="e">
        <f t="shared" si="302"/>
        <v>#DIV/0!</v>
      </c>
      <c r="BX309" s="21"/>
      <c r="BY309" s="21"/>
      <c r="BZ309" s="14" t="e">
        <f t="shared" si="303"/>
        <v>#DIV/0!</v>
      </c>
      <c r="CA309" s="25">
        <f t="shared" si="304"/>
        <v>0</v>
      </c>
      <c r="CB309" s="26">
        <f t="shared" si="304"/>
        <v>0</v>
      </c>
      <c r="CC309" s="14" t="e">
        <f t="shared" si="305"/>
        <v>#DIV/0!</v>
      </c>
      <c r="CD309" s="28" t="str">
        <f>IFERROR((IF(CC309&gt;=CE309,"SOBRESALIENTE",IF(CC309&lt;CE309-(CE309*0.05),"NO CUMPLIDA","ACEPTABLE"))),"N/A")</f>
        <v>N/A</v>
      </c>
      <c r="CE309" s="24">
        <f t="shared" si="343"/>
        <v>0.7</v>
      </c>
      <c r="CF309" s="21"/>
      <c r="CG309" s="26">
        <f t="shared" si="333"/>
        <v>206091381</v>
      </c>
      <c r="CH309" s="26">
        <f t="shared" si="333"/>
        <v>238518860</v>
      </c>
      <c r="CI309" s="14">
        <f t="shared" si="306"/>
        <v>0.86404647833718473</v>
      </c>
      <c r="CJ309" s="28" t="str">
        <f>IFERROR((IF(CI309&gt;=CK309,"SOBRESALIENTE",IF(CI309&lt;CK309-(CK309*0.05),"NO CUMPLIDA","ACEPTABLE"))),"N/A")</f>
        <v>SOBRESALIENTE</v>
      </c>
      <c r="CK309" s="11">
        <v>0.7</v>
      </c>
      <c r="CL309" s="26"/>
      <c r="CM309" s="26">
        <f t="shared" si="287"/>
        <v>206091381</v>
      </c>
      <c r="CN309" s="38">
        <f t="shared" si="312"/>
        <v>39753143.333333336</v>
      </c>
      <c r="CO309" s="14">
        <f t="shared" si="307"/>
        <v>5.1842788700231077</v>
      </c>
      <c r="CP309" s="28" t="str">
        <f>IFERROR((IF(CO309&gt;=CQ309,"SOBRESALIENTE",IF(CO309&gt;CQ309-(CQ309*0.05),"NO CUMPLIDA","ACEPTABLE"))),"N/A")</f>
        <v>SOBRESALIENTE</v>
      </c>
      <c r="CQ309" s="11">
        <v>0.7</v>
      </c>
      <c r="CR309" s="26"/>
      <c r="CS309" s="26">
        <f t="shared" si="288"/>
        <v>0</v>
      </c>
      <c r="CT309" s="25">
        <f t="shared" si="313"/>
        <v>39753143.333333336</v>
      </c>
      <c r="CU309" s="30">
        <f t="shared" si="308"/>
        <v>0</v>
      </c>
      <c r="CV309" s="28" t="str">
        <f>IFERROR((IF(CU309&gt;=CW309,"SOBRESALIENTE",IF(CU309&gt;CW309-(CW309*0.05),"NO CUMPLIDA","ACEPTABLE"))),"N/A")</f>
        <v>ACEPTABLE</v>
      </c>
      <c r="CW309" s="11">
        <v>0.7</v>
      </c>
      <c r="CX309" s="26"/>
      <c r="CY309" s="29">
        <f t="shared" si="289"/>
        <v>206091381</v>
      </c>
      <c r="CZ309" s="29">
        <f t="shared" si="284"/>
        <v>238518860</v>
      </c>
      <c r="DA309" s="30">
        <f t="shared" si="309"/>
        <v>0.86404647833718473</v>
      </c>
      <c r="DB309" s="28" t="str">
        <f>IFERROR((IF(DA309&gt;=DC309,"SOBRESALIENTE",IF(DA309&lt;DC309-(DC309*0.05),"NO CUMPLIDA","ACEPTABLE"))),"N/A")</f>
        <v>SOBRESALIENTE</v>
      </c>
      <c r="DC309" s="11">
        <v>0.7</v>
      </c>
      <c r="DD309" s="26"/>
    </row>
    <row r="310" spans="1:108" ht="58.5" customHeight="1">
      <c r="A310" s="6" t="s">
        <v>2478</v>
      </c>
      <c r="B310" s="7" t="s">
        <v>531</v>
      </c>
      <c r="C310" s="8" t="s">
        <v>2218</v>
      </c>
      <c r="D310" s="286" t="s">
        <v>2219</v>
      </c>
      <c r="E310" s="286">
        <v>70289762</v>
      </c>
      <c r="F310" s="8" t="s">
        <v>2220</v>
      </c>
      <c r="G310" s="286" t="s">
        <v>2219</v>
      </c>
      <c r="H310" s="286">
        <v>70289762</v>
      </c>
      <c r="I310" s="7" t="s">
        <v>107</v>
      </c>
      <c r="J310" s="7" t="s">
        <v>2387</v>
      </c>
      <c r="K310" s="7" t="s">
        <v>2479</v>
      </c>
      <c r="L310" s="7" t="s">
        <v>537</v>
      </c>
      <c r="M310" s="7" t="s">
        <v>2480</v>
      </c>
      <c r="N310" s="7" t="s">
        <v>112</v>
      </c>
      <c r="O310" s="7" t="s">
        <v>2</v>
      </c>
      <c r="P310" s="7" t="s">
        <v>1717</v>
      </c>
      <c r="Q310" s="7" t="s">
        <v>607</v>
      </c>
      <c r="R310" s="8" t="s">
        <v>2481</v>
      </c>
      <c r="S310" s="7" t="s">
        <v>2482</v>
      </c>
      <c r="T310" s="7" t="s">
        <v>2483</v>
      </c>
      <c r="U310" s="11">
        <v>1</v>
      </c>
      <c r="V310" s="7" t="s">
        <v>1133</v>
      </c>
      <c r="W310" s="238">
        <v>0</v>
      </c>
      <c r="X310" s="287">
        <v>0</v>
      </c>
      <c r="Y310" s="14" t="e">
        <f t="shared" si="290"/>
        <v>#DIV/0!</v>
      </c>
      <c r="Z310" s="287">
        <v>0</v>
      </c>
      <c r="AA310" s="287">
        <v>0</v>
      </c>
      <c r="AB310" s="14" t="e">
        <f t="shared" si="291"/>
        <v>#DIV/0!</v>
      </c>
      <c r="AC310" s="287">
        <v>21</v>
      </c>
      <c r="AD310" s="287">
        <v>21</v>
      </c>
      <c r="AE310" s="14">
        <f t="shared" si="292"/>
        <v>1</v>
      </c>
      <c r="AF310" s="49">
        <f t="shared" si="285"/>
        <v>21</v>
      </c>
      <c r="AG310" s="7">
        <f t="shared" si="285"/>
        <v>21</v>
      </c>
      <c r="AH310" s="14">
        <f t="shared" si="310"/>
        <v>1</v>
      </c>
      <c r="AI310" s="17" t="str">
        <f>IFERROR((IF(AH310&gt;=AJ310,"SOBRESALIENTE",IF(AH310&lt;AJ310-(AJ310*0.05),"NO CUMPLIDA","ACEPTABLE"))),"N/A")</f>
        <v>SOBRESALIENTE</v>
      </c>
      <c r="AJ310" s="11">
        <v>1</v>
      </c>
      <c r="AK310" s="11" t="s">
        <v>119</v>
      </c>
      <c r="AL310" s="44" t="s">
        <v>2484</v>
      </c>
      <c r="AM310" s="288">
        <v>0</v>
      </c>
      <c r="AN310" s="288">
        <v>0</v>
      </c>
      <c r="AO310" s="14" t="e">
        <f t="shared" si="293"/>
        <v>#DIV/0!</v>
      </c>
      <c r="AP310" s="288">
        <v>0</v>
      </c>
      <c r="AQ310" s="288">
        <v>0</v>
      </c>
      <c r="AR310" s="14" t="e">
        <f t="shared" si="294"/>
        <v>#DIV/0!</v>
      </c>
      <c r="AS310" s="288">
        <v>0</v>
      </c>
      <c r="AT310" s="288">
        <v>0</v>
      </c>
      <c r="AU310" s="14" t="e">
        <f t="shared" si="295"/>
        <v>#DIV/0!</v>
      </c>
      <c r="AV310" s="49">
        <f t="shared" si="322"/>
        <v>0</v>
      </c>
      <c r="AW310" s="7">
        <f t="shared" si="322"/>
        <v>0</v>
      </c>
      <c r="AX310" s="14" t="e">
        <f t="shared" si="296"/>
        <v>#DIV/0!</v>
      </c>
      <c r="AY310" s="17" t="str">
        <f>IFERROR((IF(AX310&lt;=AZ310,"SOBRESALIENTE",IF(AX310&gt;AZ310+(AZ310*0.05),"NO CUMPLIDA","ACEPTABLE"))),"N/A")</f>
        <v>N/A</v>
      </c>
      <c r="AZ310" s="11">
        <f t="shared" si="311"/>
        <v>1</v>
      </c>
      <c r="BA310" s="11" t="s">
        <v>1079</v>
      </c>
      <c r="BB310" s="7" t="s">
        <v>2485</v>
      </c>
      <c r="BC310" s="21"/>
      <c r="BD310" s="21"/>
      <c r="BE310" s="14" t="e">
        <f t="shared" si="297"/>
        <v>#DIV/0!</v>
      </c>
      <c r="BF310" s="21"/>
      <c r="BG310" s="21"/>
      <c r="BH310" s="14" t="e">
        <f t="shared" si="298"/>
        <v>#DIV/0!</v>
      </c>
      <c r="BI310" s="21"/>
      <c r="BJ310" s="21"/>
      <c r="BK310" s="14" t="e">
        <f t="shared" si="299"/>
        <v>#DIV/0!</v>
      </c>
      <c r="BL310" s="27">
        <f t="shared" si="323"/>
        <v>0</v>
      </c>
      <c r="BM310" s="26">
        <f t="shared" si="323"/>
        <v>0</v>
      </c>
      <c r="BN310" s="14" t="e">
        <f t="shared" si="300"/>
        <v>#DIV/0!</v>
      </c>
      <c r="BO310" s="28" t="str">
        <f>IFERROR((IF(BN310&gt;=BP310,"SOBRESALIENTE",IF(BN310&lt;BP310-(BP310*0.05),"NO CUMPLIDA","ACEPTABLE"))),"N/A")</f>
        <v>N/A</v>
      </c>
      <c r="BP310" s="24">
        <f t="shared" si="342"/>
        <v>1</v>
      </c>
      <c r="BQ310" s="21"/>
      <c r="BR310" s="21"/>
      <c r="BS310" s="21"/>
      <c r="BT310" s="14" t="e">
        <f t="shared" si="301"/>
        <v>#DIV/0!</v>
      </c>
      <c r="BU310" s="21"/>
      <c r="BV310" s="21"/>
      <c r="BW310" s="14" t="e">
        <f t="shared" si="302"/>
        <v>#DIV/0!</v>
      </c>
      <c r="BX310" s="21"/>
      <c r="BY310" s="21"/>
      <c r="BZ310" s="14" t="e">
        <f t="shared" si="303"/>
        <v>#DIV/0!</v>
      </c>
      <c r="CA310" s="27">
        <f t="shared" si="304"/>
        <v>0</v>
      </c>
      <c r="CB310" s="26">
        <f t="shared" si="304"/>
        <v>0</v>
      </c>
      <c r="CC310" s="14" t="e">
        <f t="shared" si="305"/>
        <v>#DIV/0!</v>
      </c>
      <c r="CD310" s="28" t="str">
        <f>IFERROR((IF(CC310&gt;=CE310,"SOBRESALIENTE",IF(CC310&lt;CE310-(CE310*0.05),"NO CUMPLIDA","ACEPTABLE"))),"N/A")</f>
        <v>N/A</v>
      </c>
      <c r="CE310" s="24">
        <f t="shared" si="343"/>
        <v>1</v>
      </c>
      <c r="CF310" s="21"/>
      <c r="CG310" s="26">
        <f t="shared" si="333"/>
        <v>21</v>
      </c>
      <c r="CH310" s="26">
        <f t="shared" si="333"/>
        <v>21</v>
      </c>
      <c r="CI310" s="14">
        <f t="shared" si="306"/>
        <v>1</v>
      </c>
      <c r="CJ310" s="28" t="str">
        <f>IFERROR((IF(CI310&gt;=CK310,"SOBRESALIENTE",IF(CI310&lt;CK310-(CK310*0.05),"NO CUMPLIDA","ACEPTABLE"))),"N/A")</f>
        <v>SOBRESALIENTE</v>
      </c>
      <c r="CK310" s="11">
        <v>1</v>
      </c>
      <c r="CL310" s="26"/>
      <c r="CM310" s="26">
        <f t="shared" si="287"/>
        <v>21</v>
      </c>
      <c r="CN310" s="38">
        <f t="shared" si="312"/>
        <v>3.5</v>
      </c>
      <c r="CO310" s="14">
        <f t="shared" si="307"/>
        <v>6</v>
      </c>
      <c r="CP310" s="28" t="str">
        <f>IFERROR((IF(CO310&gt;=CQ310,"SOBRESALIENTE",IF(CO310&gt;CQ310-(CQ310*0.05),"NO CUMPLIDA","ACEPTABLE"))),"N/A")</f>
        <v>SOBRESALIENTE</v>
      </c>
      <c r="CQ310" s="11">
        <v>1</v>
      </c>
      <c r="CR310" s="26"/>
      <c r="CS310" s="26">
        <f t="shared" si="288"/>
        <v>0</v>
      </c>
      <c r="CT310" s="25">
        <f t="shared" si="313"/>
        <v>3.5</v>
      </c>
      <c r="CU310" s="30">
        <f t="shared" si="308"/>
        <v>0</v>
      </c>
      <c r="CV310" s="28" t="str">
        <f>IFERROR((IF(CU310&gt;=CW310,"SOBRESALIENTE",IF(CU310&gt;CW310-(CW310*0.05),"NO CUMPLIDA","ACEPTABLE"))),"N/A")</f>
        <v>ACEPTABLE</v>
      </c>
      <c r="CW310" s="11">
        <v>1</v>
      </c>
      <c r="CX310" s="26"/>
      <c r="CY310" s="26">
        <f t="shared" si="289"/>
        <v>21</v>
      </c>
      <c r="CZ310" s="46">
        <f t="shared" si="284"/>
        <v>21</v>
      </c>
      <c r="DA310" s="30">
        <f t="shared" si="309"/>
        <v>1</v>
      </c>
      <c r="DB310" s="28" t="str">
        <f>IFERROR((IF(DA310&gt;=DC310,"SOBRESALIENTE",IF(DA310&lt;DC310-(DC310*0.05),"NO CUMPLIDA","ACEPTABLE"))),"N/A")</f>
        <v>SOBRESALIENTE</v>
      </c>
      <c r="DC310" s="11">
        <v>1</v>
      </c>
      <c r="DD310" s="26"/>
    </row>
    <row r="311" spans="1:108" ht="77.25" customHeight="1">
      <c r="A311" s="8" t="s">
        <v>2486</v>
      </c>
      <c r="B311" s="7" t="s">
        <v>531</v>
      </c>
      <c r="C311" s="8" t="s">
        <v>2218</v>
      </c>
      <c r="D311" s="286" t="s">
        <v>2219</v>
      </c>
      <c r="E311" s="286">
        <v>70289762</v>
      </c>
      <c r="F311" s="8" t="s">
        <v>2220</v>
      </c>
      <c r="G311" s="286" t="s">
        <v>2219</v>
      </c>
      <c r="H311" s="286">
        <v>70289762</v>
      </c>
      <c r="I311" s="7" t="s">
        <v>107</v>
      </c>
      <c r="J311" s="7" t="s">
        <v>2455</v>
      </c>
      <c r="K311" s="7" t="s">
        <v>2487</v>
      </c>
      <c r="L311" s="7" t="s">
        <v>110</v>
      </c>
      <c r="M311" s="7" t="s">
        <v>2457</v>
      </c>
      <c r="N311" s="7" t="s">
        <v>112</v>
      </c>
      <c r="O311" s="7" t="s">
        <v>243</v>
      </c>
      <c r="P311" s="7" t="s">
        <v>2458</v>
      </c>
      <c r="Q311" s="7" t="s">
        <v>2459</v>
      </c>
      <c r="R311" s="8" t="s">
        <v>2488</v>
      </c>
      <c r="S311" s="7" t="s">
        <v>2489</v>
      </c>
      <c r="T311" s="7" t="s">
        <v>2490</v>
      </c>
      <c r="U311" s="11">
        <v>0.95</v>
      </c>
      <c r="V311" s="7" t="s">
        <v>1133</v>
      </c>
      <c r="W311" s="238">
        <v>876</v>
      </c>
      <c r="X311" s="287">
        <v>876</v>
      </c>
      <c r="Y311" s="14">
        <f t="shared" si="290"/>
        <v>1</v>
      </c>
      <c r="Z311" s="287">
        <v>1017</v>
      </c>
      <c r="AA311" s="287">
        <v>1017</v>
      </c>
      <c r="AB311" s="14">
        <f t="shared" si="291"/>
        <v>1</v>
      </c>
      <c r="AC311" s="287">
        <v>719</v>
      </c>
      <c r="AD311" s="287">
        <v>719</v>
      </c>
      <c r="AE311" s="14">
        <f t="shared" si="292"/>
        <v>1</v>
      </c>
      <c r="AF311" s="49">
        <f t="shared" si="285"/>
        <v>2612</v>
      </c>
      <c r="AG311" s="7">
        <f t="shared" si="285"/>
        <v>2612</v>
      </c>
      <c r="AH311" s="14">
        <f t="shared" si="310"/>
        <v>1</v>
      </c>
      <c r="AI311" s="17" t="str">
        <f>IFERROR((IF(AH311&gt;=AJ311,"SOBRESALIENTE",IF(AH311&lt;AJ311-(AJ311*0.05),"NO CUMPLIDA","ACEPTABLE"))),"N/A")</f>
        <v>SOBRESALIENTE</v>
      </c>
      <c r="AJ311" s="11">
        <v>0.95</v>
      </c>
      <c r="AK311" s="11" t="s">
        <v>119</v>
      </c>
      <c r="AL311" s="290" t="s">
        <v>2491</v>
      </c>
      <c r="AM311" s="288">
        <v>681</v>
      </c>
      <c r="AN311" s="288">
        <v>681</v>
      </c>
      <c r="AO311" s="14">
        <f t="shared" si="293"/>
        <v>1</v>
      </c>
      <c r="AP311" s="288">
        <v>777</v>
      </c>
      <c r="AQ311" s="288">
        <v>777</v>
      </c>
      <c r="AR311" s="14">
        <f t="shared" si="294"/>
        <v>1</v>
      </c>
      <c r="AS311" s="288">
        <v>742</v>
      </c>
      <c r="AT311" s="288">
        <v>742</v>
      </c>
      <c r="AU311" s="14">
        <f t="shared" si="295"/>
        <v>1</v>
      </c>
      <c r="AV311" s="49">
        <f t="shared" si="322"/>
        <v>2200</v>
      </c>
      <c r="AW311" s="7">
        <f t="shared" si="322"/>
        <v>2200</v>
      </c>
      <c r="AX311" s="14">
        <f t="shared" si="296"/>
        <v>1</v>
      </c>
      <c r="AY311" s="17" t="str">
        <f>IFERROR((IF(AX311&gt;=AZ311,"SOBRESALIENTE",IF(AX311&lt;AZ311-(AZ311*0.05),"NO CUMPLIDA","ACEPTABLE"))),"N/A")</f>
        <v>SOBRESALIENTE</v>
      </c>
      <c r="AZ311" s="11">
        <f t="shared" si="311"/>
        <v>0.95</v>
      </c>
      <c r="BA311" s="11" t="s">
        <v>119</v>
      </c>
      <c r="BB311" s="7" t="s">
        <v>2492</v>
      </c>
      <c r="BC311" s="21"/>
      <c r="BD311" s="21"/>
      <c r="BE311" s="14" t="e">
        <f t="shared" si="297"/>
        <v>#DIV/0!</v>
      </c>
      <c r="BF311" s="21"/>
      <c r="BG311" s="21"/>
      <c r="BH311" s="14" t="e">
        <f t="shared" si="298"/>
        <v>#DIV/0!</v>
      </c>
      <c r="BI311" s="21"/>
      <c r="BJ311" s="21"/>
      <c r="BK311" s="14" t="e">
        <f t="shared" si="299"/>
        <v>#DIV/0!</v>
      </c>
      <c r="BL311" s="27">
        <f t="shared" si="323"/>
        <v>0</v>
      </c>
      <c r="BM311" s="26">
        <f t="shared" si="323"/>
        <v>0</v>
      </c>
      <c r="BN311" s="14" t="e">
        <f t="shared" si="300"/>
        <v>#DIV/0!</v>
      </c>
      <c r="BO311" s="28" t="str">
        <f>IFERROR((IF(BN311&gt;=BP311,"SOBRESALIENTE",IF(BN311&lt;BP311-(BP311*0.05),"NO CUMPLIDA","ACEPTABLE"))),"N/A")</f>
        <v>N/A</v>
      </c>
      <c r="BP311" s="24">
        <f t="shared" si="342"/>
        <v>0.95</v>
      </c>
      <c r="BQ311" s="21"/>
      <c r="BR311" s="21"/>
      <c r="BS311" s="21"/>
      <c r="BT311" s="14" t="e">
        <f t="shared" si="301"/>
        <v>#DIV/0!</v>
      </c>
      <c r="BU311" s="21"/>
      <c r="BV311" s="21"/>
      <c r="BW311" s="14" t="e">
        <f t="shared" si="302"/>
        <v>#DIV/0!</v>
      </c>
      <c r="BX311" s="21"/>
      <c r="BY311" s="21"/>
      <c r="BZ311" s="14" t="e">
        <f t="shared" si="303"/>
        <v>#DIV/0!</v>
      </c>
      <c r="CA311" s="27">
        <f t="shared" si="304"/>
        <v>0</v>
      </c>
      <c r="CB311" s="26">
        <f t="shared" si="304"/>
        <v>0</v>
      </c>
      <c r="CC311" s="14" t="e">
        <f t="shared" si="305"/>
        <v>#DIV/0!</v>
      </c>
      <c r="CD311" s="28" t="str">
        <f>IFERROR((IF(CC311&gt;=CE311,"SOBRESALIENTE",IF(CC311&lt;CE311-(CE311*0.05),"NO CUMPLIDA","ACEPTABLE"))),"N/A")</f>
        <v>N/A</v>
      </c>
      <c r="CE311" s="24">
        <f t="shared" si="343"/>
        <v>0.95</v>
      </c>
      <c r="CF311" s="21"/>
      <c r="CG311" s="26">
        <f t="shared" si="333"/>
        <v>4812</v>
      </c>
      <c r="CH311" s="26">
        <f t="shared" si="333"/>
        <v>4812</v>
      </c>
      <c r="CI311" s="14">
        <f t="shared" si="306"/>
        <v>1</v>
      </c>
      <c r="CJ311" s="28" t="str">
        <f>IFERROR((IF(CI311&gt;=CK311,"SOBRESALIENTE",IF(CI311&lt;CK311-(CK311*0.05),"NO CUMPLIDA","ACEPTABLE"))),"N/A")</f>
        <v>SOBRESALIENTE</v>
      </c>
      <c r="CK311" s="11">
        <v>0.95</v>
      </c>
      <c r="CL311" s="26"/>
      <c r="CM311" s="26">
        <f t="shared" si="287"/>
        <v>4812</v>
      </c>
      <c r="CN311" s="38">
        <f t="shared" si="312"/>
        <v>802</v>
      </c>
      <c r="CO311" s="14">
        <f t="shared" si="307"/>
        <v>6</v>
      </c>
      <c r="CP311" s="28" t="str">
        <f>IFERROR((IF(CO311&gt;=CQ311,"SOBRESALIENTE",IF(CO311&gt;CQ311-(CQ311*0.05),"NO CUMPLIDA","ACEPTABLE"))),"N/A")</f>
        <v>SOBRESALIENTE</v>
      </c>
      <c r="CQ311" s="11">
        <v>0.95</v>
      </c>
      <c r="CR311" s="26"/>
      <c r="CS311" s="26">
        <f t="shared" si="288"/>
        <v>0</v>
      </c>
      <c r="CT311" s="25">
        <f t="shared" si="313"/>
        <v>802</v>
      </c>
      <c r="CU311" s="30">
        <f t="shared" si="308"/>
        <v>0</v>
      </c>
      <c r="CV311" s="28" t="str">
        <f>IFERROR((IF(CU311&gt;=CW311,"SOBRESALIENTE",IF(CU311&gt;CW311-(CW311*0.05),"NO CUMPLIDA","ACEPTABLE"))),"N/A")</f>
        <v>ACEPTABLE</v>
      </c>
      <c r="CW311" s="11">
        <v>0.95</v>
      </c>
      <c r="CX311" s="26"/>
      <c r="CY311" s="26">
        <f t="shared" si="289"/>
        <v>4812</v>
      </c>
      <c r="CZ311" s="46">
        <f t="shared" si="284"/>
        <v>4812</v>
      </c>
      <c r="DA311" s="30">
        <f t="shared" si="309"/>
        <v>1</v>
      </c>
      <c r="DB311" s="28" t="str">
        <f>IFERROR((IF(DA311&gt;=DC311,"SOBRESALIENTE",IF(DA311&lt;DC311-(DC311*0.05),"NO CUMPLIDA","ACEPTABLE"))),"N/A")</f>
        <v>SOBRESALIENTE</v>
      </c>
      <c r="DC311" s="11">
        <v>0.95</v>
      </c>
      <c r="DD311" s="26"/>
    </row>
    <row r="312" spans="1:108" ht="110.25">
      <c r="A312" s="6" t="s">
        <v>2493</v>
      </c>
      <c r="B312" s="7" t="s">
        <v>531</v>
      </c>
      <c r="C312" s="8" t="s">
        <v>2218</v>
      </c>
      <c r="D312" s="286" t="s">
        <v>2219</v>
      </c>
      <c r="E312" s="286">
        <v>70289762</v>
      </c>
      <c r="F312" s="8" t="s">
        <v>2220</v>
      </c>
      <c r="G312" s="286" t="s">
        <v>2219</v>
      </c>
      <c r="H312" s="286">
        <v>70289762</v>
      </c>
      <c r="I312" s="7" t="s">
        <v>107</v>
      </c>
      <c r="J312" s="7" t="s">
        <v>2494</v>
      </c>
      <c r="K312" s="7" t="s">
        <v>2495</v>
      </c>
      <c r="L312" s="7" t="s">
        <v>537</v>
      </c>
      <c r="M312" s="7" t="s">
        <v>2261</v>
      </c>
      <c r="N312" s="7" t="s">
        <v>112</v>
      </c>
      <c r="O312" s="7" t="s">
        <v>2</v>
      </c>
      <c r="P312" s="7" t="s">
        <v>2262</v>
      </c>
      <c r="Q312" s="7" t="s">
        <v>607</v>
      </c>
      <c r="R312" s="8" t="s">
        <v>2496</v>
      </c>
      <c r="S312" s="7" t="s">
        <v>2497</v>
      </c>
      <c r="T312" s="7" t="s">
        <v>2498</v>
      </c>
      <c r="U312" s="11">
        <v>0.1</v>
      </c>
      <c r="V312" s="7" t="s">
        <v>1133</v>
      </c>
      <c r="W312" s="238">
        <v>53</v>
      </c>
      <c r="X312" s="287">
        <v>1862</v>
      </c>
      <c r="Y312" s="14">
        <f t="shared" si="290"/>
        <v>2.8464017185821696E-2</v>
      </c>
      <c r="Z312" s="287">
        <v>34</v>
      </c>
      <c r="AA312" s="287">
        <v>1931</v>
      </c>
      <c r="AB312" s="14">
        <f t="shared" si="291"/>
        <v>1.7607457276022784E-2</v>
      </c>
      <c r="AC312" s="287">
        <v>67</v>
      </c>
      <c r="AD312" s="287">
        <v>1869</v>
      </c>
      <c r="AE312" s="14">
        <f t="shared" si="292"/>
        <v>3.584804708400214E-2</v>
      </c>
      <c r="AF312" s="49">
        <f t="shared" si="285"/>
        <v>154</v>
      </c>
      <c r="AG312" s="7">
        <f t="shared" si="285"/>
        <v>5662</v>
      </c>
      <c r="AH312" s="14">
        <f t="shared" si="310"/>
        <v>2.7198869657364889E-2</v>
      </c>
      <c r="AI312" s="17" t="str">
        <f>IFERROR((IF(AH312&lt;=AJ312,"SOBRESALIENTE",IF(AH312&gt;AJ312+(AJ312*0.05),"NO CUMPLIDA","ACEPTABLE"))),"N/A")</f>
        <v>SOBRESALIENTE</v>
      </c>
      <c r="AJ312" s="11">
        <v>0.1</v>
      </c>
      <c r="AK312" s="11" t="s">
        <v>119</v>
      </c>
      <c r="AL312" s="44" t="s">
        <v>2499</v>
      </c>
      <c r="AM312" s="288">
        <v>53</v>
      </c>
      <c r="AN312" s="288">
        <v>1862</v>
      </c>
      <c r="AO312" s="14">
        <f t="shared" si="293"/>
        <v>2.8464017185821696E-2</v>
      </c>
      <c r="AP312" s="288">
        <v>34</v>
      </c>
      <c r="AQ312" s="288">
        <v>1931</v>
      </c>
      <c r="AR312" s="14">
        <f t="shared" si="294"/>
        <v>1.7607457276022784E-2</v>
      </c>
      <c r="AS312" s="288">
        <v>67</v>
      </c>
      <c r="AT312" s="288">
        <v>1869</v>
      </c>
      <c r="AU312" s="14">
        <f t="shared" si="295"/>
        <v>3.584804708400214E-2</v>
      </c>
      <c r="AV312" s="49">
        <f t="shared" si="322"/>
        <v>154</v>
      </c>
      <c r="AW312" s="7">
        <f t="shared" si="322"/>
        <v>5662</v>
      </c>
      <c r="AX312" s="14">
        <f t="shared" si="296"/>
        <v>2.7198869657364889E-2</v>
      </c>
      <c r="AY312" s="17" t="str">
        <f>IFERROR((IF(AX312&lt;=AZ312,"SOBRESALIENTE",IF(AX312&gt;AZ312+(AZ312*0.05),"NO CUMPLIDA","ACEPTABLE"))),"N/A")</f>
        <v>SOBRESALIENTE</v>
      </c>
      <c r="AZ312" s="11">
        <f t="shared" si="311"/>
        <v>0.1</v>
      </c>
      <c r="BA312" s="11" t="s">
        <v>119</v>
      </c>
      <c r="BB312" s="7" t="s">
        <v>2500</v>
      </c>
      <c r="BC312" s="21"/>
      <c r="BD312" s="21"/>
      <c r="BE312" s="14" t="e">
        <f t="shared" si="297"/>
        <v>#DIV/0!</v>
      </c>
      <c r="BF312" s="21"/>
      <c r="BG312" s="21"/>
      <c r="BH312" s="14" t="e">
        <f t="shared" si="298"/>
        <v>#DIV/0!</v>
      </c>
      <c r="BI312" s="21"/>
      <c r="BJ312" s="21"/>
      <c r="BK312" s="14" t="e">
        <f t="shared" si="299"/>
        <v>#DIV/0!</v>
      </c>
      <c r="BL312" s="27">
        <f t="shared" si="323"/>
        <v>0</v>
      </c>
      <c r="BM312" s="26">
        <f t="shared" si="323"/>
        <v>0</v>
      </c>
      <c r="BN312" s="14" t="e">
        <f t="shared" si="300"/>
        <v>#DIV/0!</v>
      </c>
      <c r="BO312" s="28" t="str">
        <f>IFERROR((IF(BN312&lt;=BP312,"SOBRESALIENTE",IF(BN312&gt;BP312+(BP312*0.05),"NO CUMPLIDA","ACEPTABLE"))),"N/A")</f>
        <v>N/A</v>
      </c>
      <c r="BP312" s="24">
        <f t="shared" si="342"/>
        <v>0.1</v>
      </c>
      <c r="BQ312" s="21"/>
      <c r="BR312" s="21"/>
      <c r="BS312" s="21"/>
      <c r="BT312" s="14" t="e">
        <f t="shared" si="301"/>
        <v>#DIV/0!</v>
      </c>
      <c r="BU312" s="21"/>
      <c r="BV312" s="21"/>
      <c r="BW312" s="14" t="e">
        <f t="shared" si="302"/>
        <v>#DIV/0!</v>
      </c>
      <c r="BX312" s="21"/>
      <c r="BY312" s="21"/>
      <c r="BZ312" s="14" t="e">
        <f t="shared" si="303"/>
        <v>#DIV/0!</v>
      </c>
      <c r="CA312" s="27">
        <f t="shared" si="304"/>
        <v>0</v>
      </c>
      <c r="CB312" s="26">
        <f t="shared" si="304"/>
        <v>0</v>
      </c>
      <c r="CC312" s="14" t="e">
        <f t="shared" si="305"/>
        <v>#DIV/0!</v>
      </c>
      <c r="CD312" s="28" t="str">
        <f>IFERROR((IF(CC312&lt;=CE312,"SOBRESALIENTE",IF(CC312&gt;CE312+(CE312*0.05),"NO CUMPLIDA","ACEPTABLE"))),"N/A")</f>
        <v>N/A</v>
      </c>
      <c r="CE312" s="24">
        <f t="shared" si="343"/>
        <v>0.1</v>
      </c>
      <c r="CF312" s="21"/>
      <c r="CG312" s="26">
        <f t="shared" si="333"/>
        <v>308</v>
      </c>
      <c r="CH312" s="26">
        <f t="shared" si="333"/>
        <v>11324</v>
      </c>
      <c r="CI312" s="14">
        <f t="shared" si="306"/>
        <v>2.7198869657364889E-2</v>
      </c>
      <c r="CJ312" s="28" t="str">
        <f>IFERROR((IF(CI312&lt;=CK312,"SOBRESALIENTE",IF(CI312&gt;CK312+(CK312*0.05),"NO CUMPLIDA","ACEPTABLE"))),"N/A")</f>
        <v>SOBRESALIENTE</v>
      </c>
      <c r="CK312" s="11">
        <v>0.1</v>
      </c>
      <c r="CL312" s="26"/>
      <c r="CM312" s="26">
        <f t="shared" si="287"/>
        <v>308</v>
      </c>
      <c r="CN312" s="38">
        <f t="shared" si="312"/>
        <v>1887.3333333333333</v>
      </c>
      <c r="CO312" s="14">
        <f t="shared" si="307"/>
        <v>0.16319321794418934</v>
      </c>
      <c r="CP312" s="28" t="str">
        <f>IFERROR((IF(CO312&lt;=CQ312,"SOBRESALIENTE",IF(CO312&gt;CQ312+(CQ312*0.05),"NO CUMPLIDA","ACEPTABLE"))),"N/A")</f>
        <v>NO CUMPLIDA</v>
      </c>
      <c r="CQ312" s="11">
        <v>0.1</v>
      </c>
      <c r="CR312" s="26"/>
      <c r="CS312" s="26">
        <f t="shared" si="288"/>
        <v>0</v>
      </c>
      <c r="CT312" s="25">
        <f t="shared" si="313"/>
        <v>1887.3333333333333</v>
      </c>
      <c r="CU312" s="30">
        <f t="shared" si="308"/>
        <v>0</v>
      </c>
      <c r="CV312" s="28" t="str">
        <f>IFERROR((IF(CU312&lt;=CW312,"SOBRESALIENTE",IF(CU312&gt;CW312+(CW312*0.05),"NO CUMPLIDA","ACEPTABLE"))),"N/A")</f>
        <v>SOBRESALIENTE</v>
      </c>
      <c r="CW312" s="11">
        <v>0.1</v>
      </c>
      <c r="CX312" s="26"/>
      <c r="CY312" s="26">
        <f t="shared" si="289"/>
        <v>308</v>
      </c>
      <c r="CZ312" s="46">
        <f t="shared" si="284"/>
        <v>11324</v>
      </c>
      <c r="DA312" s="30">
        <f t="shared" si="309"/>
        <v>2.7198869657364889E-2</v>
      </c>
      <c r="DB312" s="28" t="str">
        <f>IFERROR((IF(DA312&lt;=DC312,"SOBRESALIENTE",IF(DA312&gt;DC312+(DC312*0.05),"NO CUMPLIDA","ACEPTABLE"))),"N/A")</f>
        <v>SOBRESALIENTE</v>
      </c>
      <c r="DC312" s="11">
        <v>0.1</v>
      </c>
      <c r="DD312" s="26"/>
    </row>
    <row r="313" spans="1:108" ht="157.5">
      <c r="A313" s="8" t="s">
        <v>2501</v>
      </c>
      <c r="B313" s="7" t="s">
        <v>531</v>
      </c>
      <c r="C313" s="8" t="s">
        <v>2218</v>
      </c>
      <c r="D313" s="286" t="s">
        <v>2219</v>
      </c>
      <c r="E313" s="286">
        <v>70289762</v>
      </c>
      <c r="F313" s="8" t="s">
        <v>2220</v>
      </c>
      <c r="G313" s="286" t="s">
        <v>2219</v>
      </c>
      <c r="H313" s="286">
        <v>70289762</v>
      </c>
      <c r="I313" s="7" t="s">
        <v>107</v>
      </c>
      <c r="J313" s="7" t="s">
        <v>2309</v>
      </c>
      <c r="K313" s="7" t="s">
        <v>2502</v>
      </c>
      <c r="L313" s="7" t="s">
        <v>110</v>
      </c>
      <c r="M313" s="7" t="s">
        <v>2261</v>
      </c>
      <c r="N313" s="7" t="s">
        <v>112</v>
      </c>
      <c r="O313" s="7" t="s">
        <v>2</v>
      </c>
      <c r="P313" s="7" t="s">
        <v>2262</v>
      </c>
      <c r="Q313" s="7" t="s">
        <v>607</v>
      </c>
      <c r="R313" s="8" t="s">
        <v>2503</v>
      </c>
      <c r="S313" s="7" t="s">
        <v>2504</v>
      </c>
      <c r="T313" s="294" t="s">
        <v>2505</v>
      </c>
      <c r="U313" s="11">
        <v>0.125</v>
      </c>
      <c r="V313" s="7" t="s">
        <v>1133</v>
      </c>
      <c r="W313" s="238">
        <v>2.92</v>
      </c>
      <c r="X313" s="295">
        <v>3</v>
      </c>
      <c r="Y313" s="14">
        <f t="shared" si="290"/>
        <v>0.97333333333333327</v>
      </c>
      <c r="Z313" s="287">
        <v>2.88</v>
      </c>
      <c r="AA313" s="295">
        <v>3</v>
      </c>
      <c r="AB313" s="14">
        <f t="shared" si="291"/>
        <v>0.96</v>
      </c>
      <c r="AC313" s="287">
        <v>2.98</v>
      </c>
      <c r="AD313" s="295">
        <v>3</v>
      </c>
      <c r="AE313" s="14">
        <f t="shared" si="292"/>
        <v>0.99333333333333329</v>
      </c>
      <c r="AF313" s="49">
        <f t="shared" si="285"/>
        <v>8.7799999999999994</v>
      </c>
      <c r="AG313" s="7">
        <f t="shared" si="285"/>
        <v>9</v>
      </c>
      <c r="AH313" s="14">
        <f t="shared" si="310"/>
        <v>0.97555555555555551</v>
      </c>
      <c r="AI313" s="17" t="str">
        <f>IFERROR((IF(AH313&gt;=AJ313,"SOBRESALIENTE",IF(AH313&gt;AJ313-(AJ313*0.05),"NO CUMPLIDA","ACEPTABLE"))),"N/A")</f>
        <v>SOBRESALIENTE</v>
      </c>
      <c r="AJ313" s="14">
        <v>0.125</v>
      </c>
      <c r="AK313" s="294" t="s">
        <v>119</v>
      </c>
      <c r="AL313" s="44" t="s">
        <v>2506</v>
      </c>
      <c r="AM313" s="296">
        <v>2.89</v>
      </c>
      <c r="AN313" s="296">
        <v>3</v>
      </c>
      <c r="AO313" s="14">
        <f t="shared" si="293"/>
        <v>0.96333333333333337</v>
      </c>
      <c r="AP313" s="296">
        <v>2.94</v>
      </c>
      <c r="AQ313" s="296">
        <v>3</v>
      </c>
      <c r="AR313" s="14">
        <f t="shared" si="294"/>
        <v>0.98</v>
      </c>
      <c r="AS313" s="296">
        <v>2.92</v>
      </c>
      <c r="AT313" s="296">
        <v>3</v>
      </c>
      <c r="AU313" s="14">
        <f t="shared" si="295"/>
        <v>0.97333333333333327</v>
      </c>
      <c r="AV313" s="49">
        <f t="shared" si="322"/>
        <v>8.75</v>
      </c>
      <c r="AW313" s="7">
        <f t="shared" si="322"/>
        <v>9</v>
      </c>
      <c r="AX313" s="14">
        <f t="shared" si="296"/>
        <v>0.97222222222222221</v>
      </c>
      <c r="AY313" s="17" t="str">
        <f>IFERROR((IF(AX313&gt;=AZ313,"SOBRESALIENTE",IF(AX313&gt;AZ313-(AZ313*0.05),"NO CUMPLIDA","ACEPTABLE"))),"N/A")</f>
        <v>SOBRESALIENTE</v>
      </c>
      <c r="AZ313" s="11">
        <f t="shared" si="311"/>
        <v>0.125</v>
      </c>
      <c r="BA313" s="294" t="s">
        <v>119</v>
      </c>
      <c r="BB313" s="7" t="s">
        <v>2506</v>
      </c>
      <c r="BC313" s="21"/>
      <c r="BD313" s="21"/>
      <c r="BE313" s="14" t="e">
        <f t="shared" si="297"/>
        <v>#DIV/0!</v>
      </c>
      <c r="BF313" s="21"/>
      <c r="BG313" s="21"/>
      <c r="BH313" s="14" t="e">
        <f t="shared" si="298"/>
        <v>#DIV/0!</v>
      </c>
      <c r="BI313" s="21"/>
      <c r="BJ313" s="21"/>
      <c r="BK313" s="14" t="e">
        <f t="shared" si="299"/>
        <v>#DIV/0!</v>
      </c>
      <c r="BL313" s="27">
        <f t="shared" si="323"/>
        <v>0</v>
      </c>
      <c r="BM313" s="26">
        <f t="shared" si="323"/>
        <v>0</v>
      </c>
      <c r="BN313" s="14" t="e">
        <f t="shared" si="300"/>
        <v>#DIV/0!</v>
      </c>
      <c r="BO313" s="28" t="str">
        <f>IFERROR((IF(BN313&gt;=BP313,"SOBRESALIENTE",IF(BN313&gt;BP313-(BP313*0.05),"NO CUMPLIDA","ACEPTABLE"))),"N/A")</f>
        <v>N/A</v>
      </c>
      <c r="BP313" s="297">
        <f t="shared" si="342"/>
        <v>0.125</v>
      </c>
      <c r="BQ313" s="21"/>
      <c r="BR313" s="21"/>
      <c r="BS313" s="21"/>
      <c r="BT313" s="14" t="e">
        <f t="shared" si="301"/>
        <v>#DIV/0!</v>
      </c>
      <c r="BU313" s="21"/>
      <c r="BV313" s="21"/>
      <c r="BW313" s="14" t="e">
        <f t="shared" si="302"/>
        <v>#DIV/0!</v>
      </c>
      <c r="BX313" s="21"/>
      <c r="BY313" s="21"/>
      <c r="BZ313" s="14" t="e">
        <f t="shared" si="303"/>
        <v>#DIV/0!</v>
      </c>
      <c r="CA313" s="27">
        <f t="shared" si="304"/>
        <v>0</v>
      </c>
      <c r="CB313" s="26">
        <f t="shared" si="304"/>
        <v>0</v>
      </c>
      <c r="CC313" s="14" t="e">
        <f t="shared" si="305"/>
        <v>#DIV/0!</v>
      </c>
      <c r="CD313" s="28" t="str">
        <f>IFERROR((IF(CC313&gt;=CE313,"SOBRESALIENTE",IF(CC313&gt;CE313-(CE313*0.05),"NO CUMPLIDA","ACEPTABLE"))),"N/A")</f>
        <v>N/A</v>
      </c>
      <c r="CE313" s="297">
        <f t="shared" si="343"/>
        <v>0.125</v>
      </c>
      <c r="CF313" s="21"/>
      <c r="CG313" s="26">
        <f t="shared" si="333"/>
        <v>17.53</v>
      </c>
      <c r="CH313" s="26">
        <f t="shared" si="333"/>
        <v>18</v>
      </c>
      <c r="CI313" s="14">
        <f t="shared" si="306"/>
        <v>0.97388888888888892</v>
      </c>
      <c r="CJ313" s="28" t="str">
        <f>IFERROR((IF(CI313&gt;=CK313,"SOBRESALIENTE",IF(CI313&lt;CK313-(CK313*0.05),"NO CUMPLIDA","ACEPTABLE"))),"N/A")</f>
        <v>SOBRESALIENTE</v>
      </c>
      <c r="CK313" s="11">
        <v>0.125</v>
      </c>
      <c r="CL313" s="26"/>
      <c r="CM313" s="26">
        <f t="shared" si="287"/>
        <v>17.53</v>
      </c>
      <c r="CN313" s="38">
        <f t="shared" si="312"/>
        <v>3</v>
      </c>
      <c r="CO313" s="14">
        <f t="shared" si="307"/>
        <v>5.8433333333333337</v>
      </c>
      <c r="CP313" s="28" t="str">
        <f>IFERROR((IF(CO313&gt;=CQ313,"SOBRESALIENTE",IF(CO313&gt;CQ313-(CQ313*0.05),"NO CUMPLIDA","ACEPTABLE"))),"N/A")</f>
        <v>SOBRESALIENTE</v>
      </c>
      <c r="CQ313" s="11">
        <v>0.125</v>
      </c>
      <c r="CR313" s="26"/>
      <c r="CS313" s="26">
        <f t="shared" si="288"/>
        <v>0</v>
      </c>
      <c r="CT313" s="25">
        <f t="shared" si="313"/>
        <v>3</v>
      </c>
      <c r="CU313" s="30">
        <f t="shared" si="308"/>
        <v>0</v>
      </c>
      <c r="CV313" s="28" t="str">
        <f>IFERROR((IF(CU313&gt;=CW313,"SOBRESALIENTE",IF(CU313&gt;CW313-(CW313*0.05),"NO CUMPLIDA","ACEPTABLE"))),"N/A")</f>
        <v>ACEPTABLE</v>
      </c>
      <c r="CW313" s="11">
        <v>0.125</v>
      </c>
      <c r="CX313" s="26"/>
      <c r="CY313" s="26">
        <f t="shared" si="289"/>
        <v>17.53</v>
      </c>
      <c r="CZ313" s="46">
        <f t="shared" si="284"/>
        <v>18</v>
      </c>
      <c r="DA313" s="30">
        <f t="shared" si="309"/>
        <v>0.97388888888888892</v>
      </c>
      <c r="DB313" s="28" t="str">
        <f>IFERROR((IF(DA313&gt;=DC313,"SOBRESALIENTE",IF(DA313&lt;DC313-(DC313*0.05),"NO CUMPLIDA","ACEPTABLE"))),"N/A")</f>
        <v>SOBRESALIENTE</v>
      </c>
      <c r="DC313" s="11">
        <v>0.125</v>
      </c>
      <c r="DD313" s="26"/>
    </row>
    <row r="314" spans="1:108" ht="157.5">
      <c r="A314" s="6" t="s">
        <v>2507</v>
      </c>
      <c r="B314" s="7" t="s">
        <v>531</v>
      </c>
      <c r="C314" s="8" t="s">
        <v>2218</v>
      </c>
      <c r="D314" s="286" t="s">
        <v>2219</v>
      </c>
      <c r="E314" s="286">
        <v>70289762</v>
      </c>
      <c r="F314" s="8" t="s">
        <v>2220</v>
      </c>
      <c r="G314" s="286" t="s">
        <v>2219</v>
      </c>
      <c r="H314" s="286">
        <v>70289762</v>
      </c>
      <c r="I314" s="7" t="s">
        <v>107</v>
      </c>
      <c r="J314" s="7" t="s">
        <v>2309</v>
      </c>
      <c r="K314" s="7" t="s">
        <v>2508</v>
      </c>
      <c r="L314" s="7" t="s">
        <v>110</v>
      </c>
      <c r="M314" s="7" t="s">
        <v>2261</v>
      </c>
      <c r="N314" s="7" t="s">
        <v>112</v>
      </c>
      <c r="O314" s="7" t="s">
        <v>2</v>
      </c>
      <c r="P314" s="7" t="s">
        <v>2262</v>
      </c>
      <c r="Q314" s="7" t="s">
        <v>607</v>
      </c>
      <c r="R314" s="8" t="s">
        <v>2509</v>
      </c>
      <c r="S314" s="7" t="s">
        <v>2510</v>
      </c>
      <c r="T314" s="7" t="s">
        <v>2511</v>
      </c>
      <c r="U314" s="11">
        <v>5.0000000000000001E-3</v>
      </c>
      <c r="V314" s="7" t="s">
        <v>1133</v>
      </c>
      <c r="W314" s="238">
        <v>25</v>
      </c>
      <c r="X314" s="287">
        <v>14420</v>
      </c>
      <c r="Y314" s="14">
        <f t="shared" si="290"/>
        <v>1.7337031900138697E-3</v>
      </c>
      <c r="Z314" s="287">
        <v>23</v>
      </c>
      <c r="AA314" s="287">
        <v>12856</v>
      </c>
      <c r="AB314" s="14">
        <f t="shared" si="291"/>
        <v>1.7890479153702551E-3</v>
      </c>
      <c r="AC314" s="287">
        <v>20</v>
      </c>
      <c r="AD314" s="287">
        <v>14022</v>
      </c>
      <c r="AE314" s="14">
        <f t="shared" si="292"/>
        <v>1.426330052774212E-3</v>
      </c>
      <c r="AF314" s="49">
        <f t="shared" si="285"/>
        <v>68</v>
      </c>
      <c r="AG314" s="7">
        <f t="shared" si="285"/>
        <v>41298</v>
      </c>
      <c r="AH314" s="14">
        <f t="shared" si="310"/>
        <v>1.6465688411061068E-3</v>
      </c>
      <c r="AI314" s="17" t="str">
        <f>IFERROR((IF(AH314&lt;=AJ314,"SOBRESALIENTE",IF(AH314&gt;AJ314+(AJ314*0.05),"NO CUMPLIDA","ACEPTABLE"))),"N/A")</f>
        <v>SOBRESALIENTE</v>
      </c>
      <c r="AJ314" s="11">
        <v>5.0000000000000001E-3</v>
      </c>
      <c r="AK314" s="11" t="s">
        <v>119</v>
      </c>
      <c r="AL314" s="44" t="s">
        <v>2512</v>
      </c>
      <c r="AM314" s="288">
        <v>20</v>
      </c>
      <c r="AN314" s="288">
        <v>10558</v>
      </c>
      <c r="AO314" s="14">
        <f t="shared" si="293"/>
        <v>1.8942981625307824E-3</v>
      </c>
      <c r="AP314" s="288">
        <v>8</v>
      </c>
      <c r="AQ314" s="288">
        <v>15995</v>
      </c>
      <c r="AR314" s="14">
        <f t="shared" si="294"/>
        <v>5.0015629884338859E-4</v>
      </c>
      <c r="AS314" s="288">
        <v>10</v>
      </c>
      <c r="AT314" s="288">
        <v>13478</v>
      </c>
      <c r="AU314" s="14">
        <f t="shared" si="295"/>
        <v>7.4194984419053268E-4</v>
      </c>
      <c r="AV314" s="49">
        <f t="shared" si="322"/>
        <v>38</v>
      </c>
      <c r="AW314" s="7">
        <f t="shared" si="322"/>
        <v>40031</v>
      </c>
      <c r="AX314" s="14">
        <f t="shared" si="296"/>
        <v>9.4926432015188234E-4</v>
      </c>
      <c r="AY314" s="17" t="str">
        <f>IFERROR((IF(AX314&lt;=AZ314,"SOBRESALIENTE",IF(AX314&gt;AZ314+(AZ314*0.05),"NO CUMPLIDA","ACEPTABLE"))),"N/A")</f>
        <v>SOBRESALIENTE</v>
      </c>
      <c r="AZ314" s="11">
        <f t="shared" si="311"/>
        <v>5.0000000000000001E-3</v>
      </c>
      <c r="BA314" s="11" t="s">
        <v>119</v>
      </c>
      <c r="BB314" s="7" t="s">
        <v>2513</v>
      </c>
      <c r="BC314" s="21"/>
      <c r="BD314" s="21"/>
      <c r="BE314" s="14" t="e">
        <f t="shared" si="297"/>
        <v>#DIV/0!</v>
      </c>
      <c r="BF314" s="21"/>
      <c r="BG314" s="21"/>
      <c r="BH314" s="14" t="e">
        <f t="shared" si="298"/>
        <v>#DIV/0!</v>
      </c>
      <c r="BI314" s="21"/>
      <c r="BJ314" s="21"/>
      <c r="BK314" s="14" t="e">
        <f t="shared" si="299"/>
        <v>#DIV/0!</v>
      </c>
      <c r="BL314" s="27">
        <f t="shared" si="323"/>
        <v>0</v>
      </c>
      <c r="BM314" s="26">
        <f t="shared" si="323"/>
        <v>0</v>
      </c>
      <c r="BN314" s="14" t="e">
        <f t="shared" si="300"/>
        <v>#DIV/0!</v>
      </c>
      <c r="BO314" s="28" t="str">
        <f>IFERROR((IF(BN314&lt;=BP314,"SOBRESALIENTE",IF(BN314&gt;BP314+(BP314*0.05),"NO CUMPLIDA","ACEPTABLE"))),"N/A")</f>
        <v>N/A</v>
      </c>
      <c r="BP314" s="24">
        <f t="shared" si="342"/>
        <v>5.0000000000000001E-3</v>
      </c>
      <c r="BQ314" s="21"/>
      <c r="BR314" s="21"/>
      <c r="BS314" s="21"/>
      <c r="BT314" s="14" t="e">
        <f t="shared" si="301"/>
        <v>#DIV/0!</v>
      </c>
      <c r="BU314" s="21"/>
      <c r="BV314" s="21"/>
      <c r="BW314" s="14" t="e">
        <f t="shared" si="302"/>
        <v>#DIV/0!</v>
      </c>
      <c r="BX314" s="21"/>
      <c r="BY314" s="21"/>
      <c r="BZ314" s="14" t="e">
        <f t="shared" si="303"/>
        <v>#DIV/0!</v>
      </c>
      <c r="CA314" s="27">
        <f t="shared" si="304"/>
        <v>0</v>
      </c>
      <c r="CB314" s="26">
        <f t="shared" si="304"/>
        <v>0</v>
      </c>
      <c r="CC314" s="14" t="e">
        <f t="shared" si="305"/>
        <v>#DIV/0!</v>
      </c>
      <c r="CD314" s="28" t="str">
        <f>IFERROR((IF(CC314&lt;=CE314,"SOBRESALIENTE",IF(CC314&gt;CE314+(CE314*0.05),"NO CUMPLIDA","ACEPTABLE"))),"N/A")</f>
        <v>N/A</v>
      </c>
      <c r="CE314" s="24">
        <f t="shared" si="343"/>
        <v>5.0000000000000001E-3</v>
      </c>
      <c r="CF314" s="21"/>
      <c r="CG314" s="26">
        <f t="shared" si="333"/>
        <v>106</v>
      </c>
      <c r="CH314" s="26">
        <f t="shared" si="333"/>
        <v>81329</v>
      </c>
      <c r="CI314" s="14">
        <f t="shared" si="306"/>
        <v>1.303348129203605E-3</v>
      </c>
      <c r="CJ314" s="28" t="str">
        <f>IFERROR((IF(CI314&lt;=CK314,"SOBRESALIENTE",IF(CI314&gt;CK314+(CK314*0.05),"NO CUMPLIDA","ACEPTABLE"))),"N/A")</f>
        <v>SOBRESALIENTE</v>
      </c>
      <c r="CK314" s="11">
        <v>5.0000000000000001E-3</v>
      </c>
      <c r="CL314" s="26"/>
      <c r="CM314" s="26">
        <f t="shared" si="287"/>
        <v>106</v>
      </c>
      <c r="CN314" s="38">
        <f t="shared" si="312"/>
        <v>13554.833333333334</v>
      </c>
      <c r="CO314" s="14">
        <f t="shared" si="307"/>
        <v>7.820088775221631E-3</v>
      </c>
      <c r="CP314" s="28" t="str">
        <f>IFERROR((IF(CO314&lt;=CQ314,"SOBRESALIENTE",IF(CO314&gt;CQ314+(CQ314*0.05),"NO CUMPLIDA","ACEPTABLE"))),"N/A")</f>
        <v>NO CUMPLIDA</v>
      </c>
      <c r="CQ314" s="11">
        <v>5.0000000000000001E-3</v>
      </c>
      <c r="CR314" s="26"/>
      <c r="CS314" s="26">
        <f t="shared" si="288"/>
        <v>0</v>
      </c>
      <c r="CT314" s="25">
        <f t="shared" si="313"/>
        <v>13554.833333333334</v>
      </c>
      <c r="CU314" s="30">
        <f t="shared" si="308"/>
        <v>0</v>
      </c>
      <c r="CV314" s="28" t="str">
        <f>IFERROR((IF(CU314&lt;=CW314,"SOBRESALIENTE",IF(CU314&gt;CW314+(CW314*0.05),"NO CUMPLIDA","ACEPTABLE"))),"N/A")</f>
        <v>SOBRESALIENTE</v>
      </c>
      <c r="CW314" s="11">
        <v>5.0000000000000001E-3</v>
      </c>
      <c r="CX314" s="26"/>
      <c r="CY314" s="26">
        <f t="shared" si="289"/>
        <v>106</v>
      </c>
      <c r="CZ314" s="46">
        <f t="shared" si="284"/>
        <v>81329</v>
      </c>
      <c r="DA314" s="30">
        <f t="shared" si="309"/>
        <v>1.303348129203605E-3</v>
      </c>
      <c r="DB314" s="28" t="str">
        <f>IFERROR((IF(DA314&lt;=DC314,"SOBRESALIENTE",IF(DA314&gt;DC314+(DC314*0.05),"NO CUMPLIDA","ACEPTABLE"))),"N/A")</f>
        <v>SOBRESALIENTE</v>
      </c>
      <c r="DC314" s="11">
        <v>5.0000000000000001E-3</v>
      </c>
      <c r="DD314" s="26"/>
    </row>
    <row r="315" spans="1:108" ht="157.5">
      <c r="A315" s="8" t="s">
        <v>2514</v>
      </c>
      <c r="B315" s="7" t="s">
        <v>531</v>
      </c>
      <c r="C315" s="8" t="s">
        <v>2218</v>
      </c>
      <c r="D315" s="286" t="s">
        <v>2219</v>
      </c>
      <c r="E315" s="286">
        <v>70289762</v>
      </c>
      <c r="F315" s="8" t="s">
        <v>2220</v>
      </c>
      <c r="G315" s="286" t="s">
        <v>2219</v>
      </c>
      <c r="H315" s="286">
        <v>70289762</v>
      </c>
      <c r="I315" s="7" t="s">
        <v>181</v>
      </c>
      <c r="J315" s="7" t="s">
        <v>2515</v>
      </c>
      <c r="K315" s="7" t="s">
        <v>2516</v>
      </c>
      <c r="L315" s="7" t="s">
        <v>110</v>
      </c>
      <c r="M315" s="7" t="s">
        <v>2517</v>
      </c>
      <c r="N315" s="7" t="s">
        <v>112</v>
      </c>
      <c r="O315" s="7" t="s">
        <v>172</v>
      </c>
      <c r="P315" s="7" t="s">
        <v>2262</v>
      </c>
      <c r="Q315" s="7" t="s">
        <v>135</v>
      </c>
      <c r="R315" s="8" t="s">
        <v>2518</v>
      </c>
      <c r="S315" s="7" t="s">
        <v>2519</v>
      </c>
      <c r="T315" s="7" t="s">
        <v>2297</v>
      </c>
      <c r="U315" s="11">
        <v>0.95</v>
      </c>
      <c r="V315" s="7" t="s">
        <v>1133</v>
      </c>
      <c r="W315" s="238">
        <v>32</v>
      </c>
      <c r="X315" s="287">
        <v>32</v>
      </c>
      <c r="Y315" s="14">
        <f t="shared" si="290"/>
        <v>1</v>
      </c>
      <c r="Z315" s="287">
        <v>32</v>
      </c>
      <c r="AA315" s="287">
        <v>32</v>
      </c>
      <c r="AB315" s="14">
        <f t="shared" si="291"/>
        <v>1</v>
      </c>
      <c r="AC315" s="287">
        <v>32</v>
      </c>
      <c r="AD315" s="287">
        <v>32</v>
      </c>
      <c r="AE315" s="14">
        <f t="shared" si="292"/>
        <v>1</v>
      </c>
      <c r="AF315" s="49">
        <f t="shared" si="285"/>
        <v>96</v>
      </c>
      <c r="AG315" s="7">
        <f t="shared" si="285"/>
        <v>96</v>
      </c>
      <c r="AH315" s="14">
        <f t="shared" si="310"/>
        <v>1</v>
      </c>
      <c r="AI315" s="17" t="str">
        <f>IFERROR((IF(AH315&gt;=AJ315,"SOBRESALIENTE",IF(AH315&lt;AJ315-(AJ315*0.05),"NO CUMPLIDA","ACEPTABLE"))),"N/A")</f>
        <v>SOBRESALIENTE</v>
      </c>
      <c r="AJ315" s="11">
        <v>0.95</v>
      </c>
      <c r="AK315" s="11" t="s">
        <v>119</v>
      </c>
      <c r="AL315" s="44" t="s">
        <v>2520</v>
      </c>
      <c r="AM315" s="298">
        <v>32</v>
      </c>
      <c r="AN315" s="298">
        <v>32</v>
      </c>
      <c r="AO315" s="95">
        <f t="shared" si="293"/>
        <v>1</v>
      </c>
      <c r="AP315" s="298">
        <v>32</v>
      </c>
      <c r="AQ315" s="298">
        <v>32</v>
      </c>
      <c r="AR315" s="14">
        <f t="shared" si="294"/>
        <v>1</v>
      </c>
      <c r="AS315" s="288">
        <v>32</v>
      </c>
      <c r="AT315" s="288">
        <v>32</v>
      </c>
      <c r="AU315" s="14">
        <f t="shared" si="295"/>
        <v>1</v>
      </c>
      <c r="AV315" s="49">
        <f t="shared" si="322"/>
        <v>96</v>
      </c>
      <c r="AW315" s="7">
        <f t="shared" si="322"/>
        <v>96</v>
      </c>
      <c r="AX315" s="14">
        <f t="shared" si="296"/>
        <v>1</v>
      </c>
      <c r="AY315" s="17" t="str">
        <f>IFERROR((IF(AX315&gt;=AZ315,"SOBRESALIENTE",IF(AX315&lt;AZ315-(AZ315*0.05),"NO CUMPLIDA","ACEPTABLE"))),"N/A")</f>
        <v>SOBRESALIENTE</v>
      </c>
      <c r="AZ315" s="11">
        <f t="shared" si="311"/>
        <v>0.95</v>
      </c>
      <c r="BA315" s="11" t="s">
        <v>119</v>
      </c>
      <c r="BB315" s="7" t="s">
        <v>2520</v>
      </c>
      <c r="BC315" s="21"/>
      <c r="BD315" s="21"/>
      <c r="BE315" s="14" t="e">
        <f t="shared" si="297"/>
        <v>#DIV/0!</v>
      </c>
      <c r="BF315" s="21"/>
      <c r="BG315" s="21"/>
      <c r="BH315" s="14" t="e">
        <f t="shared" si="298"/>
        <v>#DIV/0!</v>
      </c>
      <c r="BI315" s="21"/>
      <c r="BJ315" s="21"/>
      <c r="BK315" s="14" t="e">
        <f t="shared" si="299"/>
        <v>#DIV/0!</v>
      </c>
      <c r="BL315" s="27">
        <f t="shared" si="323"/>
        <v>0</v>
      </c>
      <c r="BM315" s="26">
        <f t="shared" si="323"/>
        <v>0</v>
      </c>
      <c r="BN315" s="14" t="e">
        <f t="shared" si="300"/>
        <v>#DIV/0!</v>
      </c>
      <c r="BO315" s="28" t="str">
        <f>IFERROR((IF(BN315&gt;=BP315,"SOBRESALIENTE",IF(BN315&lt;BP315-(BP315*0.05),"NO CUMPLIDA","ACEPTABLE"))),"N/A")</f>
        <v>N/A</v>
      </c>
      <c r="BP315" s="24">
        <f t="shared" si="342"/>
        <v>0.95</v>
      </c>
      <c r="BQ315" s="21"/>
      <c r="BR315" s="21"/>
      <c r="BS315" s="21"/>
      <c r="BT315" s="14" t="e">
        <f t="shared" si="301"/>
        <v>#DIV/0!</v>
      </c>
      <c r="BU315" s="21"/>
      <c r="BV315" s="21"/>
      <c r="BW315" s="14" t="e">
        <f t="shared" si="302"/>
        <v>#DIV/0!</v>
      </c>
      <c r="BX315" s="21"/>
      <c r="BY315" s="21"/>
      <c r="BZ315" s="14" t="e">
        <f t="shared" si="303"/>
        <v>#DIV/0!</v>
      </c>
      <c r="CA315" s="27">
        <f t="shared" si="304"/>
        <v>0</v>
      </c>
      <c r="CB315" s="26">
        <f t="shared" si="304"/>
        <v>0</v>
      </c>
      <c r="CC315" s="14" t="e">
        <f t="shared" si="305"/>
        <v>#DIV/0!</v>
      </c>
      <c r="CD315" s="28" t="str">
        <f>IFERROR((IF(CC315&gt;=CE315,"SOBRESALIENTE",IF(CC315&lt;CE315-(CE315*0.05),"NO CUMPLIDA","ACEPTABLE"))),"N/A")</f>
        <v>N/A</v>
      </c>
      <c r="CE315" s="24">
        <f t="shared" si="343"/>
        <v>0.95</v>
      </c>
      <c r="CF315" s="21"/>
      <c r="CG315" s="26">
        <f t="shared" si="333"/>
        <v>192</v>
      </c>
      <c r="CH315" s="26">
        <f t="shared" si="333"/>
        <v>192</v>
      </c>
      <c r="CI315" s="14">
        <f t="shared" si="306"/>
        <v>1</v>
      </c>
      <c r="CJ315" s="28" t="str">
        <f>IFERROR((IF(CI315&gt;=CK315,"SOBRESALIENTE",IF(CI315&lt;CK315-(CK315*0.05),"NO CUMPLIDA","ACEPTABLE"))),"N/A")</f>
        <v>SOBRESALIENTE</v>
      </c>
      <c r="CK315" s="11">
        <v>0.95</v>
      </c>
      <c r="CL315" s="26"/>
      <c r="CM315" s="26">
        <f t="shared" si="287"/>
        <v>192</v>
      </c>
      <c r="CN315" s="38">
        <f t="shared" si="312"/>
        <v>32</v>
      </c>
      <c r="CO315" s="14">
        <f t="shared" si="307"/>
        <v>6</v>
      </c>
      <c r="CP315" s="28" t="str">
        <f>IFERROR((IF(CO315&gt;=CQ315,"SOBRESALIENTE",IF(CO315&gt;CQ315-(CQ315*0.05),"NO CUMPLIDA","ACEPTABLE"))),"N/A")</f>
        <v>SOBRESALIENTE</v>
      </c>
      <c r="CQ315" s="11">
        <v>0.95</v>
      </c>
      <c r="CR315" s="26"/>
      <c r="CS315" s="26">
        <f t="shared" si="288"/>
        <v>0</v>
      </c>
      <c r="CT315" s="25">
        <f t="shared" si="313"/>
        <v>32</v>
      </c>
      <c r="CU315" s="30">
        <f t="shared" si="308"/>
        <v>0</v>
      </c>
      <c r="CV315" s="28" t="str">
        <f>IFERROR((IF(CU315&gt;=CW315,"SOBRESALIENTE",IF(CU315&gt;CW315-(CW315*0.05),"NO CUMPLIDA","ACEPTABLE"))),"N/A")</f>
        <v>ACEPTABLE</v>
      </c>
      <c r="CW315" s="11">
        <v>0.95</v>
      </c>
      <c r="CX315" s="26"/>
      <c r="CY315" s="26">
        <f t="shared" si="289"/>
        <v>192</v>
      </c>
      <c r="CZ315" s="46">
        <f t="shared" si="284"/>
        <v>192</v>
      </c>
      <c r="DA315" s="30">
        <f t="shared" si="309"/>
        <v>1</v>
      </c>
      <c r="DB315" s="28" t="str">
        <f>IFERROR((IF(DA315&gt;=DC315,"SOBRESALIENTE",IF(DA315&lt;DC315-(DC315*0.05),"NO CUMPLIDA","ACEPTABLE"))),"N/A")</f>
        <v>SOBRESALIENTE</v>
      </c>
      <c r="DC315" s="11">
        <v>0.95</v>
      </c>
      <c r="DD315" s="26"/>
    </row>
    <row r="316" spans="1:108" ht="126">
      <c r="A316" s="6" t="s">
        <v>2521</v>
      </c>
      <c r="B316" s="7" t="s">
        <v>531</v>
      </c>
      <c r="C316" s="8" t="s">
        <v>2522</v>
      </c>
      <c r="D316" s="9" t="s">
        <v>2523</v>
      </c>
      <c r="E316" s="9">
        <v>36757081</v>
      </c>
      <c r="F316" s="8" t="s">
        <v>2524</v>
      </c>
      <c r="G316" s="9" t="s">
        <v>2523</v>
      </c>
      <c r="H316" s="9">
        <v>36757081</v>
      </c>
      <c r="I316" s="7" t="s">
        <v>107</v>
      </c>
      <c r="J316" s="7" t="s">
        <v>2525</v>
      </c>
      <c r="K316" s="7" t="s">
        <v>2526</v>
      </c>
      <c r="L316" s="7" t="s">
        <v>110</v>
      </c>
      <c r="M316" s="7" t="s">
        <v>111</v>
      </c>
      <c r="N316" s="7" t="s">
        <v>112</v>
      </c>
      <c r="O316" s="7" t="s">
        <v>2</v>
      </c>
      <c r="P316" s="7" t="s">
        <v>193</v>
      </c>
      <c r="Q316" s="7" t="s">
        <v>193</v>
      </c>
      <c r="R316" s="8" t="s">
        <v>2527</v>
      </c>
      <c r="S316" s="7" t="s">
        <v>2528</v>
      </c>
      <c r="T316" s="7" t="s">
        <v>2529</v>
      </c>
      <c r="U316" s="11">
        <v>0.9</v>
      </c>
      <c r="V316" s="7" t="s">
        <v>160</v>
      </c>
      <c r="W316" s="299">
        <v>156535188</v>
      </c>
      <c r="X316" s="300">
        <v>118157536</v>
      </c>
      <c r="Y316" s="14">
        <f t="shared" si="290"/>
        <v>1.3248007135152176</v>
      </c>
      <c r="Z316" s="301">
        <v>188561206</v>
      </c>
      <c r="AA316" s="300">
        <v>111994598</v>
      </c>
      <c r="AB316" s="14">
        <f t="shared" si="291"/>
        <v>1.6836634031223541</v>
      </c>
      <c r="AC316" s="302">
        <v>183795944</v>
      </c>
      <c r="AD316" s="300">
        <v>107996511</v>
      </c>
      <c r="AE316" s="14">
        <f t="shared" si="292"/>
        <v>1.7018692761287446</v>
      </c>
      <c r="AF316" s="49">
        <f t="shared" si="285"/>
        <v>528892338</v>
      </c>
      <c r="AG316" s="7">
        <f t="shared" si="285"/>
        <v>338148645</v>
      </c>
      <c r="AH316" s="14">
        <f t="shared" si="310"/>
        <v>1.5640823815810352</v>
      </c>
      <c r="AI316" s="17" t="str">
        <f>IFERROR((IF(AH316&gt;=AJ316,"SOBRESALIENTE",IF(AH316&lt;AJ316-(AJ316*0.05),"NO CUMPLIDA","ACEPTABLE"))),"N/A")</f>
        <v>SOBRESALIENTE</v>
      </c>
      <c r="AJ316" s="11">
        <v>0.9</v>
      </c>
      <c r="AK316" s="11" t="s">
        <v>119</v>
      </c>
      <c r="AL316" s="148" t="s">
        <v>2530</v>
      </c>
      <c r="AM316" s="301">
        <v>75227434</v>
      </c>
      <c r="AN316" s="300">
        <v>118157536</v>
      </c>
      <c r="AO316" s="14">
        <f t="shared" si="293"/>
        <v>0.63667063944190572</v>
      </c>
      <c r="AP316" s="301">
        <v>55568842</v>
      </c>
      <c r="AQ316" s="300">
        <v>111994598</v>
      </c>
      <c r="AR316" s="14">
        <f t="shared" si="294"/>
        <v>0.49617430655003558</v>
      </c>
      <c r="AS316" s="302">
        <v>183795944</v>
      </c>
      <c r="AT316" s="300">
        <v>107996511</v>
      </c>
      <c r="AU316" s="14">
        <f t="shared" si="295"/>
        <v>1.7018692761287446</v>
      </c>
      <c r="AV316" s="49">
        <f t="shared" si="322"/>
        <v>314592220</v>
      </c>
      <c r="AW316" s="7">
        <f t="shared" si="322"/>
        <v>338148645</v>
      </c>
      <c r="AX316" s="14">
        <f t="shared" si="296"/>
        <v>0.93033707114218955</v>
      </c>
      <c r="AY316" s="17" t="str">
        <f>IFERROR((IF(AX316&gt;=AZ316,"SOBRESALIENTE",IF(AX316&lt;AZ316-(AZ316*0.05),"NO CUMPLIDA","ACEPTABLE"))),"N/A")</f>
        <v>SOBRESALIENTE</v>
      </c>
      <c r="AZ316" s="11">
        <f t="shared" si="311"/>
        <v>0.9</v>
      </c>
      <c r="BA316" s="11" t="s">
        <v>594</v>
      </c>
      <c r="BB316" s="7" t="s">
        <v>2530</v>
      </c>
      <c r="BC316" s="21"/>
      <c r="BD316" s="21"/>
      <c r="BE316" s="14" t="e">
        <f t="shared" si="297"/>
        <v>#DIV/0!</v>
      </c>
      <c r="BF316" s="21"/>
      <c r="BG316" s="21"/>
      <c r="BH316" s="14" t="e">
        <f t="shared" si="298"/>
        <v>#DIV/0!</v>
      </c>
      <c r="BI316" s="21"/>
      <c r="BJ316" s="21"/>
      <c r="BK316" s="14" t="e">
        <f t="shared" si="299"/>
        <v>#DIV/0!</v>
      </c>
      <c r="BL316" s="27">
        <f t="shared" si="323"/>
        <v>0</v>
      </c>
      <c r="BM316" s="26">
        <f t="shared" si="323"/>
        <v>0</v>
      </c>
      <c r="BN316" s="14" t="e">
        <f t="shared" si="300"/>
        <v>#DIV/0!</v>
      </c>
      <c r="BO316" s="28" t="str">
        <f>IFERROR((IF(BN316&gt;=BP316,"SOBRESALIENTE",IF(BN316&lt;BP316-(BP316*0.05),"NO CUMPLIDA","ACEPTABLE"))),"N/A")</f>
        <v>N/A</v>
      </c>
      <c r="BP316" s="24">
        <f t="shared" si="342"/>
        <v>0.9</v>
      </c>
      <c r="BQ316" s="21"/>
      <c r="BR316" s="21"/>
      <c r="BS316" s="21"/>
      <c r="BT316" s="14" t="e">
        <f t="shared" si="301"/>
        <v>#DIV/0!</v>
      </c>
      <c r="BU316" s="21"/>
      <c r="BV316" s="21"/>
      <c r="BW316" s="14" t="e">
        <f t="shared" si="302"/>
        <v>#DIV/0!</v>
      </c>
      <c r="BX316" s="21"/>
      <c r="BY316" s="21"/>
      <c r="BZ316" s="14" t="e">
        <f t="shared" si="303"/>
        <v>#DIV/0!</v>
      </c>
      <c r="CA316" s="27">
        <f t="shared" si="304"/>
        <v>0</v>
      </c>
      <c r="CB316" s="26">
        <f t="shared" si="304"/>
        <v>0</v>
      </c>
      <c r="CC316" s="14" t="e">
        <f t="shared" si="305"/>
        <v>#DIV/0!</v>
      </c>
      <c r="CD316" s="28" t="str">
        <f>IFERROR((IF(CC316&gt;=CE316,"SOBRESALIENTE",IF(CC316&lt;CE316-(CE316*0.05),"NO CUMPLIDA","ACEPTABLE"))),"N/A")</f>
        <v>N/A</v>
      </c>
      <c r="CE316" s="24">
        <f t="shared" si="343"/>
        <v>0.9</v>
      </c>
      <c r="CF316" s="21"/>
      <c r="CG316" s="26">
        <f t="shared" si="333"/>
        <v>843484558</v>
      </c>
      <c r="CH316" s="26">
        <f t="shared" si="333"/>
        <v>676297290</v>
      </c>
      <c r="CI316" s="14">
        <f t="shared" si="306"/>
        <v>1.2472097263616124</v>
      </c>
      <c r="CJ316" s="28" t="str">
        <f>IFERROR((IF(CI316&gt;=CK316,"SOBRESALIENTE",IF(CI316&lt;CK316-(CK316*0.05),"NO CUMPLIDA","ACEPTABLE"))),"N/A")</f>
        <v>SOBRESALIENTE</v>
      </c>
      <c r="CK316" s="11">
        <v>0.9</v>
      </c>
      <c r="CL316" s="26"/>
      <c r="CM316" s="26">
        <f t="shared" ref="CM316:CM321" si="344">SUBTOTAL(9,BC316,BF316,BI316,BR316,BU316,BX316)</f>
        <v>0</v>
      </c>
      <c r="CN316" s="38">
        <f t="shared" si="312"/>
        <v>112716215</v>
      </c>
      <c r="CO316" s="14">
        <f t="shared" si="307"/>
        <v>0</v>
      </c>
      <c r="CP316" s="28" t="s">
        <v>35</v>
      </c>
      <c r="CQ316" s="11">
        <v>0.9</v>
      </c>
      <c r="CR316" s="26"/>
      <c r="CS316" s="26">
        <f t="shared" si="288"/>
        <v>0</v>
      </c>
      <c r="CT316" s="29">
        <f t="shared" si="313"/>
        <v>112716215</v>
      </c>
      <c r="CU316" s="30">
        <f t="shared" si="308"/>
        <v>0</v>
      </c>
      <c r="CV316" s="28" t="s">
        <v>35</v>
      </c>
      <c r="CW316" s="11">
        <v>0.9</v>
      </c>
      <c r="CX316" s="26"/>
      <c r="CY316" s="29">
        <f t="shared" si="289"/>
        <v>843484558</v>
      </c>
      <c r="CZ316" s="29">
        <f t="shared" si="284"/>
        <v>676297290</v>
      </c>
      <c r="DA316" s="30">
        <f t="shared" si="309"/>
        <v>1.2472097263616124</v>
      </c>
      <c r="DB316" s="28" t="str">
        <f>IFERROR((IF(DA316&gt;=DC316,"SOBRESALIENTE",IF(DA316&lt;DC316-(DC316*0.05),"NO CUMPLIDA","ACEPTABLE"))),"N/A")</f>
        <v>SOBRESALIENTE</v>
      </c>
      <c r="DC316" s="11">
        <v>0.9</v>
      </c>
      <c r="DD316" s="26"/>
    </row>
    <row r="317" spans="1:108" ht="141.75">
      <c r="A317" s="8" t="s">
        <v>2531</v>
      </c>
      <c r="B317" s="7" t="s">
        <v>531</v>
      </c>
      <c r="C317" s="8" t="s">
        <v>2522</v>
      </c>
      <c r="D317" s="9" t="s">
        <v>2523</v>
      </c>
      <c r="E317" s="9">
        <v>36757081</v>
      </c>
      <c r="F317" s="8" t="s">
        <v>2524</v>
      </c>
      <c r="G317" s="9" t="s">
        <v>2523</v>
      </c>
      <c r="H317" s="9">
        <v>36757081</v>
      </c>
      <c r="I317" s="7" t="s">
        <v>760</v>
      </c>
      <c r="J317" s="7" t="s">
        <v>2532</v>
      </c>
      <c r="K317" s="7" t="s">
        <v>2533</v>
      </c>
      <c r="L317" s="7" t="s">
        <v>537</v>
      </c>
      <c r="M317" s="7" t="s">
        <v>111</v>
      </c>
      <c r="N317" s="7" t="s">
        <v>112</v>
      </c>
      <c r="O317" s="7" t="s">
        <v>2</v>
      </c>
      <c r="P317" s="7" t="s">
        <v>193</v>
      </c>
      <c r="Q317" s="7" t="s">
        <v>2534</v>
      </c>
      <c r="R317" s="8" t="s">
        <v>2535</v>
      </c>
      <c r="S317" s="7" t="s">
        <v>2536</v>
      </c>
      <c r="T317" s="7" t="s">
        <v>2537</v>
      </c>
      <c r="U317" s="14">
        <v>0.98</v>
      </c>
      <c r="V317" s="7" t="s">
        <v>160</v>
      </c>
      <c r="W317" s="110">
        <v>167</v>
      </c>
      <c r="X317" s="215">
        <v>169</v>
      </c>
      <c r="Y317" s="14">
        <f t="shared" si="290"/>
        <v>0.98816568047337283</v>
      </c>
      <c r="Z317" s="215">
        <v>135</v>
      </c>
      <c r="AA317" s="215">
        <v>137</v>
      </c>
      <c r="AB317" s="14">
        <f t="shared" si="291"/>
        <v>0.98540145985401462</v>
      </c>
      <c r="AC317" s="215">
        <v>120</v>
      </c>
      <c r="AD317" s="215">
        <v>124</v>
      </c>
      <c r="AE317" s="14">
        <f t="shared" si="292"/>
        <v>0.967741935483871</v>
      </c>
      <c r="AF317" s="49">
        <f t="shared" si="285"/>
        <v>422</v>
      </c>
      <c r="AG317" s="7">
        <f t="shared" si="285"/>
        <v>430</v>
      </c>
      <c r="AH317" s="14">
        <f t="shared" si="310"/>
        <v>0.98139534883720925</v>
      </c>
      <c r="AI317" s="17" t="str">
        <f>IFERROR((IF(AH317&gt;=AJ317,"SOBRESALIENTE",IF(AH317&lt;AJ317-(AJ317*0.05),"NO CUMPLIDA","ACEPTABLE"))),"N/A")</f>
        <v>SOBRESALIENTE</v>
      </c>
      <c r="AJ317" s="14">
        <v>0.98</v>
      </c>
      <c r="AK317" s="11" t="s">
        <v>119</v>
      </c>
      <c r="AL317" s="148" t="s">
        <v>2538</v>
      </c>
      <c r="AM317" s="215">
        <v>107</v>
      </c>
      <c r="AN317" s="215">
        <v>108</v>
      </c>
      <c r="AO317" s="14">
        <f t="shared" si="293"/>
        <v>0.9907407407407407</v>
      </c>
      <c r="AP317" s="215">
        <v>98</v>
      </c>
      <c r="AQ317" s="215">
        <v>100</v>
      </c>
      <c r="AR317" s="14">
        <f t="shared" si="294"/>
        <v>0.98</v>
      </c>
      <c r="AS317" s="215">
        <v>127</v>
      </c>
      <c r="AT317" s="215">
        <v>128</v>
      </c>
      <c r="AU317" s="14">
        <f t="shared" si="295"/>
        <v>0.9921875</v>
      </c>
      <c r="AV317" s="49">
        <f t="shared" si="322"/>
        <v>332</v>
      </c>
      <c r="AW317" s="7">
        <f t="shared" si="322"/>
        <v>336</v>
      </c>
      <c r="AX317" s="14">
        <f t="shared" si="296"/>
        <v>0.98809523809523814</v>
      </c>
      <c r="AY317" s="17" t="str">
        <f>IFERROR((IF(AX317&gt;=AZ317,"SOBRESALIENTE",IF(AX317&lt;AZ317-(AZ317*0.05),"NO CUMPLIDA","ACEPTABLE"))),"N/A")</f>
        <v>SOBRESALIENTE</v>
      </c>
      <c r="AZ317" s="11">
        <f t="shared" si="311"/>
        <v>0.98</v>
      </c>
      <c r="BA317" s="11" t="s">
        <v>119</v>
      </c>
      <c r="BB317" s="7" t="s">
        <v>2539</v>
      </c>
      <c r="BC317" s="21"/>
      <c r="BD317" s="21"/>
      <c r="BE317" s="14" t="e">
        <f t="shared" si="297"/>
        <v>#DIV/0!</v>
      </c>
      <c r="BF317" s="21"/>
      <c r="BG317" s="21"/>
      <c r="BH317" s="14" t="e">
        <f t="shared" si="298"/>
        <v>#DIV/0!</v>
      </c>
      <c r="BI317" s="21"/>
      <c r="BJ317" s="21"/>
      <c r="BK317" s="14" t="e">
        <f t="shared" si="299"/>
        <v>#DIV/0!</v>
      </c>
      <c r="BL317" s="27">
        <f t="shared" si="323"/>
        <v>0</v>
      </c>
      <c r="BM317" s="26">
        <f t="shared" si="323"/>
        <v>0</v>
      </c>
      <c r="BN317" s="14" t="e">
        <f t="shared" si="300"/>
        <v>#DIV/0!</v>
      </c>
      <c r="BO317" s="28" t="str">
        <f>IFERROR((IF(BN317&gt;=BP317,"SOBRESALIENTE",IF(BN317&lt;BP317-(BP317*0.05),"NO CUMPLIDA","ACEPTABLE"))),"N/A")</f>
        <v>N/A</v>
      </c>
      <c r="BP317" s="24">
        <f t="shared" si="342"/>
        <v>0.98</v>
      </c>
      <c r="BQ317" s="21"/>
      <c r="BR317" s="21"/>
      <c r="BS317" s="21"/>
      <c r="BT317" s="14" t="e">
        <f t="shared" si="301"/>
        <v>#DIV/0!</v>
      </c>
      <c r="BU317" s="21"/>
      <c r="BV317" s="21"/>
      <c r="BW317" s="14" t="e">
        <f t="shared" si="302"/>
        <v>#DIV/0!</v>
      </c>
      <c r="BX317" s="21"/>
      <c r="BY317" s="21"/>
      <c r="BZ317" s="14" t="e">
        <f t="shared" si="303"/>
        <v>#DIV/0!</v>
      </c>
      <c r="CA317" s="27">
        <f t="shared" si="304"/>
        <v>0</v>
      </c>
      <c r="CB317" s="26">
        <f t="shared" si="304"/>
        <v>0</v>
      </c>
      <c r="CC317" s="14" t="e">
        <f t="shared" si="305"/>
        <v>#DIV/0!</v>
      </c>
      <c r="CD317" s="28" t="str">
        <f>IFERROR((IF(CC317&gt;=CE317,"SOBRESALIENTE",IF(CC317&lt;CE317-(CE317*0.05),"NO CUMPLIDA","ACEPTABLE"))),"N/A")</f>
        <v>N/A</v>
      </c>
      <c r="CE317" s="24">
        <f t="shared" si="343"/>
        <v>0.98</v>
      </c>
      <c r="CF317" s="21"/>
      <c r="CG317" s="26">
        <f t="shared" si="333"/>
        <v>754</v>
      </c>
      <c r="CH317" s="26">
        <f t="shared" si="333"/>
        <v>766</v>
      </c>
      <c r="CI317" s="14">
        <f t="shared" si="306"/>
        <v>0.98433420365535251</v>
      </c>
      <c r="CJ317" s="28" t="str">
        <f>IFERROR((IF(CI317&gt;=CK317,"SOBRESALIENTE",IF(CI317&lt;CK317-(CK317*0.05),"NO CUMPLIDA","ACEPTABLE"))),"N/A")</f>
        <v>SOBRESALIENTE</v>
      </c>
      <c r="CK317" s="14">
        <v>0.98</v>
      </c>
      <c r="CL317" s="26"/>
      <c r="CM317" s="26">
        <f t="shared" si="344"/>
        <v>0</v>
      </c>
      <c r="CN317" s="38">
        <f t="shared" si="312"/>
        <v>127.66666666666667</v>
      </c>
      <c r="CO317" s="14">
        <f t="shared" si="307"/>
        <v>0</v>
      </c>
      <c r="CP317" s="28" t="str">
        <f>IFERROR((IF(CO317&gt;=CQ317,"SOBRESALIENTE",IF(CO317&lt;CQ317-(CQ317*0.05),"NO CUMPLIDA","ACEPTABLE"))),"N/A")</f>
        <v>NO CUMPLIDA</v>
      </c>
      <c r="CQ317" s="14">
        <v>0.98</v>
      </c>
      <c r="CR317" s="26"/>
      <c r="CS317" s="26">
        <f t="shared" si="288"/>
        <v>0</v>
      </c>
      <c r="CT317" s="29">
        <f t="shared" si="313"/>
        <v>127.66666666666667</v>
      </c>
      <c r="CU317" s="30">
        <f t="shared" si="308"/>
        <v>0</v>
      </c>
      <c r="CV317" s="28" t="str">
        <f>IFERROR((IF(CU317&gt;=CW317,"SOBRESALIENTE",IF(CU317&lt;CW317-(CW317*0.05),"NO CUMPLIDA","ACEPTABLE"))),"N/A")</f>
        <v>NO CUMPLIDA</v>
      </c>
      <c r="CW317" s="14">
        <v>0.98</v>
      </c>
      <c r="CX317" s="26"/>
      <c r="CY317" s="26">
        <f t="shared" si="289"/>
        <v>754</v>
      </c>
      <c r="CZ317" s="46">
        <f t="shared" si="284"/>
        <v>766</v>
      </c>
      <c r="DA317" s="30">
        <f t="shared" si="309"/>
        <v>0.98433420365535251</v>
      </c>
      <c r="DB317" s="28" t="str">
        <f>IFERROR((IF(DA317&gt;=DC317,"SOBRESALIENTE",IF(DA317&lt;DC317-(DC317*0.05),"NO CUMPLIDA","ACEPTABLE"))),"N/A")</f>
        <v>SOBRESALIENTE</v>
      </c>
      <c r="DC317" s="14">
        <v>0.98</v>
      </c>
      <c r="DD317" s="26"/>
    </row>
    <row r="318" spans="1:108" ht="189">
      <c r="A318" s="6" t="s">
        <v>2540</v>
      </c>
      <c r="B318" s="7" t="s">
        <v>531</v>
      </c>
      <c r="C318" s="8" t="s">
        <v>2522</v>
      </c>
      <c r="D318" s="9" t="s">
        <v>2523</v>
      </c>
      <c r="E318" s="9">
        <v>36757081</v>
      </c>
      <c r="F318" s="8" t="s">
        <v>2524</v>
      </c>
      <c r="G318" s="9" t="s">
        <v>2523</v>
      </c>
      <c r="H318" s="9">
        <v>36757081</v>
      </c>
      <c r="I318" s="7" t="s">
        <v>909</v>
      </c>
      <c r="J318" s="7" t="s">
        <v>2541</v>
      </c>
      <c r="K318" s="7" t="s">
        <v>2542</v>
      </c>
      <c r="L318" s="7" t="s">
        <v>537</v>
      </c>
      <c r="M318" s="7" t="s">
        <v>111</v>
      </c>
      <c r="N318" s="7" t="s">
        <v>112</v>
      </c>
      <c r="O318" s="7" t="s">
        <v>2</v>
      </c>
      <c r="P318" s="7" t="s">
        <v>193</v>
      </c>
      <c r="Q318" s="7" t="s">
        <v>2459</v>
      </c>
      <c r="R318" s="8" t="s">
        <v>2543</v>
      </c>
      <c r="S318" s="7" t="s">
        <v>2544</v>
      </c>
      <c r="T318" s="7" t="s">
        <v>2545</v>
      </c>
      <c r="U318" s="14">
        <v>1</v>
      </c>
      <c r="V318" s="7" t="s">
        <v>160</v>
      </c>
      <c r="W318" s="110">
        <v>30</v>
      </c>
      <c r="X318" s="215">
        <v>30</v>
      </c>
      <c r="Y318" s="14">
        <f t="shared" si="290"/>
        <v>1</v>
      </c>
      <c r="Z318" s="215">
        <v>24</v>
      </c>
      <c r="AA318" s="215">
        <v>24</v>
      </c>
      <c r="AB318" s="14">
        <f t="shared" si="291"/>
        <v>1</v>
      </c>
      <c r="AC318" s="215">
        <v>24</v>
      </c>
      <c r="AD318" s="215">
        <v>24</v>
      </c>
      <c r="AE318" s="14">
        <f t="shared" si="292"/>
        <v>1</v>
      </c>
      <c r="AF318" s="49">
        <f t="shared" si="285"/>
        <v>78</v>
      </c>
      <c r="AG318" s="7">
        <f t="shared" si="285"/>
        <v>78</v>
      </c>
      <c r="AH318" s="14">
        <f t="shared" si="310"/>
        <v>1</v>
      </c>
      <c r="AI318" s="17" t="str">
        <f>IFERROR((IF(AH318&gt;=AJ318,"SOBRESALIENTE",IF(AH318&lt;AJ318-(AJ318*0.05),"NO CUMPLIDA","ACEPTABLE"))),"N/A")</f>
        <v>SOBRESALIENTE</v>
      </c>
      <c r="AJ318" s="14">
        <v>1</v>
      </c>
      <c r="AK318" s="11" t="s">
        <v>119</v>
      </c>
      <c r="AL318" s="148" t="s">
        <v>2546</v>
      </c>
      <c r="AM318" s="215">
        <v>16</v>
      </c>
      <c r="AN318" s="215">
        <v>16</v>
      </c>
      <c r="AO318" s="14">
        <f t="shared" si="293"/>
        <v>1</v>
      </c>
      <c r="AP318" s="215">
        <v>25</v>
      </c>
      <c r="AQ318" s="215">
        <v>25</v>
      </c>
      <c r="AR318" s="14">
        <f t="shared" si="294"/>
        <v>1</v>
      </c>
      <c r="AS318" s="215">
        <v>23</v>
      </c>
      <c r="AT318" s="215">
        <v>23</v>
      </c>
      <c r="AU318" s="14">
        <f t="shared" si="295"/>
        <v>1</v>
      </c>
      <c r="AV318" s="49">
        <f t="shared" si="322"/>
        <v>64</v>
      </c>
      <c r="AW318" s="7">
        <f t="shared" si="322"/>
        <v>64</v>
      </c>
      <c r="AX318" s="14">
        <f t="shared" si="296"/>
        <v>1</v>
      </c>
      <c r="AY318" s="17" t="str">
        <f>IFERROR((IF(AX318&gt;=AZ318,"SOBRESALIENTE",IF(AX318&lt;AZ318-(AZ318*0.05),"NO CUMPLIDA","ACEPTABLE"))),"N/A")</f>
        <v>SOBRESALIENTE</v>
      </c>
      <c r="AZ318" s="11">
        <f t="shared" si="311"/>
        <v>1</v>
      </c>
      <c r="BA318" s="11" t="s">
        <v>119</v>
      </c>
      <c r="BB318" s="7" t="s">
        <v>2547</v>
      </c>
      <c r="BC318" s="21"/>
      <c r="BD318" s="21"/>
      <c r="BE318" s="14" t="e">
        <f t="shared" si="297"/>
        <v>#DIV/0!</v>
      </c>
      <c r="BF318" s="21"/>
      <c r="BG318" s="21"/>
      <c r="BH318" s="14" t="e">
        <f t="shared" si="298"/>
        <v>#DIV/0!</v>
      </c>
      <c r="BI318" s="21"/>
      <c r="BJ318" s="21"/>
      <c r="BK318" s="14" t="e">
        <f t="shared" si="299"/>
        <v>#DIV/0!</v>
      </c>
      <c r="BL318" s="27">
        <f t="shared" si="323"/>
        <v>0</v>
      </c>
      <c r="BM318" s="26">
        <f t="shared" si="323"/>
        <v>0</v>
      </c>
      <c r="BN318" s="14" t="e">
        <f t="shared" si="300"/>
        <v>#DIV/0!</v>
      </c>
      <c r="BO318" s="28" t="str">
        <f>IFERROR((IF(BN318&gt;=BP318,"SOBRESALIENTE",IF(BN318&lt;BP318-(BP318*0.05),"NO CUMPLIDA","ACEPTABLE"))),"N/A")</f>
        <v>N/A</v>
      </c>
      <c r="BP318" s="24">
        <f t="shared" si="342"/>
        <v>1</v>
      </c>
      <c r="BQ318" s="21"/>
      <c r="BR318" s="21"/>
      <c r="BS318" s="21"/>
      <c r="BT318" s="14" t="e">
        <f t="shared" si="301"/>
        <v>#DIV/0!</v>
      </c>
      <c r="BU318" s="21"/>
      <c r="BV318" s="21"/>
      <c r="BW318" s="14" t="e">
        <f t="shared" si="302"/>
        <v>#DIV/0!</v>
      </c>
      <c r="BX318" s="21"/>
      <c r="BY318" s="21"/>
      <c r="BZ318" s="14" t="e">
        <f t="shared" si="303"/>
        <v>#DIV/0!</v>
      </c>
      <c r="CA318" s="27">
        <f t="shared" si="304"/>
        <v>0</v>
      </c>
      <c r="CB318" s="26">
        <f t="shared" si="304"/>
        <v>0</v>
      </c>
      <c r="CC318" s="14" t="e">
        <f t="shared" si="305"/>
        <v>#DIV/0!</v>
      </c>
      <c r="CD318" s="28" t="str">
        <f>IFERROR((IF(CC318&gt;=CE318,"SOBRESALIENTE",IF(CC318&lt;CE318-(CE318*0.05),"NO CUMPLIDA","ACEPTABLE"))),"N/A")</f>
        <v>N/A</v>
      </c>
      <c r="CE318" s="24">
        <f t="shared" si="343"/>
        <v>1</v>
      </c>
      <c r="CF318" s="21"/>
      <c r="CG318" s="26">
        <f t="shared" si="333"/>
        <v>142</v>
      </c>
      <c r="CH318" s="26">
        <f t="shared" si="333"/>
        <v>142</v>
      </c>
      <c r="CI318" s="14">
        <f t="shared" si="306"/>
        <v>1</v>
      </c>
      <c r="CJ318" s="28" t="str">
        <f>IFERROR((IF(CI318&gt;=CK318,"SOBRESALIENTE",IF(CI318&lt;CK318-(CK318*0.05),"NO CUMPLIDA","ACEPTABLE"))),"N/A")</f>
        <v>SOBRESALIENTE</v>
      </c>
      <c r="CK318" s="14">
        <v>1</v>
      </c>
      <c r="CL318" s="26"/>
      <c r="CM318" s="26">
        <f t="shared" si="344"/>
        <v>0</v>
      </c>
      <c r="CN318" s="38">
        <f t="shared" si="312"/>
        <v>23.666666666666668</v>
      </c>
      <c r="CO318" s="14">
        <f t="shared" si="307"/>
        <v>0</v>
      </c>
      <c r="CP318" s="28" t="str">
        <f>IFERROR((IF(CO318&gt;=CQ318,"SOBRESALIENTE",IF(CO318&lt;CQ318-(CQ318*0.05),"NO CUMPLIDA","ACEPTABLE"))),"N/A")</f>
        <v>NO CUMPLIDA</v>
      </c>
      <c r="CQ318" s="14">
        <v>1</v>
      </c>
      <c r="CR318" s="26"/>
      <c r="CS318" s="26">
        <f t="shared" si="288"/>
        <v>0</v>
      </c>
      <c r="CT318" s="29">
        <f t="shared" si="313"/>
        <v>23.666666666666668</v>
      </c>
      <c r="CU318" s="30">
        <f t="shared" si="308"/>
        <v>0</v>
      </c>
      <c r="CV318" s="28" t="str">
        <f>IFERROR((IF(CU318&gt;=CW318,"SOBRESALIENTE",IF(CU318&lt;CW318-(CW318*0.05),"NO CUMPLIDA","ACEPTABLE"))),"N/A")</f>
        <v>NO CUMPLIDA</v>
      </c>
      <c r="CW318" s="14">
        <v>1</v>
      </c>
      <c r="CX318" s="26"/>
      <c r="CY318" s="26">
        <f t="shared" si="289"/>
        <v>142</v>
      </c>
      <c r="CZ318" s="46">
        <f t="shared" si="284"/>
        <v>142</v>
      </c>
      <c r="DA318" s="30">
        <f t="shared" si="309"/>
        <v>1</v>
      </c>
      <c r="DB318" s="28" t="str">
        <f>IFERROR((IF(DA318&gt;=DC318,"SOBRESALIENTE",IF(DA318&lt;DC318-(DC318*0.05),"NO CUMPLIDA","ACEPTABLE"))),"N/A")</f>
        <v>SOBRESALIENTE</v>
      </c>
      <c r="DC318" s="14">
        <v>1</v>
      </c>
      <c r="DD318" s="26"/>
    </row>
    <row r="319" spans="1:108" ht="204.75">
      <c r="A319" s="8" t="s">
        <v>2548</v>
      </c>
      <c r="B319" s="7" t="s">
        <v>531</v>
      </c>
      <c r="C319" s="8" t="s">
        <v>2522</v>
      </c>
      <c r="D319" s="9" t="s">
        <v>2523</v>
      </c>
      <c r="E319" s="9">
        <v>36757081</v>
      </c>
      <c r="F319" s="8" t="s">
        <v>2524</v>
      </c>
      <c r="G319" s="9" t="s">
        <v>2523</v>
      </c>
      <c r="H319" s="9">
        <v>36757081</v>
      </c>
      <c r="I319" s="7" t="s">
        <v>760</v>
      </c>
      <c r="J319" s="7" t="s">
        <v>2549</v>
      </c>
      <c r="K319" s="7" t="s">
        <v>2550</v>
      </c>
      <c r="L319" s="7" t="s">
        <v>537</v>
      </c>
      <c r="M319" s="7" t="s">
        <v>111</v>
      </c>
      <c r="N319" s="7" t="s">
        <v>112</v>
      </c>
      <c r="O319" s="7" t="s">
        <v>2</v>
      </c>
      <c r="P319" s="7" t="s">
        <v>193</v>
      </c>
      <c r="Q319" s="7" t="s">
        <v>193</v>
      </c>
      <c r="R319" s="8" t="s">
        <v>2551</v>
      </c>
      <c r="S319" s="7" t="s">
        <v>2552</v>
      </c>
      <c r="T319" s="7" t="s">
        <v>2545</v>
      </c>
      <c r="U319" s="7">
        <v>60</v>
      </c>
      <c r="V319" s="7" t="s">
        <v>506</v>
      </c>
      <c r="W319" s="110">
        <v>1250</v>
      </c>
      <c r="X319" s="215">
        <v>30</v>
      </c>
      <c r="Y319" s="68">
        <f t="shared" si="290"/>
        <v>41.666666666666664</v>
      </c>
      <c r="Z319" s="215">
        <v>1200</v>
      </c>
      <c r="AA319" s="215">
        <v>24</v>
      </c>
      <c r="AB319" s="68">
        <f t="shared" si="291"/>
        <v>50</v>
      </c>
      <c r="AC319" s="215">
        <v>956</v>
      </c>
      <c r="AD319" s="215">
        <v>24</v>
      </c>
      <c r="AE319" s="68">
        <f t="shared" si="292"/>
        <v>39.833333333333336</v>
      </c>
      <c r="AF319" s="49">
        <f t="shared" si="285"/>
        <v>3406</v>
      </c>
      <c r="AG319" s="7">
        <f t="shared" si="285"/>
        <v>78</v>
      </c>
      <c r="AH319" s="68">
        <f t="shared" si="310"/>
        <v>43.666666666666664</v>
      </c>
      <c r="AI319" s="17" t="str">
        <f>IFERROR((IF(AH319&lt;=AJ319,"SOBRESALIENTE",IF(AH319&gt;AJ319+(AJ319*0.05),"NO CUMPLIDA","ACEPTABLE"))),"N/A")</f>
        <v>SOBRESALIENTE</v>
      </c>
      <c r="AJ319" s="7">
        <v>60</v>
      </c>
      <c r="AK319" s="7" t="s">
        <v>119</v>
      </c>
      <c r="AL319" s="148" t="s">
        <v>2553</v>
      </c>
      <c r="AM319" s="215">
        <v>1248</v>
      </c>
      <c r="AN319" s="215">
        <v>16</v>
      </c>
      <c r="AO319" s="68">
        <f t="shared" si="293"/>
        <v>78</v>
      </c>
      <c r="AP319" s="215">
        <v>1249</v>
      </c>
      <c r="AQ319" s="215">
        <v>25</v>
      </c>
      <c r="AR319" s="68">
        <f t="shared" si="294"/>
        <v>49.96</v>
      </c>
      <c r="AS319" s="215">
        <v>1200</v>
      </c>
      <c r="AT319" s="215">
        <v>23</v>
      </c>
      <c r="AU319" s="68">
        <f t="shared" si="295"/>
        <v>52.173913043478258</v>
      </c>
      <c r="AV319" s="49">
        <f t="shared" si="322"/>
        <v>3697</v>
      </c>
      <c r="AW319" s="7">
        <f t="shared" si="322"/>
        <v>64</v>
      </c>
      <c r="AX319" s="68">
        <f t="shared" si="296"/>
        <v>57.765625</v>
      </c>
      <c r="AY319" s="17" t="str">
        <f>IFERROR((IF(AX319&lt;=AZ319,"SOBRESALIENTE",IF(AX319&gt;AZ319+(AZ319*0.05),"NO CUMPLIDA","ACEPTABLE"))),"N/A")</f>
        <v>SOBRESALIENTE</v>
      </c>
      <c r="AZ319" s="11">
        <f t="shared" si="311"/>
        <v>60</v>
      </c>
      <c r="BA319" s="7" t="s">
        <v>119</v>
      </c>
      <c r="BB319" s="7" t="s">
        <v>2554</v>
      </c>
      <c r="BC319" s="21"/>
      <c r="BD319" s="21"/>
      <c r="BE319" s="68" t="e">
        <f t="shared" si="297"/>
        <v>#DIV/0!</v>
      </c>
      <c r="BF319" s="21"/>
      <c r="BG319" s="21"/>
      <c r="BH319" s="68" t="e">
        <f t="shared" si="298"/>
        <v>#DIV/0!</v>
      </c>
      <c r="BI319" s="21"/>
      <c r="BJ319" s="21"/>
      <c r="BK319" s="68" t="e">
        <f t="shared" si="299"/>
        <v>#DIV/0!</v>
      </c>
      <c r="BL319" s="27">
        <f t="shared" si="323"/>
        <v>0</v>
      </c>
      <c r="BM319" s="26">
        <f t="shared" si="323"/>
        <v>0</v>
      </c>
      <c r="BN319" s="68" t="e">
        <f t="shared" si="300"/>
        <v>#DIV/0!</v>
      </c>
      <c r="BO319" s="28" t="str">
        <f>IFERROR((IF(BN319&gt;=BP319,"SOBRESALIENTE",IF(BN319&gt;BP319-(BP319*0.05),"NO CUMPLIDA","ACEPTABLE"))),"N/A")</f>
        <v>N/A</v>
      </c>
      <c r="BP319" s="26">
        <f t="shared" si="342"/>
        <v>60</v>
      </c>
      <c r="BQ319" s="21"/>
      <c r="BR319" s="21"/>
      <c r="BS319" s="21"/>
      <c r="BT319" s="68" t="e">
        <f t="shared" si="301"/>
        <v>#DIV/0!</v>
      </c>
      <c r="BU319" s="21"/>
      <c r="BV319" s="21"/>
      <c r="BW319" s="68" t="e">
        <f t="shared" si="302"/>
        <v>#DIV/0!</v>
      </c>
      <c r="BX319" s="21"/>
      <c r="BY319" s="21"/>
      <c r="BZ319" s="68" t="e">
        <f t="shared" si="303"/>
        <v>#DIV/0!</v>
      </c>
      <c r="CA319" s="27">
        <f t="shared" si="304"/>
        <v>0</v>
      </c>
      <c r="CB319" s="26">
        <f t="shared" si="304"/>
        <v>0</v>
      </c>
      <c r="CC319" s="68" t="e">
        <f t="shared" si="305"/>
        <v>#DIV/0!</v>
      </c>
      <c r="CD319" s="28" t="str">
        <f>IFERROR((IF(CC319&lt;=CE319,"SOBRESALIENTE",IF(CC319&gt;CE319+(CE319*0.05),"NO CUMPLIDA","ACEPTABLE"))),"N/A")</f>
        <v>N/A</v>
      </c>
      <c r="CE319" s="26">
        <f t="shared" si="343"/>
        <v>60</v>
      </c>
      <c r="CF319" s="21"/>
      <c r="CG319" s="26">
        <f t="shared" si="333"/>
        <v>7103</v>
      </c>
      <c r="CH319" s="26">
        <f t="shared" si="333"/>
        <v>142</v>
      </c>
      <c r="CI319" s="68">
        <f t="shared" si="306"/>
        <v>50.021126760563384</v>
      </c>
      <c r="CJ319" s="28" t="str">
        <f>IFERROR((IF(CI319&lt;=CK319,"SOBRESALIENTE",IF(CI319&gt;CK319+(CK319*0.05),"NO CUMPLIDA","ACEPTABLE"))),"N/A")</f>
        <v>SOBRESALIENTE</v>
      </c>
      <c r="CK319" s="7">
        <v>60</v>
      </c>
      <c r="CL319" s="26"/>
      <c r="CM319" s="26">
        <f t="shared" si="344"/>
        <v>0</v>
      </c>
      <c r="CN319" s="38">
        <f t="shared" si="312"/>
        <v>23.666666666666668</v>
      </c>
      <c r="CO319" s="68">
        <f t="shared" si="307"/>
        <v>0</v>
      </c>
      <c r="CP319" s="28" t="str">
        <f>IFERROR((IF(CO319&gt;=CQ319,"SOBRESALIENTE",IF(CO319&gt;CQ319-(CQ319*0.05),"NO CUMPLIDA","ACEPTABLE"))),"N/A")</f>
        <v>ACEPTABLE</v>
      </c>
      <c r="CQ319" s="11">
        <v>60</v>
      </c>
      <c r="CR319" s="26"/>
      <c r="CS319" s="26">
        <f t="shared" si="288"/>
        <v>0</v>
      </c>
      <c r="CT319" s="29">
        <f t="shared" si="313"/>
        <v>23.666666666666668</v>
      </c>
      <c r="CU319" s="69">
        <f t="shared" si="308"/>
        <v>0</v>
      </c>
      <c r="CV319" s="28" t="str">
        <f>IFERROR((IF(CU319&gt;=CW319,"SOBRESALIENTE",IF(CU319&lt;CW319-(CW319*0.05),"NO CUMPLIDA","ACEPTABLE"))),"N/A")</f>
        <v>NO CUMPLIDA</v>
      </c>
      <c r="CW319" s="7">
        <v>60</v>
      </c>
      <c r="CX319" s="26"/>
      <c r="CY319" s="26">
        <f t="shared" si="289"/>
        <v>7103</v>
      </c>
      <c r="CZ319" s="46">
        <f t="shared" si="289"/>
        <v>142</v>
      </c>
      <c r="DA319" s="69">
        <f t="shared" si="309"/>
        <v>50.021126760563384</v>
      </c>
      <c r="DB319" s="28" t="str">
        <f>IFERROR((IF(DA319&lt;=DC319,"SOBRESALIENTE",IF(DA319&gt;DC319-(DC319*0.05),"NO CUMPLIDA","ACEPTABLE"))),"N/A")</f>
        <v>SOBRESALIENTE</v>
      </c>
      <c r="DC319" s="7">
        <v>60</v>
      </c>
      <c r="DD319" s="26"/>
    </row>
    <row r="320" spans="1:108" ht="110.25">
      <c r="A320" s="6" t="s">
        <v>2555</v>
      </c>
      <c r="B320" s="7" t="s">
        <v>531</v>
      </c>
      <c r="C320" s="8" t="s">
        <v>2522</v>
      </c>
      <c r="D320" s="9" t="s">
        <v>2523</v>
      </c>
      <c r="E320" s="9">
        <v>36757081</v>
      </c>
      <c r="F320" s="8" t="s">
        <v>2524</v>
      </c>
      <c r="G320" s="9" t="s">
        <v>2523</v>
      </c>
      <c r="H320" s="9">
        <v>36757081</v>
      </c>
      <c r="I320" s="7" t="s">
        <v>760</v>
      </c>
      <c r="J320" s="7" t="s">
        <v>2556</v>
      </c>
      <c r="K320" s="7" t="s">
        <v>2557</v>
      </c>
      <c r="L320" s="7" t="s">
        <v>537</v>
      </c>
      <c r="M320" s="7" t="s">
        <v>111</v>
      </c>
      <c r="N320" s="7" t="s">
        <v>550</v>
      </c>
      <c r="O320" s="7" t="s">
        <v>243</v>
      </c>
      <c r="P320" s="7" t="s">
        <v>193</v>
      </c>
      <c r="Q320" s="7" t="s">
        <v>607</v>
      </c>
      <c r="R320" s="8" t="s">
        <v>2558</v>
      </c>
      <c r="S320" s="7" t="s">
        <v>2559</v>
      </c>
      <c r="T320" s="7" t="s">
        <v>650</v>
      </c>
      <c r="U320" s="7">
        <v>0.01</v>
      </c>
      <c r="V320" s="7" t="s">
        <v>160</v>
      </c>
      <c r="W320" s="303">
        <v>0</v>
      </c>
      <c r="X320" s="304">
        <v>30</v>
      </c>
      <c r="Y320" s="14">
        <f t="shared" si="290"/>
        <v>0</v>
      </c>
      <c r="Z320" s="304">
        <v>0</v>
      </c>
      <c r="AA320" s="304">
        <v>24</v>
      </c>
      <c r="AB320" s="14">
        <f t="shared" si="291"/>
        <v>0</v>
      </c>
      <c r="AC320" s="304">
        <v>0</v>
      </c>
      <c r="AD320" s="304">
        <v>24</v>
      </c>
      <c r="AE320" s="14">
        <f t="shared" si="292"/>
        <v>0</v>
      </c>
      <c r="AF320" s="49">
        <f t="shared" ref="AF320:AG383" si="345">SUM(W320,Z320,AC320)</f>
        <v>0</v>
      </c>
      <c r="AG320" s="7">
        <f t="shared" si="345"/>
        <v>78</v>
      </c>
      <c r="AH320" s="14">
        <f t="shared" si="310"/>
        <v>0</v>
      </c>
      <c r="AI320" s="17" t="str">
        <f>IFERROR((IF(AH320&lt;=AJ320,"SOBRESALIENTE",IF(AH320&gt;AJ320+(AJ320*0.05),"NO CUMPLIDA","ACEPTABLE"))),"N/A")</f>
        <v>SOBRESALIENTE</v>
      </c>
      <c r="AJ320" s="7">
        <v>0.01</v>
      </c>
      <c r="AK320" s="11" t="s">
        <v>119</v>
      </c>
      <c r="AL320" s="148" t="s">
        <v>2560</v>
      </c>
      <c r="AM320" s="304">
        <v>0</v>
      </c>
      <c r="AN320" s="304">
        <v>16</v>
      </c>
      <c r="AO320" s="14">
        <f t="shared" si="293"/>
        <v>0</v>
      </c>
      <c r="AP320" s="304">
        <v>0</v>
      </c>
      <c r="AQ320" s="304">
        <v>25</v>
      </c>
      <c r="AR320" s="14">
        <f t="shared" si="294"/>
        <v>0</v>
      </c>
      <c r="AS320" s="304">
        <v>0</v>
      </c>
      <c r="AT320" s="304">
        <v>23</v>
      </c>
      <c r="AU320" s="14">
        <f t="shared" si="295"/>
        <v>0</v>
      </c>
      <c r="AV320" s="49">
        <f t="shared" si="322"/>
        <v>0</v>
      </c>
      <c r="AW320" s="7">
        <f t="shared" si="322"/>
        <v>64</v>
      </c>
      <c r="AX320" s="14">
        <f t="shared" si="296"/>
        <v>0</v>
      </c>
      <c r="AY320" s="17" t="str">
        <f>IFERROR((IF(AX320&lt;=AZ320,"SOBRESALIENTE",IF(AX320&gt;AZ320+(AZ320*0.05),"NO CUMPLIDA","ACEPTABLE"))),"N/A")</f>
        <v>SOBRESALIENTE</v>
      </c>
      <c r="AZ320" s="11">
        <f t="shared" si="311"/>
        <v>0.01</v>
      </c>
      <c r="BA320" s="11" t="s">
        <v>119</v>
      </c>
      <c r="BB320" s="7" t="s">
        <v>2560</v>
      </c>
      <c r="BC320" s="21"/>
      <c r="BD320" s="21"/>
      <c r="BE320" s="14" t="e">
        <f t="shared" si="297"/>
        <v>#DIV/0!</v>
      </c>
      <c r="BF320" s="21"/>
      <c r="BG320" s="21"/>
      <c r="BH320" s="14" t="e">
        <f t="shared" si="298"/>
        <v>#DIV/0!</v>
      </c>
      <c r="BI320" s="21"/>
      <c r="BJ320" s="21"/>
      <c r="BK320" s="14" t="e">
        <f t="shared" si="299"/>
        <v>#DIV/0!</v>
      </c>
      <c r="BL320" s="27">
        <f t="shared" si="323"/>
        <v>0</v>
      </c>
      <c r="BM320" s="26">
        <f t="shared" si="323"/>
        <v>0</v>
      </c>
      <c r="BN320" s="14" t="e">
        <f t="shared" si="300"/>
        <v>#DIV/0!</v>
      </c>
      <c r="BO320" s="28" t="str">
        <f>IFERROR((IF(BN320&lt;=BP320,"SOBRESALIENTE",IF(BN320&gt;BP320-(BP320*0.05),"NO CUMPLIDA","ACEPTABLE"))),"N/A")</f>
        <v>N/A</v>
      </c>
      <c r="BP320" s="24">
        <f t="shared" si="342"/>
        <v>0.01</v>
      </c>
      <c r="BQ320" s="21"/>
      <c r="BR320" s="21"/>
      <c r="BS320" s="21"/>
      <c r="BT320" s="14" t="e">
        <f t="shared" si="301"/>
        <v>#DIV/0!</v>
      </c>
      <c r="BU320" s="21"/>
      <c r="BV320" s="21"/>
      <c r="BW320" s="14" t="e">
        <f t="shared" si="302"/>
        <v>#DIV/0!</v>
      </c>
      <c r="BX320" s="21"/>
      <c r="BY320" s="21"/>
      <c r="BZ320" s="14" t="e">
        <f t="shared" si="303"/>
        <v>#DIV/0!</v>
      </c>
      <c r="CA320" s="27">
        <f t="shared" si="304"/>
        <v>0</v>
      </c>
      <c r="CB320" s="26">
        <f t="shared" si="304"/>
        <v>0</v>
      </c>
      <c r="CC320" s="14" t="e">
        <f t="shared" si="305"/>
        <v>#DIV/0!</v>
      </c>
      <c r="CD320" s="28" t="str">
        <f>IFERROR((IF(CC320&lt;=CE320,"SOBRESALIENTE",IF(CC320&gt;CE320+(CE320*0.05),"NO CUMPLIDA","ACEPTABLE"))),"N/A")</f>
        <v>N/A</v>
      </c>
      <c r="CE320" s="24">
        <f t="shared" si="343"/>
        <v>0.01</v>
      </c>
      <c r="CF320" s="21"/>
      <c r="CG320" s="26">
        <f t="shared" si="333"/>
        <v>0</v>
      </c>
      <c r="CH320" s="26">
        <f t="shared" si="333"/>
        <v>142</v>
      </c>
      <c r="CI320" s="14">
        <f t="shared" si="306"/>
        <v>0</v>
      </c>
      <c r="CJ320" s="28" t="str">
        <f>IFERROR((IF(CI320&lt;=CK320,"SOBRESALIENTE",IF(CI320&gt;CK320+(CK320*0.05),"NO CUMPLIDA","ACEPTABLE"))),"N/A")</f>
        <v>SOBRESALIENTE</v>
      </c>
      <c r="CK320" s="7">
        <v>0.01</v>
      </c>
      <c r="CL320" s="26"/>
      <c r="CM320" s="26">
        <f t="shared" si="344"/>
        <v>0</v>
      </c>
      <c r="CN320" s="38">
        <f t="shared" si="312"/>
        <v>23.666666666666668</v>
      </c>
      <c r="CO320" s="14">
        <f t="shared" si="307"/>
        <v>0</v>
      </c>
      <c r="CP320" s="28" t="str">
        <f>IFERROR((IF(CO320&lt;=CQ320,"SOBRESALIENTE",IF(CO320&gt;CQ320+(CQ320*0.05),"NO CUMPLIDA","ACEPTABLE"))),"N/A")</f>
        <v>SOBRESALIENTE</v>
      </c>
      <c r="CQ320" s="11">
        <v>0.01</v>
      </c>
      <c r="CR320" s="26"/>
      <c r="CS320" s="26">
        <f t="shared" ref="CS320:CS321" si="346">SUBTOTAL(9,BC320,BF320,BI320,BR320,BU320,BX320)</f>
        <v>0</v>
      </c>
      <c r="CT320" s="29">
        <f t="shared" si="313"/>
        <v>23.666666666666668</v>
      </c>
      <c r="CU320" s="30">
        <f t="shared" si="308"/>
        <v>0</v>
      </c>
      <c r="CV320" s="28" t="str">
        <f>IFERROR((IF(CU320&lt;=CW320,"SOBRESALIENTE",IF(CU320&gt;CW320+(CW320*0.05),"NO CUMPLIDA","ACEPTABLE"))),"N/A")</f>
        <v>SOBRESALIENTE</v>
      </c>
      <c r="CW320" s="7">
        <v>0.01</v>
      </c>
      <c r="CX320" s="26"/>
      <c r="CY320" s="26">
        <f t="shared" ref="CY320:CZ351" si="347">SUBTOTAL(9,W320,Z320,AC320,AM320,AP320,AS320,BC320,BF320,BI320,BR320,BU320,BX320)</f>
        <v>0</v>
      </c>
      <c r="CZ320" s="46">
        <f t="shared" si="347"/>
        <v>142</v>
      </c>
      <c r="DA320" s="30">
        <f t="shared" si="309"/>
        <v>0</v>
      </c>
      <c r="DB320" s="28" t="str">
        <f>IFERROR((IF(DA320&lt;=DC320,"SOBRESALIENTE",IF(DA320&gt;DC320+(DC320*0.05),"NO CUMPLIDA","ACEPTABLE"))),"N/A")</f>
        <v>SOBRESALIENTE</v>
      </c>
      <c r="DC320" s="7">
        <v>0.01</v>
      </c>
      <c r="DD320" s="26"/>
    </row>
    <row r="321" spans="1:108" ht="94.5">
      <c r="A321" s="8" t="s">
        <v>2561</v>
      </c>
      <c r="B321" s="7" t="s">
        <v>531</v>
      </c>
      <c r="C321" s="8" t="s">
        <v>2522</v>
      </c>
      <c r="D321" s="9" t="s">
        <v>2523</v>
      </c>
      <c r="E321" s="9">
        <v>36757081</v>
      </c>
      <c r="F321" s="8" t="s">
        <v>2524</v>
      </c>
      <c r="G321" s="9" t="s">
        <v>2523</v>
      </c>
      <c r="H321" s="9">
        <v>36757081</v>
      </c>
      <c r="I321" s="7" t="s">
        <v>107</v>
      </c>
      <c r="J321" s="7" t="s">
        <v>2556</v>
      </c>
      <c r="K321" s="7" t="s">
        <v>2557</v>
      </c>
      <c r="L321" s="7" t="s">
        <v>537</v>
      </c>
      <c r="M321" s="7" t="s">
        <v>111</v>
      </c>
      <c r="N321" s="7" t="s">
        <v>550</v>
      </c>
      <c r="O321" s="7" t="s">
        <v>243</v>
      </c>
      <c r="P321" s="7" t="s">
        <v>193</v>
      </c>
      <c r="Q321" s="7" t="s">
        <v>607</v>
      </c>
      <c r="R321" s="8" t="s">
        <v>2562</v>
      </c>
      <c r="S321" s="7" t="s">
        <v>2563</v>
      </c>
      <c r="T321" s="7" t="s">
        <v>2564</v>
      </c>
      <c r="U321" s="14">
        <v>1.01E-2</v>
      </c>
      <c r="V321" s="7" t="s">
        <v>160</v>
      </c>
      <c r="W321" s="303">
        <v>0</v>
      </c>
      <c r="X321" s="304">
        <v>30</v>
      </c>
      <c r="Y321" s="14">
        <f t="shared" si="290"/>
        <v>0</v>
      </c>
      <c r="Z321" s="304">
        <v>0</v>
      </c>
      <c r="AA321" s="304">
        <v>24</v>
      </c>
      <c r="AB321" s="14">
        <f t="shared" si="291"/>
        <v>0</v>
      </c>
      <c r="AC321" s="304">
        <v>0</v>
      </c>
      <c r="AD321" s="304">
        <v>24</v>
      </c>
      <c r="AE321" s="14">
        <f t="shared" si="292"/>
        <v>0</v>
      </c>
      <c r="AF321" s="49">
        <f t="shared" si="345"/>
        <v>0</v>
      </c>
      <c r="AG321" s="7">
        <f t="shared" si="345"/>
        <v>78</v>
      </c>
      <c r="AH321" s="14">
        <f t="shared" si="310"/>
        <v>0</v>
      </c>
      <c r="AI321" s="17" t="str">
        <f>IFERROR((IF(AH321&lt;=AJ321,"SOBRESALIENTE",IF(AH321&gt;AJ321+(AJ321*0.05),"NO CUMPLIDA","ACEPTABLE"))),"N/A")</f>
        <v>SOBRESALIENTE</v>
      </c>
      <c r="AJ321" s="14">
        <v>1.01</v>
      </c>
      <c r="AK321" s="11" t="s">
        <v>119</v>
      </c>
      <c r="AL321" s="148" t="s">
        <v>2565</v>
      </c>
      <c r="AM321" s="304">
        <v>0</v>
      </c>
      <c r="AN321" s="304">
        <v>16</v>
      </c>
      <c r="AO321" s="14">
        <f t="shared" si="293"/>
        <v>0</v>
      </c>
      <c r="AP321" s="304">
        <v>0</v>
      </c>
      <c r="AQ321" s="304">
        <v>25</v>
      </c>
      <c r="AR321" s="14">
        <f t="shared" si="294"/>
        <v>0</v>
      </c>
      <c r="AS321" s="304">
        <v>0</v>
      </c>
      <c r="AT321" s="304">
        <v>23</v>
      </c>
      <c r="AU321" s="14">
        <f t="shared" si="295"/>
        <v>0</v>
      </c>
      <c r="AV321" s="49">
        <f t="shared" si="322"/>
        <v>0</v>
      </c>
      <c r="AW321" s="7">
        <f t="shared" si="322"/>
        <v>64</v>
      </c>
      <c r="AX321" s="14">
        <f t="shared" si="296"/>
        <v>0</v>
      </c>
      <c r="AY321" s="17" t="str">
        <f>IFERROR((IF(AX321&lt;=AZ321,"SOBRESALIENTE",IF(AX321&gt;AZ321+(AZ321*0.05),"NO CUMPLIDA","ACEPTABLE"))),"N/A")</f>
        <v>SOBRESALIENTE</v>
      </c>
      <c r="AZ321" s="11">
        <f t="shared" si="311"/>
        <v>1.01E-2</v>
      </c>
      <c r="BA321" s="11" t="s">
        <v>119</v>
      </c>
      <c r="BB321" s="7" t="s">
        <v>2565</v>
      </c>
      <c r="BC321" s="21"/>
      <c r="BD321" s="21"/>
      <c r="BE321" s="14" t="e">
        <f t="shared" si="297"/>
        <v>#DIV/0!</v>
      </c>
      <c r="BF321" s="21"/>
      <c r="BG321" s="21"/>
      <c r="BH321" s="14" t="e">
        <f t="shared" si="298"/>
        <v>#DIV/0!</v>
      </c>
      <c r="BI321" s="21"/>
      <c r="BJ321" s="21"/>
      <c r="BK321" s="14" t="e">
        <f t="shared" si="299"/>
        <v>#DIV/0!</v>
      </c>
      <c r="BL321" s="27">
        <f t="shared" si="323"/>
        <v>0</v>
      </c>
      <c r="BM321" s="26">
        <f t="shared" si="323"/>
        <v>0</v>
      </c>
      <c r="BN321" s="14" t="e">
        <f t="shared" si="300"/>
        <v>#DIV/0!</v>
      </c>
      <c r="BO321" s="28" t="str">
        <f>IFERROR((IF(BN321&lt;=BP321,"SOBRESALIENTE",IF(BN321&gt;BP321+(BP321*0.05),"NO CUMPLIDA","ACEPTABLE"))),"N/A")</f>
        <v>N/A</v>
      </c>
      <c r="BP321" s="24">
        <f t="shared" si="342"/>
        <v>1.01E-2</v>
      </c>
      <c r="BQ321" s="21"/>
      <c r="BR321" s="21"/>
      <c r="BS321" s="21"/>
      <c r="BT321" s="14" t="e">
        <f t="shared" si="301"/>
        <v>#DIV/0!</v>
      </c>
      <c r="BU321" s="21"/>
      <c r="BV321" s="21"/>
      <c r="BW321" s="14" t="e">
        <f t="shared" si="302"/>
        <v>#DIV/0!</v>
      </c>
      <c r="BX321" s="21"/>
      <c r="BY321" s="21"/>
      <c r="BZ321" s="14" t="e">
        <f t="shared" si="303"/>
        <v>#DIV/0!</v>
      </c>
      <c r="CA321" s="27">
        <f t="shared" si="304"/>
        <v>0</v>
      </c>
      <c r="CB321" s="26">
        <f t="shared" si="304"/>
        <v>0</v>
      </c>
      <c r="CC321" s="14" t="e">
        <f t="shared" si="305"/>
        <v>#DIV/0!</v>
      </c>
      <c r="CD321" s="28" t="str">
        <f>IFERROR((IF(CC321&lt;=CE321,"SOBRESALIENTE",IF(CC321&gt;CE321+(CE321*0.05),"NO CUMPLIDA","ACEPTABLE"))),"N/A")</f>
        <v>N/A</v>
      </c>
      <c r="CE321" s="24">
        <f t="shared" si="343"/>
        <v>1.01E-2</v>
      </c>
      <c r="CF321" s="21"/>
      <c r="CG321" s="26">
        <f t="shared" si="333"/>
        <v>0</v>
      </c>
      <c r="CH321" s="26">
        <f t="shared" si="333"/>
        <v>142</v>
      </c>
      <c r="CI321" s="14">
        <f t="shared" si="306"/>
        <v>0</v>
      </c>
      <c r="CJ321" s="28" t="str">
        <f>IFERROR((IF(CI321&lt;=CK321,"SOBRESALIENTE",IF(CI321&gt;CK321+(CK321*0.05),"NO CUMPLIDA","ACEPTABLE"))),"N/A")</f>
        <v>SOBRESALIENTE</v>
      </c>
      <c r="CK321" s="14">
        <v>1.01</v>
      </c>
      <c r="CL321" s="26"/>
      <c r="CM321" s="26">
        <f t="shared" si="344"/>
        <v>0</v>
      </c>
      <c r="CN321" s="38">
        <f t="shared" si="312"/>
        <v>23.666666666666668</v>
      </c>
      <c r="CO321" s="14">
        <f t="shared" si="307"/>
        <v>0</v>
      </c>
      <c r="CP321" s="28" t="str">
        <f>IFERROR((IF(CO321&lt;=CQ321,"SOBRESALIENTE",IF(CO321&gt;CQ321+(CQ321*0.05),"NO CUMPLIDA","ACEPTABLE"))),"N/A")</f>
        <v>SOBRESALIENTE</v>
      </c>
      <c r="CQ321" s="14">
        <v>1.01</v>
      </c>
      <c r="CR321" s="26"/>
      <c r="CS321" s="26">
        <f t="shared" si="346"/>
        <v>0</v>
      </c>
      <c r="CT321" s="29">
        <f t="shared" si="313"/>
        <v>23.666666666666668</v>
      </c>
      <c r="CU321" s="30">
        <f t="shared" si="308"/>
        <v>0</v>
      </c>
      <c r="CV321" s="28" t="str">
        <f>IFERROR((IF(CU321&lt;=CW321,"SOBRESALIENTE",IF(CU321&gt;CW321+(CW321*0.05),"NO CUMPLIDA","ACEPTABLE"))),"N/A")</f>
        <v>SOBRESALIENTE</v>
      </c>
      <c r="CW321" s="14">
        <v>1.01</v>
      </c>
      <c r="CX321" s="26"/>
      <c r="CY321" s="26">
        <f t="shared" si="347"/>
        <v>0</v>
      </c>
      <c r="CZ321" s="46">
        <f t="shared" si="347"/>
        <v>142</v>
      </c>
      <c r="DA321" s="30">
        <f t="shared" si="309"/>
        <v>0</v>
      </c>
      <c r="DB321" s="28" t="str">
        <f>IFERROR((IF(DA321&lt;=DC321,"SOBRESALIENTE",IF(DA321&gt;DC321+(DC321*0.05),"NO CUMPLIDA","ACEPTABLE"))),"N/A")</f>
        <v>SOBRESALIENTE</v>
      </c>
      <c r="DC321" s="14">
        <f>U321</f>
        <v>1.01E-2</v>
      </c>
      <c r="DD321" s="26"/>
    </row>
    <row r="322" spans="1:108" ht="67.5">
      <c r="A322" s="6" t="s">
        <v>2566</v>
      </c>
      <c r="B322" s="7" t="s">
        <v>531</v>
      </c>
      <c r="C322" s="8" t="s">
        <v>2522</v>
      </c>
      <c r="D322" s="9" t="s">
        <v>2523</v>
      </c>
      <c r="E322" s="9">
        <v>36757081</v>
      </c>
      <c r="F322" s="8" t="s">
        <v>2567</v>
      </c>
      <c r="G322" s="9" t="s">
        <v>2568</v>
      </c>
      <c r="H322" s="9">
        <v>1085258334</v>
      </c>
      <c r="I322" s="7" t="s">
        <v>909</v>
      </c>
      <c r="J322" s="7" t="s">
        <v>2569</v>
      </c>
      <c r="K322" s="7" t="s">
        <v>2570</v>
      </c>
      <c r="L322" s="7" t="s">
        <v>537</v>
      </c>
      <c r="M322" s="7" t="s">
        <v>111</v>
      </c>
      <c r="N322" s="7" t="s">
        <v>112</v>
      </c>
      <c r="O322" s="7" t="s">
        <v>172</v>
      </c>
      <c r="P322" s="7" t="s">
        <v>2571</v>
      </c>
      <c r="Q322" s="7" t="s">
        <v>1129</v>
      </c>
      <c r="R322" s="8" t="s">
        <v>2572</v>
      </c>
      <c r="S322" s="7" t="s">
        <v>2573</v>
      </c>
      <c r="T322" s="7" t="s">
        <v>2574</v>
      </c>
      <c r="U322" s="11">
        <v>0.85</v>
      </c>
      <c r="V322" s="7" t="s">
        <v>160</v>
      </c>
      <c r="W322" s="126">
        <v>98</v>
      </c>
      <c r="X322" s="59">
        <v>100</v>
      </c>
      <c r="Y322" s="14">
        <f t="shared" ref="Y322:Y385" si="348">W322/X322</f>
        <v>0.98</v>
      </c>
      <c r="Z322" s="305">
        <v>99</v>
      </c>
      <c r="AA322" s="305">
        <v>100</v>
      </c>
      <c r="AB322" s="14">
        <f t="shared" ref="AB322:AB385" si="349">Z322/AA322</f>
        <v>0.99</v>
      </c>
      <c r="AC322" s="305">
        <v>99</v>
      </c>
      <c r="AD322" s="305">
        <v>100</v>
      </c>
      <c r="AE322" s="14">
        <f t="shared" ref="AE322:AE385" si="350">AC322/AD322</f>
        <v>0.99</v>
      </c>
      <c r="AF322" s="49">
        <f>SUM(W322,Z322,AC322)</f>
        <v>296</v>
      </c>
      <c r="AG322" s="306">
        <f>SUM(X322,AA322,AD322)</f>
        <v>300</v>
      </c>
      <c r="AH322" s="14">
        <f t="shared" si="310"/>
        <v>0.98666666666666669</v>
      </c>
      <c r="AI322" s="17" t="str">
        <f t="shared" ref="AI322:AI328" si="351">IFERROR((IF(AH322&gt;=AJ322,"SOBRESALIENTE",IF(AH322&lt;AJ322-(AJ322*0.05),"NO CUMPLIDA","ACEPTABLE"))),"N/A")</f>
        <v>SOBRESALIENTE</v>
      </c>
      <c r="AJ322" s="11">
        <v>0.85</v>
      </c>
      <c r="AK322" s="11" t="s">
        <v>119</v>
      </c>
      <c r="AL322" s="7" t="s">
        <v>2575</v>
      </c>
      <c r="AM322" s="44">
        <v>99</v>
      </c>
      <c r="AN322" s="44">
        <v>100</v>
      </c>
      <c r="AO322" s="14">
        <f t="shared" ref="AO322:AO385" si="352">AM322/AN322</f>
        <v>0.99</v>
      </c>
      <c r="AP322" s="44">
        <v>99</v>
      </c>
      <c r="AQ322" s="44">
        <v>100</v>
      </c>
      <c r="AR322" s="14">
        <f t="shared" ref="AR322:AR385" si="353">AP322/AQ322</f>
        <v>0.99</v>
      </c>
      <c r="AS322" s="44">
        <v>99</v>
      </c>
      <c r="AT322" s="44">
        <v>100</v>
      </c>
      <c r="AU322" s="14">
        <f t="shared" ref="AU322:AU385" si="354">AS322/AT322</f>
        <v>0.99</v>
      </c>
      <c r="AV322" s="49">
        <f t="shared" si="322"/>
        <v>297</v>
      </c>
      <c r="AW322" s="7">
        <f t="shared" si="322"/>
        <v>300</v>
      </c>
      <c r="AX322" s="14">
        <f t="shared" ref="AX322:AX385" si="355">AV322/AW322</f>
        <v>0.99</v>
      </c>
      <c r="AY322" s="17" t="str">
        <f t="shared" ref="AY322:AY330" si="356">IFERROR((IF(AX322&gt;=AZ322,"SOBRESALIENTE",IF(AX322&lt;AZ322-(AZ322*0.05),"NO CUMPLIDA","ACEPTABLE"))),"N/A")</f>
        <v>SOBRESALIENTE</v>
      </c>
      <c r="AZ322" s="11">
        <f t="shared" si="311"/>
        <v>0.85</v>
      </c>
      <c r="BA322" s="11" t="s">
        <v>119</v>
      </c>
      <c r="BB322" s="7" t="s">
        <v>2575</v>
      </c>
      <c r="BC322" s="21"/>
      <c r="BD322" s="21"/>
      <c r="BE322" s="14" t="e">
        <f t="shared" ref="BE322:BE385" si="357">BC322/BD322</f>
        <v>#DIV/0!</v>
      </c>
      <c r="BF322" s="21"/>
      <c r="BG322" s="21"/>
      <c r="BH322" s="14" t="e">
        <f t="shared" ref="BH322:BH385" si="358">BF322/BG322</f>
        <v>#DIV/0!</v>
      </c>
      <c r="BI322" s="21"/>
      <c r="BJ322" s="21"/>
      <c r="BK322" s="14" t="e">
        <f t="shared" ref="BK322:BK385" si="359">BI322/BJ322</f>
        <v>#DIV/0!</v>
      </c>
      <c r="BL322" s="27">
        <f t="shared" si="323"/>
        <v>0</v>
      </c>
      <c r="BM322" s="26">
        <f t="shared" si="323"/>
        <v>0</v>
      </c>
      <c r="BN322" s="14" t="e">
        <f t="shared" ref="BN322:BN385" si="360">BL322/BM322</f>
        <v>#DIV/0!</v>
      </c>
      <c r="BO322" s="28" t="str">
        <f t="shared" ref="BO322:BO328" si="361">IFERROR((IF(BN322&gt;=BP322,"SOBRESALIENTE",IF(BN322&lt;BP322-(BP322*0.05),"NO CUMPLIDA","ACEPTABLE"))),"N/A")</f>
        <v>N/A</v>
      </c>
      <c r="BP322" s="24">
        <f t="shared" si="342"/>
        <v>0.85</v>
      </c>
      <c r="BQ322" s="21"/>
      <c r="BR322" s="21"/>
      <c r="BS322" s="21"/>
      <c r="BT322" s="14" t="e">
        <f t="shared" ref="BT322:BT385" si="362">BR322/BS322</f>
        <v>#DIV/0!</v>
      </c>
      <c r="BU322" s="21"/>
      <c r="BV322" s="21"/>
      <c r="BW322" s="14" t="e">
        <f t="shared" ref="BW322:BW385" si="363">BU322/BV322</f>
        <v>#DIV/0!</v>
      </c>
      <c r="BX322" s="21"/>
      <c r="BY322" s="21"/>
      <c r="BZ322" s="14" t="e">
        <f t="shared" ref="BZ322:BZ385" si="364">BX322/BY322</f>
        <v>#DIV/0!</v>
      </c>
      <c r="CA322" s="27">
        <f t="shared" ref="CA322:CB385" si="365">SUM(BR322,BU322,BX322)</f>
        <v>0</v>
      </c>
      <c r="CB322" s="26">
        <f t="shared" si="365"/>
        <v>0</v>
      </c>
      <c r="CC322" s="14" t="e">
        <f t="shared" ref="CC322:CC385" si="366">CA322/CB322</f>
        <v>#DIV/0!</v>
      </c>
      <c r="CD322" s="28" t="str">
        <f t="shared" ref="CD322:CD328" si="367">IFERROR((IF(CC322&gt;=CE322,"SOBRESALIENTE",IF(CC322&lt;CE322-(CE322*0.05),"NO CUMPLIDA","ACEPTABLE"))),"N/A")</f>
        <v>N/A</v>
      </c>
      <c r="CE322" s="24">
        <f t="shared" si="343"/>
        <v>0.85</v>
      </c>
      <c r="CF322" s="21"/>
      <c r="CG322" s="26">
        <f t="shared" ref="CG322:CH324" si="368">SUBTOTAL(9,W322,Z322,AC322,AM322,AP320,AS322)</f>
        <v>494</v>
      </c>
      <c r="CH322" s="26">
        <f t="shared" si="368"/>
        <v>525</v>
      </c>
      <c r="CI322" s="14">
        <f t="shared" ref="CI322:CI385" si="369">CG322/CH322</f>
        <v>0.94095238095238098</v>
      </c>
      <c r="CJ322" s="28" t="str">
        <f>IFERROR((IF(CI322&gt;=CK322,"SOBRESALIENTE",IF(CI322&lt;CK322-(CK322*0.05),"NO CUMPLIDA","ACEPTABLE"))),"N/A")</f>
        <v>SOBRESALIENTE</v>
      </c>
      <c r="CK322" s="11">
        <v>0.85</v>
      </c>
      <c r="CL322" s="26"/>
      <c r="CM322" s="26">
        <f t="shared" ref="CM322:CM385" si="370">SUBTOTAL(9,W322,Z322,AC322,AM322,AP322,AS322,BC322,BF322,BI322)</f>
        <v>593</v>
      </c>
      <c r="CN322" s="38">
        <f t="shared" si="312"/>
        <v>100</v>
      </c>
      <c r="CO322" s="14">
        <f t="shared" ref="CO322:CO385" si="371">CM322/CN322</f>
        <v>5.93</v>
      </c>
      <c r="CP322" s="28" t="str">
        <f>IFERROR((IF(CO322&gt;=CQ322,"SOBRESALIENTE",IF(CO322&lt;CQ322-(CQ322*0.05),"NO CUMPLIDA","ACEPTABLE"))),"N/A")</f>
        <v>SOBRESALIENTE</v>
      </c>
      <c r="CQ322" s="11">
        <v>0.85</v>
      </c>
      <c r="CR322" s="26"/>
      <c r="CS322" s="26">
        <f t="shared" ref="CS322:CS329" si="372">SUBTOTAL(9,BC320,BF322,BI322,BR322,BU322,BX322)</f>
        <v>0</v>
      </c>
      <c r="CT322" s="29">
        <f t="shared" si="313"/>
        <v>100</v>
      </c>
      <c r="CU322" s="30">
        <f t="shared" ref="CU322:CU385" si="373">CS322/CT322</f>
        <v>0</v>
      </c>
      <c r="CV322" s="28" t="str">
        <f>IFERROR((IF(CU322&gt;=CW322,"SOBRESALIENTE",IF(CU322&lt;CW322-(CW322*0.05),"NO CUMPLIDA","ACEPTABLE"))),"N/A")</f>
        <v>NO CUMPLIDA</v>
      </c>
      <c r="CW322" s="11">
        <v>0.85</v>
      </c>
      <c r="CX322" s="26"/>
      <c r="CY322" s="26">
        <f t="shared" si="347"/>
        <v>593</v>
      </c>
      <c r="CZ322" s="46">
        <f t="shared" si="347"/>
        <v>600</v>
      </c>
      <c r="DA322" s="30">
        <f t="shared" ref="DA322:DA385" si="374">CY322/CZ322</f>
        <v>0.98833333333333329</v>
      </c>
      <c r="DB322" s="28" t="str">
        <f>IFERROR((IF(DA322&gt;=DC322,"SOBRESALIENTE",IF(DA322&lt;DC322-(DC322*0.05),"NO CUMPLIDA","ACEPTABLE"))),"N/A")</f>
        <v>SOBRESALIENTE</v>
      </c>
      <c r="DC322" s="11">
        <v>0.85</v>
      </c>
      <c r="DD322" s="26"/>
    </row>
    <row r="323" spans="1:108" ht="67.5">
      <c r="A323" s="8" t="s">
        <v>2576</v>
      </c>
      <c r="B323" s="7" t="s">
        <v>531</v>
      </c>
      <c r="C323" s="8" t="s">
        <v>2522</v>
      </c>
      <c r="D323" s="9" t="s">
        <v>2523</v>
      </c>
      <c r="E323" s="9">
        <v>36757081</v>
      </c>
      <c r="F323" s="8" t="s">
        <v>2567</v>
      </c>
      <c r="G323" s="9" t="s">
        <v>2568</v>
      </c>
      <c r="H323" s="9">
        <v>1085258334</v>
      </c>
      <c r="I323" s="7" t="s">
        <v>396</v>
      </c>
      <c r="J323" s="7" t="s">
        <v>2577</v>
      </c>
      <c r="K323" s="7" t="s">
        <v>2578</v>
      </c>
      <c r="L323" s="7" t="s">
        <v>537</v>
      </c>
      <c r="M323" s="7" t="s">
        <v>111</v>
      </c>
      <c r="N323" s="7" t="s">
        <v>112</v>
      </c>
      <c r="O323" s="7" t="s">
        <v>172</v>
      </c>
      <c r="P323" s="7" t="s">
        <v>193</v>
      </c>
      <c r="Q323" s="7" t="s">
        <v>2579</v>
      </c>
      <c r="R323" s="8" t="s">
        <v>2580</v>
      </c>
      <c r="S323" s="7" t="s">
        <v>2581</v>
      </c>
      <c r="T323" s="7" t="s">
        <v>2582</v>
      </c>
      <c r="U323" s="11">
        <v>0.9</v>
      </c>
      <c r="V323" s="7" t="s">
        <v>160</v>
      </c>
      <c r="W323" s="76">
        <v>2</v>
      </c>
      <c r="X323" s="307">
        <v>2</v>
      </c>
      <c r="Y323" s="14">
        <f>W323/X323</f>
        <v>1</v>
      </c>
      <c r="Z323" s="76">
        <v>2</v>
      </c>
      <c r="AA323" s="307">
        <v>2</v>
      </c>
      <c r="AB323" s="14">
        <f>Z323/AA323</f>
        <v>1</v>
      </c>
      <c r="AC323" s="76">
        <v>2</v>
      </c>
      <c r="AD323" s="307">
        <v>2</v>
      </c>
      <c r="AE323" s="14">
        <f t="shared" si="350"/>
        <v>1</v>
      </c>
      <c r="AF323" s="49">
        <f>SUM(W323,Z323,AC323)</f>
        <v>6</v>
      </c>
      <c r="AG323" s="306">
        <f>SUM(X323,AA323,AD323)</f>
        <v>6</v>
      </c>
      <c r="AH323" s="14">
        <f t="shared" ref="AH323:AH386" si="375">AF323/AG323</f>
        <v>1</v>
      </c>
      <c r="AI323" s="17" t="str">
        <f t="shared" si="351"/>
        <v>SOBRESALIENTE</v>
      </c>
      <c r="AJ323" s="11">
        <v>0.9</v>
      </c>
      <c r="AK323" s="11" t="s">
        <v>119</v>
      </c>
      <c r="AL323" s="7" t="s">
        <v>2583</v>
      </c>
      <c r="AM323" s="44">
        <v>2</v>
      </c>
      <c r="AN323" s="44">
        <v>2</v>
      </c>
      <c r="AO323" s="14">
        <f t="shared" si="352"/>
        <v>1</v>
      </c>
      <c r="AP323" s="44">
        <v>2</v>
      </c>
      <c r="AQ323" s="44">
        <v>2</v>
      </c>
      <c r="AR323" s="14">
        <f t="shared" si="353"/>
        <v>1</v>
      </c>
      <c r="AS323" s="44">
        <v>2</v>
      </c>
      <c r="AT323" s="44">
        <v>2</v>
      </c>
      <c r="AU323" s="14">
        <f t="shared" si="354"/>
        <v>1</v>
      </c>
      <c r="AV323" s="49">
        <f t="shared" si="322"/>
        <v>6</v>
      </c>
      <c r="AW323" s="7">
        <f t="shared" si="322"/>
        <v>6</v>
      </c>
      <c r="AX323" s="14">
        <f t="shared" si="355"/>
        <v>1</v>
      </c>
      <c r="AY323" s="17" t="str">
        <f t="shared" si="356"/>
        <v>SOBRESALIENTE</v>
      </c>
      <c r="AZ323" s="11">
        <f t="shared" ref="AZ323:AZ386" si="376">U323</f>
        <v>0.9</v>
      </c>
      <c r="BA323" s="11" t="s">
        <v>119</v>
      </c>
      <c r="BB323" s="7" t="s">
        <v>2583</v>
      </c>
      <c r="BC323" s="21"/>
      <c r="BD323" s="21"/>
      <c r="BE323" s="14" t="e">
        <f t="shared" si="357"/>
        <v>#DIV/0!</v>
      </c>
      <c r="BF323" s="21"/>
      <c r="BG323" s="21"/>
      <c r="BH323" s="14" t="e">
        <f t="shared" si="358"/>
        <v>#DIV/0!</v>
      </c>
      <c r="BI323" s="21"/>
      <c r="BJ323" s="21"/>
      <c r="BK323" s="14" t="e">
        <f t="shared" si="359"/>
        <v>#DIV/0!</v>
      </c>
      <c r="BL323" s="27">
        <f t="shared" si="323"/>
        <v>0</v>
      </c>
      <c r="BM323" s="26">
        <f t="shared" si="323"/>
        <v>0</v>
      </c>
      <c r="BN323" s="14" t="e">
        <f t="shared" si="360"/>
        <v>#DIV/0!</v>
      </c>
      <c r="BO323" s="28" t="str">
        <f t="shared" si="361"/>
        <v>N/A</v>
      </c>
      <c r="BP323" s="24">
        <f t="shared" si="342"/>
        <v>0.9</v>
      </c>
      <c r="BQ323" s="21"/>
      <c r="BR323" s="21"/>
      <c r="BS323" s="21"/>
      <c r="BT323" s="14" t="e">
        <f t="shared" si="362"/>
        <v>#DIV/0!</v>
      </c>
      <c r="BU323" s="21"/>
      <c r="BV323" s="21"/>
      <c r="BW323" s="14" t="e">
        <f t="shared" si="363"/>
        <v>#DIV/0!</v>
      </c>
      <c r="BX323" s="21"/>
      <c r="BY323" s="21"/>
      <c r="BZ323" s="14" t="e">
        <f t="shared" si="364"/>
        <v>#DIV/0!</v>
      </c>
      <c r="CA323" s="27">
        <f t="shared" si="365"/>
        <v>0</v>
      </c>
      <c r="CB323" s="26">
        <f t="shared" si="365"/>
        <v>0</v>
      </c>
      <c r="CC323" s="14" t="e">
        <f t="shared" si="366"/>
        <v>#DIV/0!</v>
      </c>
      <c r="CD323" s="28" t="str">
        <f t="shared" si="367"/>
        <v>N/A</v>
      </c>
      <c r="CE323" s="24">
        <f t="shared" si="343"/>
        <v>0.9</v>
      </c>
      <c r="CF323" s="21"/>
      <c r="CG323" s="26">
        <f t="shared" si="368"/>
        <v>10</v>
      </c>
      <c r="CH323" s="26">
        <f t="shared" si="368"/>
        <v>35</v>
      </c>
      <c r="CI323" s="14">
        <f t="shared" si="369"/>
        <v>0.2857142857142857</v>
      </c>
      <c r="CJ323" s="28" t="str">
        <f>IFERROR((IF(CI323&lt;=CK323,"SOBRESALIENTE",IF(CI323&lt;CK323+(CK323*0.05),"NO CUMPLIDA","ACEPTABLE"))),"N/A")</f>
        <v>SOBRESALIENTE</v>
      </c>
      <c r="CK323" s="11">
        <v>0.9</v>
      </c>
      <c r="CL323" s="26"/>
      <c r="CM323" s="26">
        <f t="shared" si="370"/>
        <v>12</v>
      </c>
      <c r="CN323" s="38">
        <f t="shared" ref="CN323:CN386" si="377">AVERAGE(X323,AA323,AD323,AN323,AQ323,AT323,BD323,BG323,BJ323)</f>
        <v>2</v>
      </c>
      <c r="CO323" s="14">
        <f t="shared" si="371"/>
        <v>6</v>
      </c>
      <c r="CP323" s="28" t="str">
        <f>IFERROR((IF(CO323&lt;=CQ323,"SOBRESALIENTE",IF(CO323&lt;CQ323+(CQ323*0.05),"NO CUMPLIDA","ACEPTABLE"))),"N/A")</f>
        <v>ACEPTABLE</v>
      </c>
      <c r="CQ323" s="11">
        <v>0.9</v>
      </c>
      <c r="CR323" s="26"/>
      <c r="CS323" s="26">
        <f t="shared" si="372"/>
        <v>0</v>
      </c>
      <c r="CT323" s="29">
        <f t="shared" ref="CT323:CT386" si="378">AVERAGE(AD323,X323,AA323,AN323,AQ323,AT323,BD323,BG323,BJ323)</f>
        <v>2</v>
      </c>
      <c r="CU323" s="30">
        <f t="shared" si="373"/>
        <v>0</v>
      </c>
      <c r="CV323" s="28" t="str">
        <f>IFERROR((IF(CU323&lt;=CW323,"SOBRESALIENTE",IF(CU323&lt;CW323+(CW323*0.05),"NO CUMPLIDA","ACEPTABLE"))),"N/A")</f>
        <v>SOBRESALIENTE</v>
      </c>
      <c r="CW323" s="11">
        <v>0.9</v>
      </c>
      <c r="CX323" s="26"/>
      <c r="CY323" s="26">
        <f t="shared" si="347"/>
        <v>12</v>
      </c>
      <c r="CZ323" s="46">
        <f t="shared" si="347"/>
        <v>12</v>
      </c>
      <c r="DA323" s="30">
        <f t="shared" si="374"/>
        <v>1</v>
      </c>
      <c r="DB323" s="28" t="str">
        <f>IFERROR((IF(DA323&gt;=DC323,"SOBRESALIENTE",IF(DA323&lt;DC323-(DC323*0.05),"NO CUMPLIDA","ACEPTABLE"))),"N/A")</f>
        <v>SOBRESALIENTE</v>
      </c>
      <c r="DC323" s="11">
        <v>0.9</v>
      </c>
      <c r="DD323" s="26"/>
    </row>
    <row r="324" spans="1:108" ht="112.5">
      <c r="A324" s="6" t="s">
        <v>2584</v>
      </c>
      <c r="B324" s="7" t="s">
        <v>531</v>
      </c>
      <c r="C324" s="8" t="s">
        <v>2522</v>
      </c>
      <c r="D324" s="9" t="s">
        <v>2523</v>
      </c>
      <c r="E324" s="9">
        <v>36757081</v>
      </c>
      <c r="F324" s="8" t="s">
        <v>2567</v>
      </c>
      <c r="G324" s="9" t="s">
        <v>2568</v>
      </c>
      <c r="H324" s="9">
        <v>1085258334</v>
      </c>
      <c r="I324" s="7" t="s">
        <v>107</v>
      </c>
      <c r="J324" s="7" t="s">
        <v>2585</v>
      </c>
      <c r="K324" s="7" t="s">
        <v>2586</v>
      </c>
      <c r="L324" s="7" t="s">
        <v>537</v>
      </c>
      <c r="M324" s="7" t="s">
        <v>111</v>
      </c>
      <c r="N324" s="7" t="s">
        <v>550</v>
      </c>
      <c r="O324" s="7" t="s">
        <v>172</v>
      </c>
      <c r="P324" s="7" t="s">
        <v>193</v>
      </c>
      <c r="Q324" s="7" t="s">
        <v>114</v>
      </c>
      <c r="R324" s="308" t="s">
        <v>2587</v>
      </c>
      <c r="S324" s="7" t="s">
        <v>2588</v>
      </c>
      <c r="T324" s="7" t="s">
        <v>2589</v>
      </c>
      <c r="U324" s="11">
        <v>0.9</v>
      </c>
      <c r="V324" s="7" t="s">
        <v>160</v>
      </c>
      <c r="W324" s="57">
        <v>28</v>
      </c>
      <c r="X324" s="57">
        <v>29</v>
      </c>
      <c r="Y324" s="14">
        <f t="shared" si="348"/>
        <v>0.96551724137931039</v>
      </c>
      <c r="Z324" s="57">
        <v>28</v>
      </c>
      <c r="AA324" s="57">
        <v>29</v>
      </c>
      <c r="AB324" s="14">
        <f t="shared" si="349"/>
        <v>0.96551724137931039</v>
      </c>
      <c r="AC324" s="57">
        <v>42</v>
      </c>
      <c r="AD324" s="57">
        <v>43</v>
      </c>
      <c r="AE324" s="14">
        <f t="shared" si="350"/>
        <v>0.97674418604651159</v>
      </c>
      <c r="AF324" s="49">
        <f t="shared" si="345"/>
        <v>98</v>
      </c>
      <c r="AG324" s="7">
        <f t="shared" si="345"/>
        <v>101</v>
      </c>
      <c r="AH324" s="14">
        <f t="shared" si="375"/>
        <v>0.97029702970297027</v>
      </c>
      <c r="AI324" s="17" t="str">
        <f t="shared" si="351"/>
        <v>SOBRESALIENTE</v>
      </c>
      <c r="AJ324" s="11">
        <v>0.9</v>
      </c>
      <c r="AK324" s="11" t="s">
        <v>119</v>
      </c>
      <c r="AL324" s="7" t="s">
        <v>2590</v>
      </c>
      <c r="AM324" s="44">
        <v>40</v>
      </c>
      <c r="AN324" s="44">
        <v>42</v>
      </c>
      <c r="AO324" s="14">
        <f t="shared" si="352"/>
        <v>0.95238095238095233</v>
      </c>
      <c r="AP324" s="44">
        <v>5</v>
      </c>
      <c r="AQ324" s="44">
        <v>6</v>
      </c>
      <c r="AR324" s="14">
        <f t="shared" si="353"/>
        <v>0.83333333333333337</v>
      </c>
      <c r="AS324" s="44">
        <v>1</v>
      </c>
      <c r="AT324" s="44">
        <v>1</v>
      </c>
      <c r="AU324" s="14">
        <f t="shared" si="354"/>
        <v>1</v>
      </c>
      <c r="AV324" s="49">
        <f t="shared" si="322"/>
        <v>46</v>
      </c>
      <c r="AW324" s="7">
        <f t="shared" si="322"/>
        <v>49</v>
      </c>
      <c r="AX324" s="14">
        <f t="shared" si="355"/>
        <v>0.93877551020408168</v>
      </c>
      <c r="AY324" s="17" t="str">
        <f t="shared" si="356"/>
        <v>SOBRESALIENTE</v>
      </c>
      <c r="AZ324" s="11">
        <f t="shared" si="376"/>
        <v>0.9</v>
      </c>
      <c r="BA324" s="11" t="s">
        <v>119</v>
      </c>
      <c r="BB324" s="7" t="s">
        <v>2591</v>
      </c>
      <c r="BC324" s="21"/>
      <c r="BD324" s="21"/>
      <c r="BE324" s="14" t="e">
        <f t="shared" si="357"/>
        <v>#DIV/0!</v>
      </c>
      <c r="BF324" s="21"/>
      <c r="BG324" s="21"/>
      <c r="BH324" s="14" t="e">
        <f t="shared" si="358"/>
        <v>#DIV/0!</v>
      </c>
      <c r="BI324" s="21"/>
      <c r="BJ324" s="21"/>
      <c r="BK324" s="14" t="e">
        <f t="shared" si="359"/>
        <v>#DIV/0!</v>
      </c>
      <c r="BL324" s="27">
        <f t="shared" si="323"/>
        <v>0</v>
      </c>
      <c r="BM324" s="26">
        <f t="shared" si="323"/>
        <v>0</v>
      </c>
      <c r="BN324" s="14" t="e">
        <f t="shared" si="360"/>
        <v>#DIV/0!</v>
      </c>
      <c r="BO324" s="28" t="str">
        <f t="shared" si="361"/>
        <v>N/A</v>
      </c>
      <c r="BP324" s="24">
        <f t="shared" si="342"/>
        <v>0.9</v>
      </c>
      <c r="BQ324" s="21"/>
      <c r="BR324" s="21"/>
      <c r="BS324" s="21"/>
      <c r="BT324" s="14" t="e">
        <f t="shared" si="362"/>
        <v>#DIV/0!</v>
      </c>
      <c r="BU324" s="21"/>
      <c r="BV324" s="21"/>
      <c r="BW324" s="14" t="e">
        <f t="shared" si="363"/>
        <v>#DIV/0!</v>
      </c>
      <c r="BX324" s="21"/>
      <c r="BY324" s="21"/>
      <c r="BZ324" s="14" t="e">
        <f t="shared" si="364"/>
        <v>#DIV/0!</v>
      </c>
      <c r="CA324" s="27">
        <f t="shared" si="365"/>
        <v>0</v>
      </c>
      <c r="CB324" s="26">
        <f t="shared" si="365"/>
        <v>0</v>
      </c>
      <c r="CC324" s="14" t="e">
        <f t="shared" si="366"/>
        <v>#DIV/0!</v>
      </c>
      <c r="CD324" s="28" t="str">
        <f t="shared" si="367"/>
        <v>N/A</v>
      </c>
      <c r="CE324" s="24">
        <f t="shared" si="343"/>
        <v>0.9</v>
      </c>
      <c r="CF324" s="21"/>
      <c r="CG324" s="26">
        <f t="shared" si="368"/>
        <v>238</v>
      </c>
      <c r="CH324" s="26">
        <f t="shared" si="368"/>
        <v>244</v>
      </c>
      <c r="CI324" s="14">
        <f t="shared" si="369"/>
        <v>0.97540983606557374</v>
      </c>
      <c r="CJ324" s="28" t="str">
        <f t="shared" ref="CJ324:CJ330" si="379">IFERROR((IF(CI324&gt;=CK324,"SOBRESALIENTE",IF(CI324&lt;CK324-(CK324*0.05),"NO CUMPLIDA","ACEPTABLE"))),"N/A")</f>
        <v>SOBRESALIENTE</v>
      </c>
      <c r="CK324" s="11">
        <v>0.9</v>
      </c>
      <c r="CL324" s="26"/>
      <c r="CM324" s="26">
        <f t="shared" si="370"/>
        <v>144</v>
      </c>
      <c r="CN324" s="38">
        <f t="shared" si="377"/>
        <v>25</v>
      </c>
      <c r="CO324" s="14">
        <f t="shared" si="371"/>
        <v>5.76</v>
      </c>
      <c r="CP324" s="28" t="str">
        <f>IFERROR((IF(CO324&gt;=CQ324,"SOBRESALIENTE",IF(CO324&lt;CQ324-(CQ324*0.05),"NO CUMPLIDA","ACEPTABLE"))),"N/A")</f>
        <v>SOBRESALIENTE</v>
      </c>
      <c r="CQ324" s="11">
        <v>0.9</v>
      </c>
      <c r="CR324" s="26"/>
      <c r="CS324" s="26">
        <f t="shared" si="372"/>
        <v>0</v>
      </c>
      <c r="CT324" s="29">
        <f t="shared" si="378"/>
        <v>25</v>
      </c>
      <c r="CU324" s="30">
        <f t="shared" si="373"/>
        <v>0</v>
      </c>
      <c r="CV324" s="28" t="str">
        <f>IFERROR((IF(CU324&gt;=CW324,"SOBRESALIENTE",IF(CU324&lt;CW324-(CW324*0.05),"NO CUMPLIDA","ACEPTABLE"))),"N/A")</f>
        <v>NO CUMPLIDA</v>
      </c>
      <c r="CW324" s="11">
        <v>0.9</v>
      </c>
      <c r="CX324" s="26"/>
      <c r="CY324" s="26">
        <f t="shared" si="347"/>
        <v>144</v>
      </c>
      <c r="CZ324" s="46">
        <f t="shared" si="347"/>
        <v>150</v>
      </c>
      <c r="DA324" s="30">
        <f t="shared" si="374"/>
        <v>0.96</v>
      </c>
      <c r="DB324" s="28" t="str">
        <f>IFERROR((IF(DA324&gt;=DC324,"SOBRESALIENTE",IF(DA324&lt;DC324-(DC324*0.05),"NO CUMPLIDA","ACEPTABLE"))),"N/A")</f>
        <v>SOBRESALIENTE</v>
      </c>
      <c r="DC324" s="11">
        <v>0.9</v>
      </c>
      <c r="DD324" s="26"/>
    </row>
    <row r="325" spans="1:108" ht="78.75">
      <c r="A325" s="8" t="s">
        <v>2592</v>
      </c>
      <c r="B325" s="7" t="s">
        <v>531</v>
      </c>
      <c r="C325" s="8" t="s">
        <v>2522</v>
      </c>
      <c r="D325" s="9" t="s">
        <v>2523</v>
      </c>
      <c r="E325" s="9">
        <v>36757081</v>
      </c>
      <c r="F325" s="8" t="s">
        <v>2567</v>
      </c>
      <c r="G325" s="9" t="s">
        <v>2568</v>
      </c>
      <c r="H325" s="9">
        <v>1085258334</v>
      </c>
      <c r="I325" s="7" t="s">
        <v>760</v>
      </c>
      <c r="J325" s="7" t="s">
        <v>2593</v>
      </c>
      <c r="K325" s="7" t="s">
        <v>2594</v>
      </c>
      <c r="L325" s="7" t="s">
        <v>537</v>
      </c>
      <c r="M325" s="7" t="s">
        <v>111</v>
      </c>
      <c r="N325" s="7" t="s">
        <v>550</v>
      </c>
      <c r="O325" s="7" t="s">
        <v>172</v>
      </c>
      <c r="P325" s="7" t="s">
        <v>2595</v>
      </c>
      <c r="Q325" s="7" t="s">
        <v>2534</v>
      </c>
      <c r="R325" s="8" t="s">
        <v>2596</v>
      </c>
      <c r="S325" s="7" t="s">
        <v>2597</v>
      </c>
      <c r="T325" s="7" t="s">
        <v>2598</v>
      </c>
      <c r="U325" s="11">
        <v>1</v>
      </c>
      <c r="V325" s="7" t="s">
        <v>160</v>
      </c>
      <c r="W325" s="57">
        <v>25</v>
      </c>
      <c r="X325" s="57">
        <v>25</v>
      </c>
      <c r="Y325" s="14">
        <f t="shared" si="348"/>
        <v>1</v>
      </c>
      <c r="Z325" s="57">
        <v>29</v>
      </c>
      <c r="AA325" s="57">
        <v>29</v>
      </c>
      <c r="AB325" s="14">
        <f t="shared" si="349"/>
        <v>1</v>
      </c>
      <c r="AC325" s="57">
        <v>32</v>
      </c>
      <c r="AD325" s="57">
        <v>32</v>
      </c>
      <c r="AE325" s="14">
        <f t="shared" si="350"/>
        <v>1</v>
      </c>
      <c r="AF325" s="49">
        <f t="shared" si="345"/>
        <v>86</v>
      </c>
      <c r="AG325" s="7">
        <f t="shared" si="345"/>
        <v>86</v>
      </c>
      <c r="AH325" s="14">
        <f t="shared" si="375"/>
        <v>1</v>
      </c>
      <c r="AI325" s="17" t="str">
        <f t="shared" si="351"/>
        <v>SOBRESALIENTE</v>
      </c>
      <c r="AJ325" s="11">
        <v>1</v>
      </c>
      <c r="AK325" s="11" t="s">
        <v>119</v>
      </c>
      <c r="AL325" s="7" t="s">
        <v>2599</v>
      </c>
      <c r="AM325" s="44">
        <v>27</v>
      </c>
      <c r="AN325" s="44">
        <v>27</v>
      </c>
      <c r="AO325" s="14">
        <f t="shared" si="352"/>
        <v>1</v>
      </c>
      <c r="AP325" s="44">
        <v>42</v>
      </c>
      <c r="AQ325" s="44">
        <v>42</v>
      </c>
      <c r="AR325" s="14">
        <f t="shared" si="353"/>
        <v>1</v>
      </c>
      <c r="AS325" s="44">
        <v>69</v>
      </c>
      <c r="AT325" s="44">
        <v>70</v>
      </c>
      <c r="AU325" s="14">
        <f t="shared" si="354"/>
        <v>0.98571428571428577</v>
      </c>
      <c r="AV325" s="49">
        <f t="shared" si="322"/>
        <v>138</v>
      </c>
      <c r="AW325" s="7">
        <f t="shared" si="322"/>
        <v>139</v>
      </c>
      <c r="AX325" s="14">
        <f t="shared" si="355"/>
        <v>0.9928057553956835</v>
      </c>
      <c r="AY325" s="17" t="str">
        <f t="shared" si="356"/>
        <v>ACEPTABLE</v>
      </c>
      <c r="AZ325" s="11">
        <f t="shared" si="376"/>
        <v>1</v>
      </c>
      <c r="BA325" s="11" t="s">
        <v>119</v>
      </c>
      <c r="BB325" s="7" t="s">
        <v>2600</v>
      </c>
      <c r="BC325" s="21"/>
      <c r="BD325" s="21"/>
      <c r="BE325" s="14" t="e">
        <f t="shared" si="357"/>
        <v>#DIV/0!</v>
      </c>
      <c r="BF325" s="21"/>
      <c r="BG325" s="21"/>
      <c r="BH325" s="14" t="e">
        <f t="shared" si="358"/>
        <v>#DIV/0!</v>
      </c>
      <c r="BI325" s="21"/>
      <c r="BJ325" s="21"/>
      <c r="BK325" s="14" t="e">
        <f t="shared" si="359"/>
        <v>#DIV/0!</v>
      </c>
      <c r="BL325" s="27">
        <f t="shared" si="323"/>
        <v>0</v>
      </c>
      <c r="BM325" s="26">
        <f t="shared" si="323"/>
        <v>0</v>
      </c>
      <c r="BN325" s="14" t="e">
        <f t="shared" si="360"/>
        <v>#DIV/0!</v>
      </c>
      <c r="BO325" s="28" t="str">
        <f t="shared" si="361"/>
        <v>N/A</v>
      </c>
      <c r="BP325" s="24">
        <f t="shared" si="342"/>
        <v>1</v>
      </c>
      <c r="BQ325" s="21"/>
      <c r="BR325" s="21"/>
      <c r="BS325" s="21"/>
      <c r="BT325" s="14" t="e">
        <f t="shared" si="362"/>
        <v>#DIV/0!</v>
      </c>
      <c r="BU325" s="21"/>
      <c r="BV325" s="21"/>
      <c r="BW325" s="14" t="e">
        <f t="shared" si="363"/>
        <v>#DIV/0!</v>
      </c>
      <c r="BX325" s="21"/>
      <c r="BY325" s="21"/>
      <c r="BZ325" s="14" t="e">
        <f t="shared" si="364"/>
        <v>#DIV/0!</v>
      </c>
      <c r="CA325" s="27">
        <f t="shared" si="365"/>
        <v>0</v>
      </c>
      <c r="CB325" s="26">
        <f t="shared" si="365"/>
        <v>0</v>
      </c>
      <c r="CC325" s="14" t="e">
        <f t="shared" si="366"/>
        <v>#DIV/0!</v>
      </c>
      <c r="CD325" s="28" t="str">
        <f t="shared" si="367"/>
        <v>N/A</v>
      </c>
      <c r="CE325" s="24">
        <f t="shared" si="343"/>
        <v>1</v>
      </c>
      <c r="CF325" s="21"/>
      <c r="CG325" s="26">
        <f t="shared" ref="CG325:CH329" si="380">SUBTOTAL(9,W325,Z325,AC325,AM325,AP324,AS325)</f>
        <v>187</v>
      </c>
      <c r="CH325" s="26">
        <f t="shared" si="380"/>
        <v>189</v>
      </c>
      <c r="CI325" s="14">
        <f t="shared" si="369"/>
        <v>0.98941798941798942</v>
      </c>
      <c r="CJ325" s="28" t="str">
        <f t="shared" si="379"/>
        <v>ACEPTABLE</v>
      </c>
      <c r="CK325" s="11">
        <v>1</v>
      </c>
      <c r="CL325" s="26"/>
      <c r="CM325" s="26">
        <f t="shared" si="370"/>
        <v>224</v>
      </c>
      <c r="CN325" s="38">
        <f t="shared" si="377"/>
        <v>37.5</v>
      </c>
      <c r="CO325" s="14">
        <f t="shared" si="371"/>
        <v>5.9733333333333336</v>
      </c>
      <c r="CP325" s="28" t="str">
        <f>IFERROR((IF(CO325&gt;=CQ325,"SOBRESALIENTE",IF(CO325&lt;CQ325-(CQ325*0.05),"NO CUMPLIDA","ACEPTABLE"))),"N/A")</f>
        <v>SOBRESALIENTE</v>
      </c>
      <c r="CQ325" s="11">
        <v>1</v>
      </c>
      <c r="CR325" s="26"/>
      <c r="CS325" s="26">
        <f t="shared" si="372"/>
        <v>0</v>
      </c>
      <c r="CT325" s="29">
        <f t="shared" si="378"/>
        <v>37.5</v>
      </c>
      <c r="CU325" s="30">
        <f t="shared" si="373"/>
        <v>0</v>
      </c>
      <c r="CV325" s="28" t="str">
        <f>IFERROR((IF(CU325&gt;=CW325,"SOBRESALIENTE",IF(CU325&lt;CW325-(CW325*0.05),"NO CUMPLIDA","ACEPTABLE"))),"N/A")</f>
        <v>NO CUMPLIDA</v>
      </c>
      <c r="CW325" s="11">
        <v>1</v>
      </c>
      <c r="CX325" s="26"/>
      <c r="CY325" s="26">
        <f t="shared" si="347"/>
        <v>224</v>
      </c>
      <c r="CZ325" s="46">
        <f t="shared" si="347"/>
        <v>225</v>
      </c>
      <c r="DA325" s="30">
        <f t="shared" si="374"/>
        <v>0.99555555555555553</v>
      </c>
      <c r="DB325" s="28" t="str">
        <f>IFERROR((IF(DA325&gt;=DC325,"SOBRESALIENTE",IF(DA325&lt;DC325-(DC325*0.05),"NO CUMPLIDA","ACEPTABLE"))),"N/A")</f>
        <v>ACEPTABLE</v>
      </c>
      <c r="DC325" s="11">
        <v>1</v>
      </c>
      <c r="DD325" s="26"/>
    </row>
    <row r="326" spans="1:108" ht="78.75">
      <c r="A326" s="6" t="s">
        <v>2601</v>
      </c>
      <c r="B326" s="7" t="s">
        <v>531</v>
      </c>
      <c r="C326" s="8" t="s">
        <v>2522</v>
      </c>
      <c r="D326" s="9" t="s">
        <v>2523</v>
      </c>
      <c r="E326" s="9">
        <v>36757081</v>
      </c>
      <c r="F326" s="8" t="s">
        <v>2567</v>
      </c>
      <c r="G326" s="9" t="s">
        <v>2568</v>
      </c>
      <c r="H326" s="9">
        <v>1085258334</v>
      </c>
      <c r="I326" s="7" t="s">
        <v>760</v>
      </c>
      <c r="J326" s="7" t="s">
        <v>2593</v>
      </c>
      <c r="K326" s="7" t="s">
        <v>2594</v>
      </c>
      <c r="L326" s="7" t="s">
        <v>537</v>
      </c>
      <c r="M326" s="7" t="s">
        <v>111</v>
      </c>
      <c r="N326" s="7" t="s">
        <v>550</v>
      </c>
      <c r="O326" s="7" t="s">
        <v>172</v>
      </c>
      <c r="P326" s="7" t="s">
        <v>2602</v>
      </c>
      <c r="Q326" s="7" t="s">
        <v>2603</v>
      </c>
      <c r="R326" s="8" t="s">
        <v>2604</v>
      </c>
      <c r="S326" s="7" t="s">
        <v>2605</v>
      </c>
      <c r="T326" s="7" t="s">
        <v>2606</v>
      </c>
      <c r="U326" s="11">
        <v>0.9</v>
      </c>
      <c r="V326" s="7" t="s">
        <v>160</v>
      </c>
      <c r="W326" s="57">
        <v>30</v>
      </c>
      <c r="X326" s="57">
        <v>31</v>
      </c>
      <c r="Y326" s="14">
        <f t="shared" si="348"/>
        <v>0.967741935483871</v>
      </c>
      <c r="Z326" s="59">
        <v>59</v>
      </c>
      <c r="AA326" s="59">
        <v>59</v>
      </c>
      <c r="AB326" s="14">
        <f t="shared" si="349"/>
        <v>1</v>
      </c>
      <c r="AC326" s="21">
        <v>17</v>
      </c>
      <c r="AD326" s="21">
        <v>18</v>
      </c>
      <c r="AE326" s="14">
        <f t="shared" si="350"/>
        <v>0.94444444444444442</v>
      </c>
      <c r="AF326" s="49">
        <f t="shared" si="345"/>
        <v>106</v>
      </c>
      <c r="AG326" s="7">
        <f t="shared" si="345"/>
        <v>108</v>
      </c>
      <c r="AH326" s="14">
        <f t="shared" si="375"/>
        <v>0.98148148148148151</v>
      </c>
      <c r="AI326" s="17" t="str">
        <f t="shared" si="351"/>
        <v>SOBRESALIENTE</v>
      </c>
      <c r="AJ326" s="11">
        <v>0.9</v>
      </c>
      <c r="AK326" s="11" t="s">
        <v>119</v>
      </c>
      <c r="AL326" s="7" t="s">
        <v>2607</v>
      </c>
      <c r="AM326" s="44">
        <v>30</v>
      </c>
      <c r="AN326" s="44">
        <v>31</v>
      </c>
      <c r="AO326" s="14">
        <f t="shared" si="352"/>
        <v>0.967741935483871</v>
      </c>
      <c r="AP326" s="44">
        <v>25</v>
      </c>
      <c r="AQ326" s="44">
        <v>28</v>
      </c>
      <c r="AR326" s="14">
        <f t="shared" si="353"/>
        <v>0.8928571428571429</v>
      </c>
      <c r="AS326" s="44">
        <v>20</v>
      </c>
      <c r="AT326" s="44">
        <v>20</v>
      </c>
      <c r="AU326" s="14">
        <f t="shared" si="354"/>
        <v>1</v>
      </c>
      <c r="AV326" s="49">
        <f t="shared" si="322"/>
        <v>75</v>
      </c>
      <c r="AW326" s="7">
        <f t="shared" si="322"/>
        <v>79</v>
      </c>
      <c r="AX326" s="14">
        <f t="shared" si="355"/>
        <v>0.94936708860759489</v>
      </c>
      <c r="AY326" s="17" t="str">
        <f t="shared" si="356"/>
        <v>SOBRESALIENTE</v>
      </c>
      <c r="AZ326" s="11">
        <f t="shared" si="376"/>
        <v>0.9</v>
      </c>
      <c r="BA326" s="62" t="s">
        <v>119</v>
      </c>
      <c r="BB326" s="7" t="s">
        <v>2607</v>
      </c>
      <c r="BC326" s="21"/>
      <c r="BD326" s="21"/>
      <c r="BE326" s="14" t="e">
        <f t="shared" si="357"/>
        <v>#DIV/0!</v>
      </c>
      <c r="BF326" s="21"/>
      <c r="BG326" s="21"/>
      <c r="BH326" s="14" t="e">
        <f t="shared" si="358"/>
        <v>#DIV/0!</v>
      </c>
      <c r="BI326" s="21"/>
      <c r="BJ326" s="21"/>
      <c r="BK326" s="14" t="e">
        <f t="shared" si="359"/>
        <v>#DIV/0!</v>
      </c>
      <c r="BL326" s="27">
        <f t="shared" si="323"/>
        <v>0</v>
      </c>
      <c r="BM326" s="26">
        <f t="shared" si="323"/>
        <v>0</v>
      </c>
      <c r="BN326" s="14" t="e">
        <f t="shared" si="360"/>
        <v>#DIV/0!</v>
      </c>
      <c r="BO326" s="28" t="str">
        <f t="shared" si="361"/>
        <v>N/A</v>
      </c>
      <c r="BP326" s="24">
        <f t="shared" si="342"/>
        <v>0.9</v>
      </c>
      <c r="BQ326" s="21"/>
      <c r="BR326" s="21"/>
      <c r="BS326" s="21"/>
      <c r="BT326" s="14" t="e">
        <f t="shared" si="362"/>
        <v>#DIV/0!</v>
      </c>
      <c r="BU326" s="21"/>
      <c r="BV326" s="21"/>
      <c r="BW326" s="14" t="e">
        <f t="shared" si="363"/>
        <v>#DIV/0!</v>
      </c>
      <c r="BX326" s="21"/>
      <c r="BY326" s="21"/>
      <c r="BZ326" s="14" t="e">
        <f t="shared" si="364"/>
        <v>#DIV/0!</v>
      </c>
      <c r="CA326" s="27">
        <f t="shared" si="365"/>
        <v>0</v>
      </c>
      <c r="CB326" s="26">
        <f t="shared" si="365"/>
        <v>0</v>
      </c>
      <c r="CC326" s="14" t="e">
        <f t="shared" si="366"/>
        <v>#DIV/0!</v>
      </c>
      <c r="CD326" s="28" t="str">
        <f t="shared" si="367"/>
        <v>N/A</v>
      </c>
      <c r="CE326" s="24">
        <f t="shared" si="343"/>
        <v>0.9</v>
      </c>
      <c r="CF326" s="21"/>
      <c r="CG326" s="26">
        <f t="shared" si="380"/>
        <v>198</v>
      </c>
      <c r="CH326" s="26">
        <f t="shared" si="380"/>
        <v>201</v>
      </c>
      <c r="CI326" s="14">
        <f t="shared" si="369"/>
        <v>0.9850746268656716</v>
      </c>
      <c r="CJ326" s="28" t="str">
        <f t="shared" si="379"/>
        <v>SOBRESALIENTE</v>
      </c>
      <c r="CK326" s="11">
        <v>0.9</v>
      </c>
      <c r="CL326" s="26"/>
      <c r="CM326" s="26">
        <f t="shared" si="370"/>
        <v>181</v>
      </c>
      <c r="CN326" s="38">
        <f t="shared" si="377"/>
        <v>31.166666666666668</v>
      </c>
      <c r="CO326" s="14">
        <f t="shared" si="371"/>
        <v>5.8074866310160429</v>
      </c>
      <c r="CP326" s="28" t="str">
        <f>IFERROR((IF(CO326&gt;=CQ326,"SOBRESALIENTE",IF(CO326&lt;CQ326-(CQ326*0.05),"NO CUMPLIDA","ACEPTABLE"))),"N/A")</f>
        <v>SOBRESALIENTE</v>
      </c>
      <c r="CQ326" s="11">
        <v>0.9</v>
      </c>
      <c r="CR326" s="26"/>
      <c r="CS326" s="26">
        <f t="shared" si="372"/>
        <v>0</v>
      </c>
      <c r="CT326" s="29">
        <f t="shared" si="378"/>
        <v>31.166666666666668</v>
      </c>
      <c r="CU326" s="30">
        <f t="shared" si="373"/>
        <v>0</v>
      </c>
      <c r="CV326" s="28" t="str">
        <f>IFERROR((IF(CU326&gt;=CW326,"SOBRESALIENTE",IF(CU326&lt;CW326-(CW326*0.05),"NO CUMPLIDA","ACEPTABLE"))),"N/A")</f>
        <v>NO CUMPLIDA</v>
      </c>
      <c r="CW326" s="11">
        <v>0.9</v>
      </c>
      <c r="CX326" s="26"/>
      <c r="CY326" s="26">
        <f t="shared" si="347"/>
        <v>181</v>
      </c>
      <c r="CZ326" s="46">
        <f t="shared" si="347"/>
        <v>187</v>
      </c>
      <c r="DA326" s="30">
        <f t="shared" si="374"/>
        <v>0.96791443850267378</v>
      </c>
      <c r="DB326" s="28" t="str">
        <f>IFERROR((IF(DA326&gt;=DC326,"SOBRESALIENTE",IF(DA326&lt;DC326-(DC326*0.05),"NO CUMPLIDA","ACEPTABLE"))),"N/A")</f>
        <v>SOBRESALIENTE</v>
      </c>
      <c r="DC326" s="11">
        <v>0.9</v>
      </c>
      <c r="DD326" s="26"/>
    </row>
    <row r="327" spans="1:108" ht="67.5">
      <c r="A327" s="8" t="s">
        <v>2608</v>
      </c>
      <c r="B327" s="7" t="s">
        <v>531</v>
      </c>
      <c r="C327" s="8" t="s">
        <v>2522</v>
      </c>
      <c r="D327" s="9" t="s">
        <v>2523</v>
      </c>
      <c r="E327" s="9">
        <v>36757081</v>
      </c>
      <c r="F327" s="8" t="s">
        <v>2567</v>
      </c>
      <c r="G327" s="9" t="s">
        <v>2568</v>
      </c>
      <c r="H327" s="9">
        <v>1085258334</v>
      </c>
      <c r="I327" s="7" t="s">
        <v>107</v>
      </c>
      <c r="J327" s="7" t="s">
        <v>2609</v>
      </c>
      <c r="K327" s="7" t="s">
        <v>2610</v>
      </c>
      <c r="L327" s="7" t="s">
        <v>537</v>
      </c>
      <c r="M327" s="7" t="s">
        <v>111</v>
      </c>
      <c r="N327" s="7" t="s">
        <v>154</v>
      </c>
      <c r="O327" s="7" t="s">
        <v>2</v>
      </c>
      <c r="P327" s="7" t="s">
        <v>2611</v>
      </c>
      <c r="Q327" s="7" t="s">
        <v>2534</v>
      </c>
      <c r="R327" s="8" t="s">
        <v>2612</v>
      </c>
      <c r="S327" s="7" t="s">
        <v>2613</v>
      </c>
      <c r="T327" s="7" t="s">
        <v>2614</v>
      </c>
      <c r="U327" s="11">
        <v>1</v>
      </c>
      <c r="V327" s="7" t="s">
        <v>160</v>
      </c>
      <c r="W327" s="57">
        <v>127</v>
      </c>
      <c r="X327" s="57">
        <v>146</v>
      </c>
      <c r="Y327" s="14">
        <f t="shared" si="348"/>
        <v>0.86986301369863017</v>
      </c>
      <c r="Z327" s="57">
        <v>115</v>
      </c>
      <c r="AA327" s="57">
        <v>115</v>
      </c>
      <c r="AB327" s="14">
        <f t="shared" si="349"/>
        <v>1</v>
      </c>
      <c r="AC327" s="57">
        <v>144</v>
      </c>
      <c r="AD327" s="57">
        <v>146</v>
      </c>
      <c r="AE327" s="14">
        <f t="shared" si="350"/>
        <v>0.98630136986301364</v>
      </c>
      <c r="AF327" s="49">
        <f t="shared" si="345"/>
        <v>386</v>
      </c>
      <c r="AG327" s="7">
        <f t="shared" si="345"/>
        <v>407</v>
      </c>
      <c r="AH327" s="14">
        <f t="shared" si="375"/>
        <v>0.94840294840294836</v>
      </c>
      <c r="AI327" s="17" t="str">
        <f t="shared" si="351"/>
        <v>NO CUMPLIDA</v>
      </c>
      <c r="AJ327" s="11">
        <v>1</v>
      </c>
      <c r="AK327" s="11" t="s">
        <v>119</v>
      </c>
      <c r="AL327" s="7" t="s">
        <v>2615</v>
      </c>
      <c r="AM327" s="44">
        <v>134</v>
      </c>
      <c r="AN327" s="44">
        <v>138</v>
      </c>
      <c r="AO327" s="14">
        <f t="shared" si="352"/>
        <v>0.97101449275362317</v>
      </c>
      <c r="AP327" s="44">
        <v>113</v>
      </c>
      <c r="AQ327" s="44">
        <v>120</v>
      </c>
      <c r="AR327" s="14">
        <f t="shared" si="353"/>
        <v>0.94166666666666665</v>
      </c>
      <c r="AS327" s="44">
        <v>131</v>
      </c>
      <c r="AT327" s="44">
        <v>135</v>
      </c>
      <c r="AU327" s="14">
        <f t="shared" si="354"/>
        <v>0.97037037037037033</v>
      </c>
      <c r="AV327" s="49">
        <f t="shared" si="322"/>
        <v>378</v>
      </c>
      <c r="AW327" s="7">
        <f t="shared" si="322"/>
        <v>393</v>
      </c>
      <c r="AX327" s="14">
        <f t="shared" si="355"/>
        <v>0.96183206106870234</v>
      </c>
      <c r="AY327" s="17" t="str">
        <f t="shared" si="356"/>
        <v>ACEPTABLE</v>
      </c>
      <c r="AZ327" s="11">
        <f t="shared" si="376"/>
        <v>1</v>
      </c>
      <c r="BA327" s="156" t="s">
        <v>119</v>
      </c>
      <c r="BB327" s="7" t="s">
        <v>2615</v>
      </c>
      <c r="BC327" s="21"/>
      <c r="BD327" s="21"/>
      <c r="BE327" s="14" t="e">
        <f t="shared" si="357"/>
        <v>#DIV/0!</v>
      </c>
      <c r="BF327" s="21"/>
      <c r="BG327" s="21"/>
      <c r="BH327" s="14" t="e">
        <f t="shared" si="358"/>
        <v>#DIV/0!</v>
      </c>
      <c r="BI327" s="21"/>
      <c r="BJ327" s="21"/>
      <c r="BK327" s="14" t="e">
        <f t="shared" si="359"/>
        <v>#DIV/0!</v>
      </c>
      <c r="BL327" s="27">
        <f t="shared" si="323"/>
        <v>0</v>
      </c>
      <c r="BM327" s="26">
        <f t="shared" si="323"/>
        <v>0</v>
      </c>
      <c r="BN327" s="14" t="e">
        <f t="shared" si="360"/>
        <v>#DIV/0!</v>
      </c>
      <c r="BO327" s="28" t="str">
        <f t="shared" si="361"/>
        <v>N/A</v>
      </c>
      <c r="BP327" s="24">
        <f t="shared" si="342"/>
        <v>1</v>
      </c>
      <c r="BQ327" s="21"/>
      <c r="BR327" s="21"/>
      <c r="BS327" s="21"/>
      <c r="BT327" s="14" t="e">
        <f t="shared" si="362"/>
        <v>#DIV/0!</v>
      </c>
      <c r="BU327" s="21"/>
      <c r="BV327" s="21"/>
      <c r="BW327" s="14" t="e">
        <f t="shared" si="363"/>
        <v>#DIV/0!</v>
      </c>
      <c r="BX327" s="21"/>
      <c r="BY327" s="21"/>
      <c r="BZ327" s="14" t="e">
        <f t="shared" si="364"/>
        <v>#DIV/0!</v>
      </c>
      <c r="CA327" s="27">
        <f t="shared" si="365"/>
        <v>0</v>
      </c>
      <c r="CB327" s="26">
        <f t="shared" si="365"/>
        <v>0</v>
      </c>
      <c r="CC327" s="14" t="e">
        <f t="shared" si="366"/>
        <v>#DIV/0!</v>
      </c>
      <c r="CD327" s="28" t="str">
        <f t="shared" si="367"/>
        <v>N/A</v>
      </c>
      <c r="CE327" s="24">
        <f t="shared" si="343"/>
        <v>1</v>
      </c>
      <c r="CF327" s="21"/>
      <c r="CG327" s="26">
        <f t="shared" si="380"/>
        <v>676</v>
      </c>
      <c r="CH327" s="26">
        <f t="shared" si="380"/>
        <v>708</v>
      </c>
      <c r="CI327" s="14">
        <f t="shared" si="369"/>
        <v>0.95480225988700562</v>
      </c>
      <c r="CJ327" s="28" t="str">
        <f t="shared" si="379"/>
        <v>ACEPTABLE</v>
      </c>
      <c r="CK327" s="11">
        <v>1</v>
      </c>
      <c r="CL327" s="26"/>
      <c r="CM327" s="26">
        <f t="shared" si="370"/>
        <v>764</v>
      </c>
      <c r="CN327" s="38">
        <f t="shared" si="377"/>
        <v>133.33333333333334</v>
      </c>
      <c r="CO327" s="14">
        <f t="shared" si="371"/>
        <v>5.7299999999999995</v>
      </c>
      <c r="CP327" s="28" t="str">
        <f>IFERROR((IF(CO327&lt;=CQ327,"SOBRESALIENTE",IF(CO327&lt;CQ327+(CQ327*0.05),"NO CUMPLIDA","ACEPTABLE"))),"N/A")</f>
        <v>ACEPTABLE</v>
      </c>
      <c r="CQ327" s="11">
        <v>1</v>
      </c>
      <c r="CR327" s="26"/>
      <c r="CS327" s="26">
        <f t="shared" si="372"/>
        <v>0</v>
      </c>
      <c r="CT327" s="29">
        <f t="shared" si="378"/>
        <v>133.33333333333334</v>
      </c>
      <c r="CU327" s="30">
        <f t="shared" si="373"/>
        <v>0</v>
      </c>
      <c r="CV327" s="28" t="str">
        <f>IFERROR((IF(CU327&gt;=CW327,"SOBRESALIENTE",IF(CU327&gt;CW327-(CW327*0.05),"NO CUMPLIDA","ACEPTABLE"))),"N/A")</f>
        <v>ACEPTABLE</v>
      </c>
      <c r="CW327" s="11">
        <v>1</v>
      </c>
      <c r="CX327" s="26"/>
      <c r="CY327" s="26">
        <f t="shared" si="347"/>
        <v>764</v>
      </c>
      <c r="CZ327" s="46">
        <f t="shared" si="347"/>
        <v>800</v>
      </c>
      <c r="DA327" s="30">
        <f t="shared" si="374"/>
        <v>0.95499999999999996</v>
      </c>
      <c r="DB327" s="28" t="str">
        <f>IFERROR((IF(DA327&lt;=DC327,"SOBRESALIENTE",IF(DA327&lt;DC327+(DC327*0.05),"NO CUMPLIDA","ACEPTABLE"))),"N/A")</f>
        <v>SOBRESALIENTE</v>
      </c>
      <c r="DC327" s="11">
        <v>1</v>
      </c>
      <c r="DD327" s="26"/>
    </row>
    <row r="328" spans="1:108" ht="78.75">
      <c r="A328" s="6" t="s">
        <v>2616</v>
      </c>
      <c r="B328" s="7" t="s">
        <v>531</v>
      </c>
      <c r="C328" s="8" t="s">
        <v>2522</v>
      </c>
      <c r="D328" s="9" t="s">
        <v>2523</v>
      </c>
      <c r="E328" s="9">
        <v>36757081</v>
      </c>
      <c r="F328" s="8" t="s">
        <v>2567</v>
      </c>
      <c r="G328" s="9" t="s">
        <v>2568</v>
      </c>
      <c r="H328" s="9">
        <v>1085258334</v>
      </c>
      <c r="I328" s="7" t="s">
        <v>760</v>
      </c>
      <c r="J328" s="7" t="s">
        <v>2617</v>
      </c>
      <c r="K328" s="7" t="s">
        <v>2618</v>
      </c>
      <c r="L328" s="7" t="s">
        <v>537</v>
      </c>
      <c r="M328" s="7" t="s">
        <v>111</v>
      </c>
      <c r="N328" s="7" t="s">
        <v>154</v>
      </c>
      <c r="O328" s="7" t="s">
        <v>172</v>
      </c>
      <c r="P328" s="7" t="s">
        <v>193</v>
      </c>
      <c r="Q328" s="7" t="s">
        <v>2534</v>
      </c>
      <c r="R328" s="8" t="s">
        <v>2619</v>
      </c>
      <c r="S328" s="7" t="s">
        <v>2620</v>
      </c>
      <c r="T328" s="7" t="s">
        <v>2621</v>
      </c>
      <c r="U328" s="11">
        <v>0.5</v>
      </c>
      <c r="V328" s="7" t="s">
        <v>160</v>
      </c>
      <c r="W328" s="307">
        <v>20</v>
      </c>
      <c r="X328" s="307">
        <v>20</v>
      </c>
      <c r="Y328" s="14">
        <f t="shared" si="348"/>
        <v>1</v>
      </c>
      <c r="Z328" s="307">
        <v>25</v>
      </c>
      <c r="AA328" s="76">
        <v>26</v>
      </c>
      <c r="AB328" s="14">
        <f t="shared" si="349"/>
        <v>0.96153846153846156</v>
      </c>
      <c r="AC328" s="76">
        <v>33</v>
      </c>
      <c r="AD328" s="307">
        <v>35</v>
      </c>
      <c r="AE328" s="14">
        <f t="shared" si="350"/>
        <v>0.94285714285714284</v>
      </c>
      <c r="AF328" s="49">
        <f t="shared" si="345"/>
        <v>78</v>
      </c>
      <c r="AG328" s="7">
        <f t="shared" si="345"/>
        <v>81</v>
      </c>
      <c r="AH328" s="14">
        <f t="shared" si="375"/>
        <v>0.96296296296296291</v>
      </c>
      <c r="AI328" s="17" t="str">
        <f t="shared" si="351"/>
        <v>SOBRESALIENTE</v>
      </c>
      <c r="AJ328" s="11">
        <v>0.5</v>
      </c>
      <c r="AK328" s="11" t="s">
        <v>119</v>
      </c>
      <c r="AL328" s="7" t="s">
        <v>2622</v>
      </c>
      <c r="AM328" s="44">
        <v>8</v>
      </c>
      <c r="AN328" s="44">
        <v>10</v>
      </c>
      <c r="AO328" s="14">
        <f t="shared" si="352"/>
        <v>0.8</v>
      </c>
      <c r="AP328" s="44">
        <v>15</v>
      </c>
      <c r="AQ328" s="44">
        <v>18</v>
      </c>
      <c r="AR328" s="14">
        <f t="shared" si="353"/>
        <v>0.83333333333333337</v>
      </c>
      <c r="AS328" s="44">
        <v>20</v>
      </c>
      <c r="AT328" s="44">
        <v>25</v>
      </c>
      <c r="AU328" s="14">
        <f t="shared" si="354"/>
        <v>0.8</v>
      </c>
      <c r="AV328" s="49">
        <f t="shared" si="322"/>
        <v>43</v>
      </c>
      <c r="AW328" s="7">
        <f t="shared" si="322"/>
        <v>53</v>
      </c>
      <c r="AX328" s="14">
        <f t="shared" si="355"/>
        <v>0.81132075471698117</v>
      </c>
      <c r="AY328" s="17" t="str">
        <f t="shared" si="356"/>
        <v>SOBRESALIENTE</v>
      </c>
      <c r="AZ328" s="11">
        <f t="shared" si="376"/>
        <v>0.5</v>
      </c>
      <c r="BA328" s="11" t="s">
        <v>119</v>
      </c>
      <c r="BB328" s="7" t="s">
        <v>2623</v>
      </c>
      <c r="BC328" s="21"/>
      <c r="BD328" s="21"/>
      <c r="BE328" s="14" t="e">
        <f t="shared" si="357"/>
        <v>#DIV/0!</v>
      </c>
      <c r="BF328" s="21"/>
      <c r="BG328" s="21"/>
      <c r="BH328" s="14" t="e">
        <f t="shared" si="358"/>
        <v>#DIV/0!</v>
      </c>
      <c r="BI328" s="21"/>
      <c r="BJ328" s="21"/>
      <c r="BK328" s="14" t="e">
        <f t="shared" si="359"/>
        <v>#DIV/0!</v>
      </c>
      <c r="BL328" s="27">
        <f t="shared" si="323"/>
        <v>0</v>
      </c>
      <c r="BM328" s="26">
        <f t="shared" si="323"/>
        <v>0</v>
      </c>
      <c r="BN328" s="14" t="e">
        <f t="shared" si="360"/>
        <v>#DIV/0!</v>
      </c>
      <c r="BO328" s="28" t="str">
        <f t="shared" si="361"/>
        <v>N/A</v>
      </c>
      <c r="BP328" s="24">
        <f t="shared" si="342"/>
        <v>0.5</v>
      </c>
      <c r="BQ328" s="21"/>
      <c r="BR328" s="21"/>
      <c r="BS328" s="21"/>
      <c r="BT328" s="14" t="e">
        <f t="shared" si="362"/>
        <v>#DIV/0!</v>
      </c>
      <c r="BU328" s="21"/>
      <c r="BV328" s="21"/>
      <c r="BW328" s="14" t="e">
        <f t="shared" si="363"/>
        <v>#DIV/0!</v>
      </c>
      <c r="BX328" s="21"/>
      <c r="BY328" s="21"/>
      <c r="BZ328" s="14" t="e">
        <f t="shared" si="364"/>
        <v>#DIV/0!</v>
      </c>
      <c r="CA328" s="27">
        <f t="shared" si="365"/>
        <v>0</v>
      </c>
      <c r="CB328" s="26">
        <f t="shared" si="365"/>
        <v>0</v>
      </c>
      <c r="CC328" s="14" t="e">
        <f t="shared" si="366"/>
        <v>#DIV/0!</v>
      </c>
      <c r="CD328" s="28" t="str">
        <f t="shared" si="367"/>
        <v>N/A</v>
      </c>
      <c r="CE328" s="24">
        <f t="shared" si="343"/>
        <v>0.5</v>
      </c>
      <c r="CF328" s="21"/>
      <c r="CG328" s="26">
        <f t="shared" si="380"/>
        <v>219</v>
      </c>
      <c r="CH328" s="26">
        <f t="shared" si="380"/>
        <v>236</v>
      </c>
      <c r="CI328" s="14">
        <f t="shared" si="369"/>
        <v>0.92796610169491522</v>
      </c>
      <c r="CJ328" s="28" t="str">
        <f t="shared" si="379"/>
        <v>SOBRESALIENTE</v>
      </c>
      <c r="CK328" s="11">
        <v>0.5</v>
      </c>
      <c r="CL328" s="26"/>
      <c r="CM328" s="26">
        <f t="shared" si="370"/>
        <v>121</v>
      </c>
      <c r="CN328" s="38">
        <f t="shared" si="377"/>
        <v>22.333333333333332</v>
      </c>
      <c r="CO328" s="14">
        <f t="shared" si="371"/>
        <v>5.4179104477611943</v>
      </c>
      <c r="CP328" s="28" t="str">
        <f>IFERROR((IF(CO328&gt;=CQ328,"SOBRESALIENTE",IF(CO328&lt;CQ328-(CQ328*0.05),"NO CUMPLIDA","ACEPTABLE"))),"N/A")</f>
        <v>SOBRESALIENTE</v>
      </c>
      <c r="CQ328" s="11">
        <v>0.5</v>
      </c>
      <c r="CR328" s="26"/>
      <c r="CS328" s="26">
        <f t="shared" si="372"/>
        <v>0</v>
      </c>
      <c r="CT328" s="29">
        <f t="shared" si="378"/>
        <v>22.333333333333332</v>
      </c>
      <c r="CU328" s="30">
        <f t="shared" si="373"/>
        <v>0</v>
      </c>
      <c r="CV328" s="28" t="str">
        <f>IFERROR((IF(CU328&gt;=CW328,"SOBRESALIENTE",IF(CU328&lt;CW328-(CW328*0.05),"NO CUMPLIDA","ACEPTABLE"))),"N/A")</f>
        <v>NO CUMPLIDA</v>
      </c>
      <c r="CW328" s="11">
        <v>0.5</v>
      </c>
      <c r="CX328" s="26"/>
      <c r="CY328" s="26">
        <f t="shared" si="347"/>
        <v>121</v>
      </c>
      <c r="CZ328" s="46">
        <f t="shared" si="347"/>
        <v>134</v>
      </c>
      <c r="DA328" s="30">
        <f t="shared" si="374"/>
        <v>0.90298507462686572</v>
      </c>
      <c r="DB328" s="28" t="str">
        <f>IFERROR((IF(DA328&gt;=DC328,"SOBRESALIENTE",IF(DA328&lt;DC328-(DC328*0.05),"NO CUMPLIDA","ACEPTABLE"))),"N/A")</f>
        <v>SOBRESALIENTE</v>
      </c>
      <c r="DC328" s="11">
        <v>0.5</v>
      </c>
      <c r="DD328" s="26"/>
    </row>
    <row r="329" spans="1:108" ht="67.5">
      <c r="A329" s="8" t="s">
        <v>2624</v>
      </c>
      <c r="B329" s="7" t="s">
        <v>531</v>
      </c>
      <c r="C329" s="8" t="s">
        <v>2522</v>
      </c>
      <c r="D329" s="9" t="s">
        <v>2523</v>
      </c>
      <c r="E329" s="9">
        <v>36757081</v>
      </c>
      <c r="F329" s="8" t="s">
        <v>2567</v>
      </c>
      <c r="G329" s="9" t="s">
        <v>2568</v>
      </c>
      <c r="H329" s="9">
        <v>1085258334</v>
      </c>
      <c r="I329" s="7" t="s">
        <v>760</v>
      </c>
      <c r="J329" s="7" t="s">
        <v>2625</v>
      </c>
      <c r="K329" s="7" t="s">
        <v>2626</v>
      </c>
      <c r="L329" s="7" t="s">
        <v>537</v>
      </c>
      <c r="M329" s="7" t="s">
        <v>111</v>
      </c>
      <c r="N329" s="7" t="s">
        <v>154</v>
      </c>
      <c r="O329" s="7" t="s">
        <v>2</v>
      </c>
      <c r="P329" s="7" t="s">
        <v>2627</v>
      </c>
      <c r="Q329" s="7" t="s">
        <v>2534</v>
      </c>
      <c r="R329" s="8" t="s">
        <v>2628</v>
      </c>
      <c r="S329" s="7" t="s">
        <v>2629</v>
      </c>
      <c r="T329" s="7" t="s">
        <v>2630</v>
      </c>
      <c r="U329" s="11">
        <v>0.7</v>
      </c>
      <c r="V329" s="7" t="s">
        <v>160</v>
      </c>
      <c r="W329" s="57">
        <v>93</v>
      </c>
      <c r="X329" s="57">
        <v>146</v>
      </c>
      <c r="Y329" s="14">
        <f t="shared" si="348"/>
        <v>0.63698630136986301</v>
      </c>
      <c r="Z329" s="57">
        <v>71</v>
      </c>
      <c r="AA329" s="57">
        <v>115</v>
      </c>
      <c r="AB329" s="14">
        <f t="shared" si="349"/>
        <v>0.61739130434782608</v>
      </c>
      <c r="AC329" s="57">
        <v>104</v>
      </c>
      <c r="AD329" s="57">
        <v>146</v>
      </c>
      <c r="AE329" s="14">
        <f t="shared" si="350"/>
        <v>0.71232876712328763</v>
      </c>
      <c r="AF329" s="49">
        <f t="shared" si="345"/>
        <v>268</v>
      </c>
      <c r="AG329" s="7">
        <f t="shared" si="345"/>
        <v>407</v>
      </c>
      <c r="AH329" s="14">
        <f t="shared" si="375"/>
        <v>0.65847665847665848</v>
      </c>
      <c r="AI329" s="17" t="str">
        <f>IFERROR((IF(AH329&gt;=AJ329,"SOBRESALIENTE",IF(AH329&gt;AJ329-(AJ329*0.05),"NO CUMPLIDA","ACEPTABLE"))),"N/A")</f>
        <v>ACEPTABLE</v>
      </c>
      <c r="AJ329" s="11">
        <v>0.7</v>
      </c>
      <c r="AK329" s="11" t="s">
        <v>119</v>
      </c>
      <c r="AL329" s="7" t="s">
        <v>2631</v>
      </c>
      <c r="AM329" s="44">
        <v>96</v>
      </c>
      <c r="AN329" s="44">
        <v>138</v>
      </c>
      <c r="AO329" s="14">
        <f t="shared" si="352"/>
        <v>0.69565217391304346</v>
      </c>
      <c r="AP329" s="44">
        <v>85</v>
      </c>
      <c r="AQ329" s="44">
        <v>120</v>
      </c>
      <c r="AR329" s="14">
        <f t="shared" si="353"/>
        <v>0.70833333333333337</v>
      </c>
      <c r="AS329" s="44">
        <v>89</v>
      </c>
      <c r="AT329" s="44">
        <v>135</v>
      </c>
      <c r="AU329" s="14">
        <f t="shared" si="354"/>
        <v>0.65925925925925921</v>
      </c>
      <c r="AV329" s="49">
        <f t="shared" si="322"/>
        <v>270</v>
      </c>
      <c r="AW329" s="7">
        <f t="shared" si="322"/>
        <v>393</v>
      </c>
      <c r="AX329" s="14">
        <f t="shared" si="355"/>
        <v>0.68702290076335881</v>
      </c>
      <c r="AY329" s="17" t="str">
        <f t="shared" si="356"/>
        <v>ACEPTABLE</v>
      </c>
      <c r="AZ329" s="11">
        <f t="shared" si="376"/>
        <v>0.7</v>
      </c>
      <c r="BA329" s="11" t="s">
        <v>119</v>
      </c>
      <c r="BB329" s="7" t="s">
        <v>2631</v>
      </c>
      <c r="BC329" s="21"/>
      <c r="BD329" s="21"/>
      <c r="BE329" s="14" t="e">
        <f t="shared" si="357"/>
        <v>#DIV/0!</v>
      </c>
      <c r="BF329" s="21"/>
      <c r="BG329" s="21"/>
      <c r="BH329" s="14" t="e">
        <f t="shared" si="358"/>
        <v>#DIV/0!</v>
      </c>
      <c r="BI329" s="21"/>
      <c r="BJ329" s="21"/>
      <c r="BK329" s="14" t="e">
        <f t="shared" si="359"/>
        <v>#DIV/0!</v>
      </c>
      <c r="BL329" s="27">
        <f t="shared" si="323"/>
        <v>0</v>
      </c>
      <c r="BM329" s="26">
        <f t="shared" si="323"/>
        <v>0</v>
      </c>
      <c r="BN329" s="14" t="e">
        <f t="shared" si="360"/>
        <v>#DIV/0!</v>
      </c>
      <c r="BO329" s="28" t="str">
        <f>IFERROR((IF(BN329&lt;=BP329,"SOBRESALIENTE",IF(BN329&lt;BP32+(BP329*0.05),"NO CUMPLIDA","ACEPTABLE"))),"N/A")</f>
        <v>N/A</v>
      </c>
      <c r="BP329" s="24">
        <f t="shared" si="342"/>
        <v>0.7</v>
      </c>
      <c r="BQ329" s="21"/>
      <c r="BR329" s="21"/>
      <c r="BS329" s="21"/>
      <c r="BT329" s="14" t="e">
        <f t="shared" si="362"/>
        <v>#DIV/0!</v>
      </c>
      <c r="BU329" s="21"/>
      <c r="BV329" s="21"/>
      <c r="BW329" s="14" t="e">
        <f t="shared" si="363"/>
        <v>#DIV/0!</v>
      </c>
      <c r="BX329" s="21"/>
      <c r="BY329" s="21"/>
      <c r="BZ329" s="14" t="e">
        <f t="shared" si="364"/>
        <v>#DIV/0!</v>
      </c>
      <c r="CA329" s="27">
        <f t="shared" si="365"/>
        <v>0</v>
      </c>
      <c r="CB329" s="26">
        <f t="shared" si="365"/>
        <v>0</v>
      </c>
      <c r="CC329" s="14" t="e">
        <f t="shared" si="366"/>
        <v>#DIV/0!</v>
      </c>
      <c r="CD329" s="28" t="str">
        <f>IFERROR((IF(CC329&gt;=CE329,"SOBRESALIENTE",IF(CC329&lt;CE329-(CE329*0.05),"NO CUMPLIDA","ACEPTABLE"))),"N/A")</f>
        <v>N/A</v>
      </c>
      <c r="CE329" s="24">
        <f t="shared" si="343"/>
        <v>0.7</v>
      </c>
      <c r="CF329" s="21"/>
      <c r="CG329" s="26">
        <f t="shared" si="380"/>
        <v>468</v>
      </c>
      <c r="CH329" s="26">
        <f t="shared" si="380"/>
        <v>698</v>
      </c>
      <c r="CI329" s="14">
        <f t="shared" si="369"/>
        <v>0.67048710601719197</v>
      </c>
      <c r="CJ329" s="28" t="str">
        <f t="shared" si="379"/>
        <v>ACEPTABLE</v>
      </c>
      <c r="CK329" s="11">
        <v>0.7</v>
      </c>
      <c r="CL329" s="26"/>
      <c r="CM329" s="26">
        <f t="shared" si="370"/>
        <v>538</v>
      </c>
      <c r="CN329" s="38">
        <f t="shared" si="377"/>
        <v>133.33333333333334</v>
      </c>
      <c r="CO329" s="14">
        <f t="shared" si="371"/>
        <v>4.0350000000000001</v>
      </c>
      <c r="CP329" s="28" t="str">
        <f>IFERROR((IF(CO329&gt;=CQ329,"SOBRESALIENTE",IF(CO329&lt;CQ329-(CQ329*0.05),"NO CUMPLIDA","ACEPTABLE"))),"N/A")</f>
        <v>SOBRESALIENTE</v>
      </c>
      <c r="CQ329" s="11">
        <v>0.7</v>
      </c>
      <c r="CR329" s="26"/>
      <c r="CS329" s="26">
        <f t="shared" si="372"/>
        <v>0</v>
      </c>
      <c r="CT329" s="29">
        <f t="shared" si="378"/>
        <v>133.33333333333334</v>
      </c>
      <c r="CU329" s="30">
        <f t="shared" si="373"/>
        <v>0</v>
      </c>
      <c r="CV329" s="28" t="str">
        <f>IFERROR((IF(CU329&gt;=CW329,"SOBRESALIENTE",IF(CU329&lt;CW329-(CW329*0.05),"NO CUMPLIDA","ACEPTABLE"))),"N/A")</f>
        <v>NO CUMPLIDA</v>
      </c>
      <c r="CW329" s="11">
        <v>0.7</v>
      </c>
      <c r="CX329" s="26"/>
      <c r="CY329" s="26">
        <f t="shared" si="347"/>
        <v>538</v>
      </c>
      <c r="CZ329" s="46">
        <f t="shared" si="347"/>
        <v>800</v>
      </c>
      <c r="DA329" s="30">
        <f t="shared" si="374"/>
        <v>0.67249999999999999</v>
      </c>
      <c r="DB329" s="28" t="str">
        <f>IFERROR((IF(DA329&gt;=DC329,"SOBRESALIENTE",IF(DA329&lt;DC329-(DC329*0.05),"NO CUMPLIDA","ACEPTABLE"))),"N/A")</f>
        <v>ACEPTABLE</v>
      </c>
      <c r="DC329" s="11">
        <v>0.7</v>
      </c>
      <c r="DD329" s="26"/>
    </row>
    <row r="330" spans="1:108" ht="60" customHeight="1">
      <c r="A330" s="6" t="s">
        <v>2632</v>
      </c>
      <c r="B330" s="7" t="s">
        <v>531</v>
      </c>
      <c r="C330" s="8" t="s">
        <v>2522</v>
      </c>
      <c r="D330" s="9" t="s">
        <v>2523</v>
      </c>
      <c r="E330" s="9">
        <v>36757081</v>
      </c>
      <c r="F330" s="8" t="s">
        <v>2633</v>
      </c>
      <c r="G330" s="9" t="s">
        <v>2523</v>
      </c>
      <c r="H330" s="9">
        <v>36757081</v>
      </c>
      <c r="I330" s="7" t="s">
        <v>107</v>
      </c>
      <c r="J330" s="7" t="s">
        <v>2525</v>
      </c>
      <c r="K330" s="7" t="s">
        <v>2526</v>
      </c>
      <c r="L330" s="7" t="s">
        <v>110</v>
      </c>
      <c r="M330" s="7" t="s">
        <v>111</v>
      </c>
      <c r="N330" s="7" t="s">
        <v>112</v>
      </c>
      <c r="O330" s="7" t="s">
        <v>2</v>
      </c>
      <c r="P330" s="7" t="s">
        <v>193</v>
      </c>
      <c r="Q330" s="7" t="s">
        <v>193</v>
      </c>
      <c r="R330" s="8" t="s">
        <v>2527</v>
      </c>
      <c r="S330" s="7" t="s">
        <v>2634</v>
      </c>
      <c r="T330" s="7" t="s">
        <v>2635</v>
      </c>
      <c r="U330" s="11">
        <v>0.9</v>
      </c>
      <c r="V330" s="7" t="s">
        <v>160</v>
      </c>
      <c r="W330" s="309">
        <v>333374500</v>
      </c>
      <c r="X330" s="310">
        <v>331788711</v>
      </c>
      <c r="Y330" s="14">
        <f t="shared" si="348"/>
        <v>1.0047795146351437</v>
      </c>
      <c r="Z330" s="310">
        <v>859141815</v>
      </c>
      <c r="AA330" s="310">
        <v>329909417</v>
      </c>
      <c r="AB330" s="14">
        <f t="shared" si="349"/>
        <v>2.60417487567504</v>
      </c>
      <c r="AC330" s="311">
        <v>881279681</v>
      </c>
      <c r="AD330" s="310">
        <v>327672906</v>
      </c>
      <c r="AE330" s="14">
        <f t="shared" si="350"/>
        <v>2.6895103771564197</v>
      </c>
      <c r="AF330" s="49">
        <f t="shared" si="345"/>
        <v>2073795996</v>
      </c>
      <c r="AG330" s="7">
        <f t="shared" si="345"/>
        <v>989371034</v>
      </c>
      <c r="AH330" s="14">
        <f t="shared" si="375"/>
        <v>2.0960751070462407</v>
      </c>
      <c r="AI330" s="17" t="str">
        <f>IFERROR((IF(AH330&gt;=AJ330,"SOBRESALIENTE",IF(AH330&lt;AJ330-(AJ330*0.05),"NO CUMPLIDA","ACEPTABLE"))),"N/A")</f>
        <v>SOBRESALIENTE</v>
      </c>
      <c r="AJ330" s="11">
        <v>0.9</v>
      </c>
      <c r="AK330" s="11" t="s">
        <v>119</v>
      </c>
      <c r="AL330" s="312" t="s">
        <v>2636</v>
      </c>
      <c r="AM330" s="310">
        <v>333374500</v>
      </c>
      <c r="AN330" s="310">
        <v>349621200</v>
      </c>
      <c r="AO330" s="14">
        <f t="shared" si="352"/>
        <v>0.95353056393605418</v>
      </c>
      <c r="AP330" s="310">
        <v>508419426</v>
      </c>
      <c r="AQ330" s="310">
        <v>329909417</v>
      </c>
      <c r="AR330" s="14">
        <f t="shared" si="353"/>
        <v>1.5410879465741349</v>
      </c>
      <c r="AS330" s="311">
        <v>881279681</v>
      </c>
      <c r="AT330" s="310">
        <v>327672906</v>
      </c>
      <c r="AU330" s="14">
        <f t="shared" si="354"/>
        <v>2.6895103771564197</v>
      </c>
      <c r="AV330" s="49">
        <f t="shared" si="322"/>
        <v>1723073607</v>
      </c>
      <c r="AW330" s="7">
        <f t="shared" si="322"/>
        <v>1007203523</v>
      </c>
      <c r="AX330" s="14">
        <f t="shared" si="355"/>
        <v>1.7107501787401909</v>
      </c>
      <c r="AY330" s="17" t="str">
        <f t="shared" si="356"/>
        <v>SOBRESALIENTE</v>
      </c>
      <c r="AZ330" s="11">
        <f t="shared" si="376"/>
        <v>0.9</v>
      </c>
      <c r="BA330" s="11" t="s">
        <v>119</v>
      </c>
      <c r="BB330" s="7" t="s">
        <v>2636</v>
      </c>
      <c r="BC330" s="21"/>
      <c r="BD330" s="21"/>
      <c r="BE330" s="14" t="e">
        <f t="shared" si="357"/>
        <v>#DIV/0!</v>
      </c>
      <c r="BF330" s="21"/>
      <c r="BG330" s="21"/>
      <c r="BH330" s="14" t="e">
        <f t="shared" si="358"/>
        <v>#DIV/0!</v>
      </c>
      <c r="BI330" s="21"/>
      <c r="BJ330" s="21"/>
      <c r="BK330" s="14" t="e">
        <f t="shared" si="359"/>
        <v>#DIV/0!</v>
      </c>
      <c r="BL330" s="27">
        <f t="shared" si="323"/>
        <v>0</v>
      </c>
      <c r="BM330" s="26">
        <f t="shared" si="323"/>
        <v>0</v>
      </c>
      <c r="BN330" s="14" t="e">
        <f t="shared" si="360"/>
        <v>#DIV/0!</v>
      </c>
      <c r="BO330" s="28" t="str">
        <f>IFERROR((IF(BN330&gt;=BP330,"SOBRESALIENTE",IF(BN330&lt;BP330-(BP330*0.05),"NO CUMPLIDA","ACEPTABLE"))),"N/A")</f>
        <v>N/A</v>
      </c>
      <c r="BP330" s="24">
        <f t="shared" si="342"/>
        <v>0.9</v>
      </c>
      <c r="BQ330" s="21"/>
      <c r="BR330" s="21"/>
      <c r="BS330" s="21"/>
      <c r="BT330" s="14" t="e">
        <f t="shared" si="362"/>
        <v>#DIV/0!</v>
      </c>
      <c r="BU330" s="21"/>
      <c r="BV330" s="21"/>
      <c r="BW330" s="14" t="e">
        <f t="shared" si="363"/>
        <v>#DIV/0!</v>
      </c>
      <c r="BX330" s="21"/>
      <c r="BY330" s="21"/>
      <c r="BZ330" s="14" t="e">
        <f t="shared" si="364"/>
        <v>#DIV/0!</v>
      </c>
      <c r="CA330" s="27">
        <f t="shared" si="365"/>
        <v>0</v>
      </c>
      <c r="CB330" s="26">
        <f t="shared" si="365"/>
        <v>0</v>
      </c>
      <c r="CC330" s="14" t="e">
        <f t="shared" si="366"/>
        <v>#DIV/0!</v>
      </c>
      <c r="CD330" s="28" t="str">
        <f>IFERROR((IF(CC330&gt;=CE330,"SOBRESALIENTE",IF(CC330&lt;CE330-(CE330*0.05),"NO CUMPLIDA","ACEPTABLE"))),"N/A")</f>
        <v>N/A</v>
      </c>
      <c r="CE330" s="24">
        <f t="shared" si="343"/>
        <v>0.9</v>
      </c>
      <c r="CF330" s="21"/>
      <c r="CG330" s="163">
        <f t="shared" ref="CG330:CH361" si="381">SUBTOTAL(9,W330,Z330,AC330,AM330,AP330,AS330)</f>
        <v>3796869603</v>
      </c>
      <c r="CH330" s="163">
        <f t="shared" si="381"/>
        <v>1996574557</v>
      </c>
      <c r="CI330" s="14">
        <f t="shared" si="369"/>
        <v>1.9016918700522136</v>
      </c>
      <c r="CJ330" s="28" t="str">
        <f t="shared" si="379"/>
        <v>SOBRESALIENTE</v>
      </c>
      <c r="CK330" s="11">
        <v>0.9</v>
      </c>
      <c r="CL330" s="26"/>
      <c r="CM330" s="163">
        <f t="shared" si="370"/>
        <v>3796869603</v>
      </c>
      <c r="CN330" s="38">
        <f t="shared" si="377"/>
        <v>332762426.16666669</v>
      </c>
      <c r="CO330" s="14">
        <f t="shared" si="371"/>
        <v>11.410151220313281</v>
      </c>
      <c r="CP330" s="28" t="str">
        <f>IFERROR((IF(CO330&gt;=CQ330,"SOBRESALIENTE",IF(CO330&lt;CQ330-(CQ330*0.05),"NO CUMPLIDA","ACEPTABLE"))),"N/A")</f>
        <v>SOBRESALIENTE</v>
      </c>
      <c r="CQ330" s="11">
        <v>0.9</v>
      </c>
      <c r="CR330" s="26"/>
      <c r="CS330" s="163">
        <f t="shared" ref="CS330:CS393" si="382">SUBTOTAL(9,BC330,BF330,BI330,BR330,BU330,BX330)</f>
        <v>0</v>
      </c>
      <c r="CT330" s="29">
        <f t="shared" si="378"/>
        <v>332762426.16666669</v>
      </c>
      <c r="CU330" s="30">
        <f t="shared" si="373"/>
        <v>0</v>
      </c>
      <c r="CV330" s="28" t="str">
        <f>IFERROR((IF(CU330&gt;=CW330,"SOBRESALIENTE",IF(CU330&lt;CW330-(CW330*0.05),"NO CUMPLIDA","ACEPTABLE"))),"N/A")</f>
        <v>NO CUMPLIDA</v>
      </c>
      <c r="CW330" s="11">
        <v>0.9</v>
      </c>
      <c r="CX330" s="26"/>
      <c r="CY330" s="29">
        <f t="shared" si="347"/>
        <v>3796869603</v>
      </c>
      <c r="CZ330" s="29">
        <f t="shared" si="347"/>
        <v>1996574557</v>
      </c>
      <c r="DA330" s="30">
        <f t="shared" si="374"/>
        <v>1.9016918700522136</v>
      </c>
      <c r="DB330" s="28" t="str">
        <f>IFERROR((IF(DA330&gt;=DC330,"SOBRESALIENTE",IF(DA330&lt;DC330-(DC330*0.05),"NO CUMPLIDA","ACEPTABLE"))),"N/A")</f>
        <v>SOBRESALIENTE</v>
      </c>
      <c r="DC330" s="11">
        <v>0.9</v>
      </c>
      <c r="DD330" s="26"/>
    </row>
    <row r="331" spans="1:108" ht="60" customHeight="1">
      <c r="A331" s="8" t="s">
        <v>2637</v>
      </c>
      <c r="B331" s="7" t="s">
        <v>531</v>
      </c>
      <c r="C331" s="8" t="s">
        <v>2522</v>
      </c>
      <c r="D331" s="9" t="s">
        <v>2523</v>
      </c>
      <c r="E331" s="9">
        <v>36757081</v>
      </c>
      <c r="F331" s="8" t="s">
        <v>2633</v>
      </c>
      <c r="G331" s="9" t="s">
        <v>2523</v>
      </c>
      <c r="H331" s="9">
        <v>36757081</v>
      </c>
      <c r="I331" s="7" t="s">
        <v>760</v>
      </c>
      <c r="J331" s="7" t="s">
        <v>2638</v>
      </c>
      <c r="K331" s="7" t="s">
        <v>2639</v>
      </c>
      <c r="L331" s="7" t="s">
        <v>573</v>
      </c>
      <c r="M331" s="7" t="s">
        <v>111</v>
      </c>
      <c r="N331" s="7" t="s">
        <v>154</v>
      </c>
      <c r="O331" s="7" t="s">
        <v>2</v>
      </c>
      <c r="P331" s="7" t="s">
        <v>193</v>
      </c>
      <c r="Q331" s="7" t="s">
        <v>628</v>
      </c>
      <c r="R331" s="8" t="s">
        <v>2640</v>
      </c>
      <c r="S331" s="7" t="s">
        <v>2641</v>
      </c>
      <c r="T331" s="7" t="s">
        <v>2642</v>
      </c>
      <c r="U331" s="7">
        <v>2</v>
      </c>
      <c r="V331" s="7" t="s">
        <v>520</v>
      </c>
      <c r="W331" s="110">
        <v>98</v>
      </c>
      <c r="X331" s="215">
        <v>50</v>
      </c>
      <c r="Y331" s="68">
        <f t="shared" si="348"/>
        <v>1.96</v>
      </c>
      <c r="Z331" s="215">
        <v>190</v>
      </c>
      <c r="AA331" s="215">
        <v>90</v>
      </c>
      <c r="AB331" s="68">
        <f t="shared" si="349"/>
        <v>2.1111111111111112</v>
      </c>
      <c r="AC331" s="215">
        <v>250</v>
      </c>
      <c r="AD331" s="215">
        <v>123</v>
      </c>
      <c r="AE331" s="68">
        <f t="shared" si="350"/>
        <v>2.0325203252032522</v>
      </c>
      <c r="AF331" s="49">
        <f t="shared" si="345"/>
        <v>538</v>
      </c>
      <c r="AG331" s="7">
        <f t="shared" si="345"/>
        <v>263</v>
      </c>
      <c r="AH331" s="68">
        <f t="shared" si="375"/>
        <v>2.0456273764258555</v>
      </c>
      <c r="AI331" s="17" t="str">
        <f>IFERROR((IF(AH331&gt;=AJ331,"SOBRESALIENTE",IF(AH331&lt;AJ331-(AJ331*0.05),"NO CUMPLIDA","ACEPTABLE"))),"N/A")</f>
        <v>SOBRESALIENTE</v>
      </c>
      <c r="AJ331" s="7">
        <v>2</v>
      </c>
      <c r="AK331" s="7" t="s">
        <v>119</v>
      </c>
      <c r="AL331" s="312" t="s">
        <v>2643</v>
      </c>
      <c r="AM331" s="215">
        <v>98</v>
      </c>
      <c r="AN331" s="215">
        <v>50</v>
      </c>
      <c r="AO331" s="68">
        <f t="shared" si="352"/>
        <v>1.96</v>
      </c>
      <c r="AP331" s="215">
        <v>190</v>
      </c>
      <c r="AQ331" s="215">
        <v>90</v>
      </c>
      <c r="AR331" s="68">
        <f t="shared" si="353"/>
        <v>2.1111111111111112</v>
      </c>
      <c r="AS331" s="215">
        <v>250</v>
      </c>
      <c r="AT331" s="215">
        <v>123</v>
      </c>
      <c r="AU331" s="68">
        <f t="shared" si="354"/>
        <v>2.0325203252032522</v>
      </c>
      <c r="AV331" s="49">
        <f t="shared" si="322"/>
        <v>538</v>
      </c>
      <c r="AW331" s="7">
        <f t="shared" si="322"/>
        <v>263</v>
      </c>
      <c r="AX331" s="68">
        <f t="shared" si="355"/>
        <v>2.0456273764258555</v>
      </c>
      <c r="AY331" s="17" t="str">
        <f>IFERROR((IF(AX331&gt;=AZ331,"SOBRESALIENTE",IF(AX331&gt;AZ331-(AZ331*0.05),"NO CUMPLIDA","ACEPTABLE"))),"N/A")</f>
        <v>SOBRESALIENTE</v>
      </c>
      <c r="AZ331" s="11">
        <f t="shared" si="376"/>
        <v>2</v>
      </c>
      <c r="BA331" s="7" t="s">
        <v>119</v>
      </c>
      <c r="BB331" s="7" t="s">
        <v>2644</v>
      </c>
      <c r="BC331" s="21"/>
      <c r="BD331" s="21"/>
      <c r="BE331" s="68" t="e">
        <f t="shared" si="357"/>
        <v>#DIV/0!</v>
      </c>
      <c r="BF331" s="21"/>
      <c r="BG331" s="21"/>
      <c r="BH331" s="68" t="e">
        <f t="shared" si="358"/>
        <v>#DIV/0!</v>
      </c>
      <c r="BI331" s="21"/>
      <c r="BJ331" s="21"/>
      <c r="BK331" s="68" t="e">
        <f t="shared" si="359"/>
        <v>#DIV/0!</v>
      </c>
      <c r="BL331" s="27">
        <f t="shared" si="323"/>
        <v>0</v>
      </c>
      <c r="BM331" s="26">
        <f t="shared" si="323"/>
        <v>0</v>
      </c>
      <c r="BN331" s="68" t="e">
        <f t="shared" si="360"/>
        <v>#DIV/0!</v>
      </c>
      <c r="BO331" s="28" t="str">
        <f>IFERROR((IF(BN331&lt;=BP331,"SOBRESALIENTE",IF(BN331&gt;BP331+(BP331*0.05),"NO CUMPLIDA","ACEPTABLE"))),"N/A")</f>
        <v>N/A</v>
      </c>
      <c r="BP331" s="26">
        <f t="shared" si="342"/>
        <v>2</v>
      </c>
      <c r="BQ331" s="21"/>
      <c r="BR331" s="21"/>
      <c r="BS331" s="21"/>
      <c r="BT331" s="68" t="e">
        <f t="shared" si="362"/>
        <v>#DIV/0!</v>
      </c>
      <c r="BU331" s="21"/>
      <c r="BV331" s="21"/>
      <c r="BW331" s="68" t="e">
        <f t="shared" si="363"/>
        <v>#DIV/0!</v>
      </c>
      <c r="BX331" s="21"/>
      <c r="BY331" s="21"/>
      <c r="BZ331" s="68" t="e">
        <f t="shared" si="364"/>
        <v>#DIV/0!</v>
      </c>
      <c r="CA331" s="27">
        <f t="shared" si="365"/>
        <v>0</v>
      </c>
      <c r="CB331" s="26">
        <f t="shared" si="365"/>
        <v>0</v>
      </c>
      <c r="CC331" s="68" t="e">
        <f t="shared" si="366"/>
        <v>#DIV/0!</v>
      </c>
      <c r="CD331" s="28" t="str">
        <f>IFERROR((IF(CC331&gt;=CE331,"SOBRESALIENTE",IF(CC331&gt;CE331+(CE331*0.05),"NO CUMPLIDA","ACEPTABLE"))),"N/A")</f>
        <v>N/A</v>
      </c>
      <c r="CE331" s="26">
        <f t="shared" si="343"/>
        <v>2</v>
      </c>
      <c r="CF331" s="21"/>
      <c r="CG331" s="163">
        <f t="shared" si="381"/>
        <v>1076</v>
      </c>
      <c r="CH331" s="163">
        <f t="shared" si="381"/>
        <v>526</v>
      </c>
      <c r="CI331" s="68">
        <f t="shared" si="369"/>
        <v>2.0456273764258555</v>
      </c>
      <c r="CJ331" s="28" t="str">
        <f>IFERROR((IF(CI331&lt;=CK331,"SOBRESALIENTE",IF(CI331&gt;CK331+(CK331*0.05),"NO CUMPLIDA","ACEPTABLE"))),"N/A")</f>
        <v>ACEPTABLE</v>
      </c>
      <c r="CK331" s="7">
        <v>2</v>
      </c>
      <c r="CL331" s="26"/>
      <c r="CM331" s="163">
        <f t="shared" si="370"/>
        <v>1076</v>
      </c>
      <c r="CN331" s="38">
        <f t="shared" si="377"/>
        <v>87.666666666666671</v>
      </c>
      <c r="CO331" s="68">
        <f t="shared" si="371"/>
        <v>12.273764258555133</v>
      </c>
      <c r="CP331" s="28" t="str">
        <f>IFERROR((IF(CO331&lt;=CQ331,"SOBRESALIENTE",IF(CO331&gt;CQ331+(CQ331*0.05),"NO CUMPLIDA","ACEPTABLE"))),"N/A")</f>
        <v>NO CUMPLIDA</v>
      </c>
      <c r="CQ331" s="11">
        <v>2</v>
      </c>
      <c r="CR331" s="26"/>
      <c r="CS331" s="163">
        <f t="shared" si="382"/>
        <v>0</v>
      </c>
      <c r="CT331" s="25">
        <f t="shared" si="378"/>
        <v>87.666666666666671</v>
      </c>
      <c r="CU331" s="69">
        <f t="shared" si="373"/>
        <v>0</v>
      </c>
      <c r="CV331" s="28" t="str">
        <f>IFERROR((IF(CU331&lt;=CW331,"SOBRESALIENTE",IF(CU331&gt;CW331+(CW331*0.05),"NO CUMPLIDA","ACEPTABLE"))),"N/A")</f>
        <v>SOBRESALIENTE</v>
      </c>
      <c r="CW331" s="7">
        <v>2</v>
      </c>
      <c r="CX331" s="26"/>
      <c r="CY331" s="163">
        <f t="shared" si="347"/>
        <v>1076</v>
      </c>
      <c r="CZ331" s="46">
        <f t="shared" si="347"/>
        <v>526</v>
      </c>
      <c r="DA331" s="69">
        <f t="shared" si="374"/>
        <v>2.0456273764258555</v>
      </c>
      <c r="DB331" s="28" t="str">
        <f>IFERROR((IF(DA331&lt;=DC331,"SOBRESALIENTE",IF(DA331&gt;DC331+(DC331*0.05),"NO CUMPLIDA","ACEPTABLE"))),"N/A")</f>
        <v>ACEPTABLE</v>
      </c>
      <c r="DC331" s="7">
        <v>2</v>
      </c>
      <c r="DD331" s="26"/>
    </row>
    <row r="332" spans="1:108" ht="60" customHeight="1">
      <c r="A332" s="6" t="s">
        <v>2645</v>
      </c>
      <c r="B332" s="7" t="s">
        <v>531</v>
      </c>
      <c r="C332" s="8" t="s">
        <v>2522</v>
      </c>
      <c r="D332" s="9" t="s">
        <v>2523</v>
      </c>
      <c r="E332" s="9">
        <v>36757081</v>
      </c>
      <c r="F332" s="8" t="s">
        <v>2633</v>
      </c>
      <c r="G332" s="9" t="s">
        <v>2523</v>
      </c>
      <c r="H332" s="9">
        <v>36757081</v>
      </c>
      <c r="I332" s="7" t="s">
        <v>760</v>
      </c>
      <c r="J332" s="7" t="s">
        <v>2638</v>
      </c>
      <c r="K332" s="7" t="s">
        <v>2646</v>
      </c>
      <c r="L332" s="7" t="s">
        <v>1827</v>
      </c>
      <c r="M332" s="7" t="s">
        <v>111</v>
      </c>
      <c r="N332" s="7" t="s">
        <v>112</v>
      </c>
      <c r="O332" s="7" t="s">
        <v>2</v>
      </c>
      <c r="P332" s="7" t="s">
        <v>193</v>
      </c>
      <c r="Q332" s="7" t="s">
        <v>647</v>
      </c>
      <c r="R332" s="8" t="s">
        <v>2647</v>
      </c>
      <c r="S332" s="7" t="s">
        <v>2648</v>
      </c>
      <c r="T332" s="7" t="s">
        <v>2649</v>
      </c>
      <c r="U332" s="7">
        <v>20</v>
      </c>
      <c r="V332" s="7" t="s">
        <v>506</v>
      </c>
      <c r="W332" s="110">
        <v>6100</v>
      </c>
      <c r="X332" s="215">
        <v>292</v>
      </c>
      <c r="Y332" s="68">
        <f t="shared" si="348"/>
        <v>20.890410958904109</v>
      </c>
      <c r="Z332" s="215">
        <v>10300</v>
      </c>
      <c r="AA332" s="215">
        <v>481</v>
      </c>
      <c r="AB332" s="68">
        <f t="shared" si="349"/>
        <v>21.413721413721415</v>
      </c>
      <c r="AC332" s="215">
        <v>10200</v>
      </c>
      <c r="AD332" s="215">
        <v>549</v>
      </c>
      <c r="AE332" s="68">
        <f t="shared" si="350"/>
        <v>18.579234972677597</v>
      </c>
      <c r="AF332" s="49">
        <f t="shared" si="345"/>
        <v>26600</v>
      </c>
      <c r="AG332" s="7">
        <f t="shared" si="345"/>
        <v>1322</v>
      </c>
      <c r="AH332" s="68">
        <f t="shared" si="375"/>
        <v>20.121028744326779</v>
      </c>
      <c r="AI332" s="17" t="str">
        <f>IFERROR((IF(AH332&gt;=AJ332,"SOBRESALIENTE",IF(AH332&lt;AJ332-(AJ332*0.05),"NO CUMPLIDA","ACEPTABLE"))),"N/A")</f>
        <v>SOBRESALIENTE</v>
      </c>
      <c r="AJ332" s="7">
        <v>20</v>
      </c>
      <c r="AK332" s="7" t="s">
        <v>119</v>
      </c>
      <c r="AL332" s="44" t="s">
        <v>2650</v>
      </c>
      <c r="AM332" s="215">
        <v>6100</v>
      </c>
      <c r="AN332" s="215">
        <v>292</v>
      </c>
      <c r="AO332" s="68">
        <f t="shared" si="352"/>
        <v>20.890410958904109</v>
      </c>
      <c r="AP332" s="215">
        <v>10300</v>
      </c>
      <c r="AQ332" s="215">
        <v>481</v>
      </c>
      <c r="AR332" s="68">
        <f t="shared" si="353"/>
        <v>21.413721413721415</v>
      </c>
      <c r="AS332" s="215">
        <v>10200</v>
      </c>
      <c r="AT332" s="215">
        <v>549</v>
      </c>
      <c r="AU332" s="68">
        <f t="shared" si="354"/>
        <v>18.579234972677597</v>
      </c>
      <c r="AV332" s="49">
        <f t="shared" si="322"/>
        <v>26600</v>
      </c>
      <c r="AW332" s="7">
        <f t="shared" si="322"/>
        <v>1322</v>
      </c>
      <c r="AX332" s="68">
        <f t="shared" si="355"/>
        <v>20.121028744326779</v>
      </c>
      <c r="AY332" s="17" t="str">
        <f>IFERROR((IF(AX332&gt;=AZ332,"SOBRESALIENTE",IF(AX332&gt;AZ332-(AZ332*0.05),"NO CUMPLIDA","ACEPTABLE"))),"N/A")</f>
        <v>SOBRESALIENTE</v>
      </c>
      <c r="AZ332" s="11">
        <f t="shared" si="376"/>
        <v>20</v>
      </c>
      <c r="BA332" s="7" t="s">
        <v>119</v>
      </c>
      <c r="BB332" s="7" t="s">
        <v>2651</v>
      </c>
      <c r="BC332" s="21"/>
      <c r="BD332" s="21"/>
      <c r="BE332" s="68" t="e">
        <f t="shared" si="357"/>
        <v>#DIV/0!</v>
      </c>
      <c r="BF332" s="21"/>
      <c r="BG332" s="21"/>
      <c r="BH332" s="68" t="e">
        <f t="shared" si="358"/>
        <v>#DIV/0!</v>
      </c>
      <c r="BI332" s="21"/>
      <c r="BJ332" s="21"/>
      <c r="BK332" s="68" t="e">
        <f t="shared" si="359"/>
        <v>#DIV/0!</v>
      </c>
      <c r="BL332" s="27">
        <f t="shared" si="323"/>
        <v>0</v>
      </c>
      <c r="BM332" s="26">
        <f t="shared" si="323"/>
        <v>0</v>
      </c>
      <c r="BN332" s="68" t="e">
        <f t="shared" si="360"/>
        <v>#DIV/0!</v>
      </c>
      <c r="BO332" s="28" t="str">
        <f>IFERROR((IF(BN332&gt;=BP332,"SOBRESALIENTE",IF(BN332&gt;BP332-(BP332*0.05),"NO CUMPLIDA","ACEPTABLE"))),"N/A")</f>
        <v>N/A</v>
      </c>
      <c r="BP332" s="26">
        <f t="shared" si="342"/>
        <v>20</v>
      </c>
      <c r="BQ332" s="21"/>
      <c r="BR332" s="21"/>
      <c r="BS332" s="21"/>
      <c r="BT332" s="68" t="e">
        <f t="shared" si="362"/>
        <v>#DIV/0!</v>
      </c>
      <c r="BU332" s="21"/>
      <c r="BV332" s="21"/>
      <c r="BW332" s="68" t="e">
        <f t="shared" si="363"/>
        <v>#DIV/0!</v>
      </c>
      <c r="BX332" s="21"/>
      <c r="BY332" s="21"/>
      <c r="BZ332" s="68" t="e">
        <f t="shared" si="364"/>
        <v>#DIV/0!</v>
      </c>
      <c r="CA332" s="27">
        <f t="shared" si="365"/>
        <v>0</v>
      </c>
      <c r="CB332" s="26">
        <f t="shared" si="365"/>
        <v>0</v>
      </c>
      <c r="CC332" s="68" t="e">
        <f t="shared" si="366"/>
        <v>#DIV/0!</v>
      </c>
      <c r="CD332" s="28" t="str">
        <f>IFERROR((IF(CC332&lt;=CE332,"SOBRESALIENTE",IF(CC332&gt;CE332+(CE332*0.05),"NO CUMPLIDA","ACEPTABLE"))),"N/A")</f>
        <v>N/A</v>
      </c>
      <c r="CE332" s="26">
        <f t="shared" si="343"/>
        <v>20</v>
      </c>
      <c r="CF332" s="21"/>
      <c r="CG332" s="163">
        <f t="shared" si="381"/>
        <v>53200</v>
      </c>
      <c r="CH332" s="163">
        <f t="shared" si="381"/>
        <v>2644</v>
      </c>
      <c r="CI332" s="68">
        <f t="shared" si="369"/>
        <v>20.121028744326779</v>
      </c>
      <c r="CJ332" s="28" t="str">
        <f>IFERROR((IF(CI332&lt;=CK332,"SOBRESALIENTE",IF(CI332&gt;CK332+(CK332*0.05),"NO CUMPLIDA","ACEPTABLE"))),"N/A")</f>
        <v>ACEPTABLE</v>
      </c>
      <c r="CK332" s="7">
        <v>20</v>
      </c>
      <c r="CL332" s="26"/>
      <c r="CM332" s="163">
        <f t="shared" si="370"/>
        <v>53200</v>
      </c>
      <c r="CN332" s="38">
        <f t="shared" si="377"/>
        <v>440.66666666666669</v>
      </c>
      <c r="CO332" s="68">
        <f t="shared" si="371"/>
        <v>120.72617246596066</v>
      </c>
      <c r="CP332" s="28" t="str">
        <f>IFERROR((IF(CO332&lt;=CQ332,"SOBRESALIENTE",IF(CO332&gt;CQ332+(CQ332*0.05),"NO CUMPLIDA","ACEPTABLE"))),"N/A")</f>
        <v>NO CUMPLIDA</v>
      </c>
      <c r="CQ332" s="11">
        <v>20</v>
      </c>
      <c r="CR332" s="26"/>
      <c r="CS332" s="163">
        <f t="shared" si="382"/>
        <v>0</v>
      </c>
      <c r="CT332" s="25">
        <f t="shared" si="378"/>
        <v>440.66666666666669</v>
      </c>
      <c r="CU332" s="69">
        <f t="shared" si="373"/>
        <v>0</v>
      </c>
      <c r="CV332" s="28" t="str">
        <f>IFERROR((IF(CU332&lt;=CW332,"SOBRESALIENTE",IF(CU332&gt;CW332+(CW332*0.05),"NO CUMPLIDA","ACEPTABLE"))),"N/A")</f>
        <v>SOBRESALIENTE</v>
      </c>
      <c r="CW332" s="7">
        <v>20</v>
      </c>
      <c r="CX332" s="26"/>
      <c r="CY332" s="163">
        <f t="shared" si="347"/>
        <v>53200</v>
      </c>
      <c r="CZ332" s="46">
        <f t="shared" si="347"/>
        <v>2644</v>
      </c>
      <c r="DA332" s="69">
        <f t="shared" si="374"/>
        <v>20.121028744326779</v>
      </c>
      <c r="DB332" s="28" t="str">
        <f>IFERROR((IF(DA332&lt;=DC332,"SOBRESALIENTE",IF(DA332&gt;DC332+(DC332*0.05),"NO CUMPLIDA","ACEPTABLE"))),"N/A")</f>
        <v>ACEPTABLE</v>
      </c>
      <c r="DC332" s="7">
        <v>20</v>
      </c>
      <c r="DD332" s="26"/>
    </row>
    <row r="333" spans="1:108" ht="60" customHeight="1">
      <c r="A333" s="8" t="s">
        <v>2652</v>
      </c>
      <c r="B333" s="7" t="s">
        <v>531</v>
      </c>
      <c r="C333" s="8" t="s">
        <v>2522</v>
      </c>
      <c r="D333" s="9" t="s">
        <v>2523</v>
      </c>
      <c r="E333" s="9">
        <v>36757081</v>
      </c>
      <c r="F333" s="8" t="s">
        <v>2633</v>
      </c>
      <c r="G333" s="9" t="s">
        <v>2523</v>
      </c>
      <c r="H333" s="9">
        <v>36757081</v>
      </c>
      <c r="I333" s="7" t="s">
        <v>760</v>
      </c>
      <c r="J333" s="7" t="s">
        <v>2653</v>
      </c>
      <c r="K333" s="7" t="s">
        <v>2654</v>
      </c>
      <c r="L333" s="7" t="s">
        <v>537</v>
      </c>
      <c r="M333" s="7" t="s">
        <v>111</v>
      </c>
      <c r="N333" s="7" t="s">
        <v>550</v>
      </c>
      <c r="O333" s="7" t="s">
        <v>243</v>
      </c>
      <c r="P333" s="7" t="s">
        <v>193</v>
      </c>
      <c r="Q333" s="7" t="s">
        <v>647</v>
      </c>
      <c r="R333" s="8" t="s">
        <v>2655</v>
      </c>
      <c r="S333" s="7" t="s">
        <v>2656</v>
      </c>
      <c r="T333" s="7" t="s">
        <v>2657</v>
      </c>
      <c r="U333" s="11">
        <v>0.4</v>
      </c>
      <c r="V333" s="7" t="s">
        <v>160</v>
      </c>
      <c r="W333" s="110">
        <v>16</v>
      </c>
      <c r="X333" s="215">
        <v>30</v>
      </c>
      <c r="Y333" s="14">
        <f t="shared" si="348"/>
        <v>0.53333333333333333</v>
      </c>
      <c r="Z333" s="215">
        <v>25</v>
      </c>
      <c r="AA333" s="215">
        <v>42</v>
      </c>
      <c r="AB333" s="14">
        <f t="shared" si="349"/>
        <v>0.59523809523809523</v>
      </c>
      <c r="AC333" s="215">
        <v>18</v>
      </c>
      <c r="AD333" s="215">
        <v>52</v>
      </c>
      <c r="AE333" s="14">
        <f t="shared" si="350"/>
        <v>0.34615384615384615</v>
      </c>
      <c r="AF333" s="49">
        <f t="shared" si="345"/>
        <v>59</v>
      </c>
      <c r="AG333" s="7">
        <f t="shared" si="345"/>
        <v>124</v>
      </c>
      <c r="AH333" s="14">
        <f t="shared" si="375"/>
        <v>0.47580645161290325</v>
      </c>
      <c r="AI333" s="17" t="str">
        <f>IFERROR((IF(AH333&gt;=AJ333,"SOBRESALIENTE",IF(AH333&lt;AJ333-(AJ333*0.05),"NO CUMPLIDA","ACEPTABLE"))),"N/A")</f>
        <v>SOBRESALIENTE</v>
      </c>
      <c r="AJ333" s="11">
        <v>0.4</v>
      </c>
      <c r="AK333" s="11" t="s">
        <v>119</v>
      </c>
      <c r="AL333" s="312" t="s">
        <v>2658</v>
      </c>
      <c r="AM333" s="215">
        <v>15</v>
      </c>
      <c r="AN333" s="215">
        <v>42</v>
      </c>
      <c r="AO333" s="14">
        <f t="shared" si="352"/>
        <v>0.35714285714285715</v>
      </c>
      <c r="AP333" s="215">
        <v>20</v>
      </c>
      <c r="AQ333" s="215">
        <v>50</v>
      </c>
      <c r="AR333" s="14">
        <f t="shared" si="353"/>
        <v>0.4</v>
      </c>
      <c r="AS333" s="215">
        <v>21</v>
      </c>
      <c r="AT333" s="215">
        <v>46</v>
      </c>
      <c r="AU333" s="14">
        <f t="shared" si="354"/>
        <v>0.45652173913043476</v>
      </c>
      <c r="AV333" s="49">
        <f t="shared" si="322"/>
        <v>56</v>
      </c>
      <c r="AW333" s="7">
        <f t="shared" si="322"/>
        <v>138</v>
      </c>
      <c r="AX333" s="14">
        <f t="shared" si="355"/>
        <v>0.40579710144927539</v>
      </c>
      <c r="AY333" s="17" t="str">
        <f>IFERROR((IF(AX333&gt;=AZ333,"SOBRESALIENTE",IF(AX333&lt;AZ333-(AZ333*0.05),"NO CUMPLIDA","ACEPTABLE"))),"N/A")</f>
        <v>SOBRESALIENTE</v>
      </c>
      <c r="AZ333" s="11">
        <f t="shared" si="376"/>
        <v>0.4</v>
      </c>
      <c r="BA333" s="11" t="s">
        <v>119</v>
      </c>
      <c r="BB333" s="7" t="s">
        <v>2659</v>
      </c>
      <c r="BC333" s="21"/>
      <c r="BD333" s="21"/>
      <c r="BE333" s="14" t="e">
        <f t="shared" si="357"/>
        <v>#DIV/0!</v>
      </c>
      <c r="BF333" s="21"/>
      <c r="BG333" s="21"/>
      <c r="BH333" s="14" t="e">
        <f t="shared" si="358"/>
        <v>#DIV/0!</v>
      </c>
      <c r="BI333" s="21"/>
      <c r="BJ333" s="21"/>
      <c r="BK333" s="14" t="e">
        <f t="shared" si="359"/>
        <v>#DIV/0!</v>
      </c>
      <c r="BL333" s="27">
        <f t="shared" si="323"/>
        <v>0</v>
      </c>
      <c r="BM333" s="26">
        <f t="shared" si="323"/>
        <v>0</v>
      </c>
      <c r="BN333" s="14" t="e">
        <f t="shared" si="360"/>
        <v>#DIV/0!</v>
      </c>
      <c r="BO333" s="28" t="str">
        <f>IFERROR((IF(BN333&gt;=BP333,"SOBRESALIENTE",IF(BN333&lt;BP333-(BP333*0.05),"NO CUMPLIDA","ACEPTABLE"))),"N/A")</f>
        <v>N/A</v>
      </c>
      <c r="BP333" s="24">
        <f t="shared" si="342"/>
        <v>0.4</v>
      </c>
      <c r="BQ333" s="21"/>
      <c r="BR333" s="21"/>
      <c r="BS333" s="21"/>
      <c r="BT333" s="14" t="e">
        <f t="shared" si="362"/>
        <v>#DIV/0!</v>
      </c>
      <c r="BU333" s="21"/>
      <c r="BV333" s="21"/>
      <c r="BW333" s="14" t="e">
        <f t="shared" si="363"/>
        <v>#DIV/0!</v>
      </c>
      <c r="BX333" s="21"/>
      <c r="BY333" s="21"/>
      <c r="BZ333" s="14" t="e">
        <f t="shared" si="364"/>
        <v>#DIV/0!</v>
      </c>
      <c r="CA333" s="27">
        <f t="shared" si="365"/>
        <v>0</v>
      </c>
      <c r="CB333" s="26">
        <f t="shared" si="365"/>
        <v>0</v>
      </c>
      <c r="CC333" s="14" t="e">
        <f t="shared" si="366"/>
        <v>#DIV/0!</v>
      </c>
      <c r="CD333" s="28" t="str">
        <f>IFERROR((IF(CC333&gt;=CE333,"SOBRESALIENTE",IF(CC333&lt;CE333-(CE333*0.05),"NO CUMPLIDA","ACEPTABLE"))),"N/A")</f>
        <v>N/A</v>
      </c>
      <c r="CE333" s="24">
        <f t="shared" si="343"/>
        <v>0.4</v>
      </c>
      <c r="CF333" s="21"/>
      <c r="CG333" s="163">
        <f t="shared" si="381"/>
        <v>115</v>
      </c>
      <c r="CH333" s="163">
        <f t="shared" si="381"/>
        <v>262</v>
      </c>
      <c r="CI333" s="14">
        <f t="shared" si="369"/>
        <v>0.43893129770992367</v>
      </c>
      <c r="CJ333" s="28" t="str">
        <f>IFERROR((IF(CI333&gt;=CK333,"SOBRESALIENTE",IF(CI333&lt;CK333-(CK333*0.05),"NO CUMPLIDA","ACEPTABLE"))),"N/A")</f>
        <v>SOBRESALIENTE</v>
      </c>
      <c r="CK333" s="11">
        <v>0.4</v>
      </c>
      <c r="CL333" s="26"/>
      <c r="CM333" s="163">
        <f t="shared" si="370"/>
        <v>115</v>
      </c>
      <c r="CN333" s="38">
        <f t="shared" si="377"/>
        <v>43.666666666666664</v>
      </c>
      <c r="CO333" s="14">
        <f t="shared" si="371"/>
        <v>2.6335877862595423</v>
      </c>
      <c r="CP333" s="28" t="str">
        <f>IFERROR((IF(CO333&gt;=CQ333,"SOBRESALIENTE",IF(CO333&lt;CQ333-(CQ333*0.05),"NO CUMPLIDA","ACEPTABLE"))),"N/A")</f>
        <v>SOBRESALIENTE</v>
      </c>
      <c r="CQ333" s="11">
        <v>0.4</v>
      </c>
      <c r="CR333" s="26"/>
      <c r="CS333" s="163">
        <f t="shared" si="382"/>
        <v>0</v>
      </c>
      <c r="CT333" s="25">
        <f t="shared" si="378"/>
        <v>43.666666666666664</v>
      </c>
      <c r="CU333" s="30">
        <f t="shared" si="373"/>
        <v>0</v>
      </c>
      <c r="CV333" s="28" t="str">
        <f>IFERROR((IF(CU333&gt;=CW333,"SOBRESALIENTE",IF(CU333&lt;CW333-(CW333*0.05),"NO CUMPLIDA","ACEPTABLE"))),"N/A")</f>
        <v>NO CUMPLIDA</v>
      </c>
      <c r="CW333" s="11">
        <v>0.4</v>
      </c>
      <c r="CX333" s="26"/>
      <c r="CY333" s="163">
        <f t="shared" si="347"/>
        <v>115</v>
      </c>
      <c r="CZ333" s="46">
        <f t="shared" si="347"/>
        <v>262</v>
      </c>
      <c r="DA333" s="30">
        <f t="shared" si="374"/>
        <v>0.43893129770992367</v>
      </c>
      <c r="DB333" s="28" t="str">
        <f>IFERROR((IF(DA333&gt;=DC333,"SOBRESALIENTE",IF(DA333&lt;DC333-(DC333*0.05),"NO CUMPLIDA","ACEPTABLE"))),"N/A")</f>
        <v>SOBRESALIENTE</v>
      </c>
      <c r="DC333" s="11">
        <v>0.4</v>
      </c>
      <c r="DD333" s="26"/>
    </row>
    <row r="334" spans="1:108" ht="60" customHeight="1">
      <c r="A334" s="6" t="s">
        <v>2660</v>
      </c>
      <c r="B334" s="7" t="s">
        <v>531</v>
      </c>
      <c r="C334" s="8" t="s">
        <v>2522</v>
      </c>
      <c r="D334" s="9" t="s">
        <v>2523</v>
      </c>
      <c r="E334" s="9">
        <v>36757081</v>
      </c>
      <c r="F334" s="8" t="s">
        <v>2633</v>
      </c>
      <c r="G334" s="9" t="s">
        <v>2523</v>
      </c>
      <c r="H334" s="9">
        <v>36757081</v>
      </c>
      <c r="I334" s="7" t="s">
        <v>107</v>
      </c>
      <c r="J334" s="7" t="s">
        <v>2653</v>
      </c>
      <c r="K334" s="7" t="s">
        <v>2661</v>
      </c>
      <c r="L334" s="7" t="s">
        <v>537</v>
      </c>
      <c r="M334" s="7" t="s">
        <v>111</v>
      </c>
      <c r="N334" s="7" t="s">
        <v>550</v>
      </c>
      <c r="O334" s="7" t="s">
        <v>243</v>
      </c>
      <c r="P334" s="7" t="s">
        <v>193</v>
      </c>
      <c r="Q334" s="7" t="s">
        <v>647</v>
      </c>
      <c r="R334" s="8" t="s">
        <v>2662</v>
      </c>
      <c r="S334" s="7" t="s">
        <v>2663</v>
      </c>
      <c r="T334" s="7" t="s">
        <v>2664</v>
      </c>
      <c r="U334" s="11">
        <v>0.2</v>
      </c>
      <c r="V334" s="7" t="s">
        <v>160</v>
      </c>
      <c r="W334" s="110">
        <v>2</v>
      </c>
      <c r="X334" s="215">
        <v>60</v>
      </c>
      <c r="Y334" s="14">
        <f t="shared" si="348"/>
        <v>3.3333333333333333E-2</v>
      </c>
      <c r="Z334" s="215">
        <v>3</v>
      </c>
      <c r="AA334" s="215">
        <v>63</v>
      </c>
      <c r="AB334" s="14">
        <f t="shared" si="349"/>
        <v>4.7619047619047616E-2</v>
      </c>
      <c r="AC334" s="215">
        <v>0</v>
      </c>
      <c r="AD334" s="215">
        <v>120</v>
      </c>
      <c r="AE334" s="14">
        <f t="shared" si="350"/>
        <v>0</v>
      </c>
      <c r="AF334" s="49">
        <f t="shared" si="345"/>
        <v>5</v>
      </c>
      <c r="AG334" s="7">
        <f t="shared" si="345"/>
        <v>243</v>
      </c>
      <c r="AH334" s="14">
        <f t="shared" si="375"/>
        <v>2.0576131687242798E-2</v>
      </c>
      <c r="AI334" s="17" t="str">
        <f>IFERROR((IF(AH334&lt;=AJ334,"SOBRESALIENTE",IF(AH334&gt;AJ334+(AJ334*0.05),"NO CUMPLIDA","ACEPTABLE"))),"N/A")</f>
        <v>SOBRESALIENTE</v>
      </c>
      <c r="AJ334" s="11">
        <v>0.2</v>
      </c>
      <c r="AK334" s="11" t="s">
        <v>119</v>
      </c>
      <c r="AL334" s="148" t="s">
        <v>2665</v>
      </c>
      <c r="AM334" s="215">
        <v>2</v>
      </c>
      <c r="AN334" s="215">
        <v>60</v>
      </c>
      <c r="AO334" s="14">
        <f t="shared" si="352"/>
        <v>3.3333333333333333E-2</v>
      </c>
      <c r="AP334" s="215">
        <v>3</v>
      </c>
      <c r="AQ334" s="215">
        <v>63</v>
      </c>
      <c r="AR334" s="14">
        <f t="shared" si="353"/>
        <v>4.7619047619047616E-2</v>
      </c>
      <c r="AS334" s="215">
        <v>0</v>
      </c>
      <c r="AT334" s="215">
        <v>120</v>
      </c>
      <c r="AU334" s="14">
        <f t="shared" si="354"/>
        <v>0</v>
      </c>
      <c r="AV334" s="49">
        <f t="shared" ref="AV334:AW397" si="383">SUM(AM334,AP334,AS334)</f>
        <v>5</v>
      </c>
      <c r="AW334" s="7">
        <f t="shared" si="383"/>
        <v>243</v>
      </c>
      <c r="AX334" s="14">
        <f t="shared" si="355"/>
        <v>2.0576131687242798E-2</v>
      </c>
      <c r="AY334" s="17" t="str">
        <f>IFERROR((IF(AX334&lt;=AZ334,"SOBRESALIENTE",IF(AX334&gt;AZ334+(AZ334*0.05),"NO CUMPLIDA","ACEPTABLE"))),"N/A")</f>
        <v>SOBRESALIENTE</v>
      </c>
      <c r="AZ334" s="11">
        <f t="shared" si="376"/>
        <v>0.2</v>
      </c>
      <c r="BA334" s="11" t="s">
        <v>119</v>
      </c>
      <c r="BB334" s="7" t="s">
        <v>2665</v>
      </c>
      <c r="BC334" s="21"/>
      <c r="BD334" s="21"/>
      <c r="BE334" s="14" t="e">
        <f t="shared" si="357"/>
        <v>#DIV/0!</v>
      </c>
      <c r="BF334" s="21"/>
      <c r="BG334" s="21"/>
      <c r="BH334" s="14" t="e">
        <f t="shared" si="358"/>
        <v>#DIV/0!</v>
      </c>
      <c r="BI334" s="21"/>
      <c r="BJ334" s="21"/>
      <c r="BK334" s="14" t="e">
        <f t="shared" si="359"/>
        <v>#DIV/0!</v>
      </c>
      <c r="BL334" s="27">
        <f t="shared" ref="BL334:BM397" si="384">SUM(BC334,BF334,BI334)</f>
        <v>0</v>
      </c>
      <c r="BM334" s="26">
        <f t="shared" si="384"/>
        <v>0</v>
      </c>
      <c r="BN334" s="14" t="e">
        <f t="shared" si="360"/>
        <v>#DIV/0!</v>
      </c>
      <c r="BO334" s="28" t="str">
        <f>IFERROR((IF(BN334&lt;=BP334,"SOBRESALIENTE",IF(BN334&gt;BP334+(BP334*0.05),"NO CUMPLIDA","ACEPTABLE"))),"N/A")</f>
        <v>N/A</v>
      </c>
      <c r="BP334" s="24">
        <f t="shared" si="342"/>
        <v>0.2</v>
      </c>
      <c r="BQ334" s="21"/>
      <c r="BR334" s="21"/>
      <c r="BS334" s="21"/>
      <c r="BT334" s="14" t="e">
        <f t="shared" si="362"/>
        <v>#DIV/0!</v>
      </c>
      <c r="BU334" s="21"/>
      <c r="BV334" s="21"/>
      <c r="BW334" s="14" t="e">
        <f t="shared" si="363"/>
        <v>#DIV/0!</v>
      </c>
      <c r="BX334" s="21"/>
      <c r="BY334" s="21"/>
      <c r="BZ334" s="14" t="e">
        <f t="shared" si="364"/>
        <v>#DIV/0!</v>
      </c>
      <c r="CA334" s="27">
        <f t="shared" si="365"/>
        <v>0</v>
      </c>
      <c r="CB334" s="26">
        <f t="shared" si="365"/>
        <v>0</v>
      </c>
      <c r="CC334" s="14" t="e">
        <f t="shared" si="366"/>
        <v>#DIV/0!</v>
      </c>
      <c r="CD334" s="28" t="str">
        <f>IFERROR((IF(CC334&lt;=CE334,"SOBRESALIENTE",IF(CC334&gt;CE334+(CE334*0.05),"NO CUMPLIDA","ACEPTABLE"))),"N/A")</f>
        <v>N/A</v>
      </c>
      <c r="CE334" s="24">
        <f t="shared" si="343"/>
        <v>0.2</v>
      </c>
      <c r="CF334" s="21"/>
      <c r="CG334" s="163">
        <f t="shared" si="381"/>
        <v>10</v>
      </c>
      <c r="CH334" s="163">
        <f t="shared" si="381"/>
        <v>486</v>
      </c>
      <c r="CI334" s="14">
        <f t="shared" si="369"/>
        <v>2.0576131687242798E-2</v>
      </c>
      <c r="CJ334" s="28" t="str">
        <f>IFERROR((IF(CI334&lt;=CK334,"SOBRESALIENTE",IF(CI334&gt;CK334+(CK334*0.05),"NO CUMPLIDA","ACEPTABLE"))),"N/A")</f>
        <v>SOBRESALIENTE</v>
      </c>
      <c r="CK334" s="11">
        <v>0.2</v>
      </c>
      <c r="CL334" s="26"/>
      <c r="CM334" s="163">
        <f t="shared" si="370"/>
        <v>10</v>
      </c>
      <c r="CN334" s="38">
        <f t="shared" si="377"/>
        <v>81</v>
      </c>
      <c r="CO334" s="14">
        <f t="shared" si="371"/>
        <v>0.12345679012345678</v>
      </c>
      <c r="CP334" s="28" t="str">
        <f>IFERROR((IF(CO334&lt;=CQ334,"SOBRESALIENTE",IF(CO334&gt;CQ334+(CQ334*0.05),"NO CUMPLIDA","ACEPTABLE"))),"N/A")</f>
        <v>SOBRESALIENTE</v>
      </c>
      <c r="CQ334" s="11">
        <v>0.2</v>
      </c>
      <c r="CR334" s="26"/>
      <c r="CS334" s="163">
        <f t="shared" si="382"/>
        <v>0</v>
      </c>
      <c r="CT334" s="25">
        <f t="shared" si="378"/>
        <v>81</v>
      </c>
      <c r="CU334" s="30">
        <f t="shared" si="373"/>
        <v>0</v>
      </c>
      <c r="CV334" s="28" t="str">
        <f t="shared" ref="CV334:CV344" si="385">IFERROR((IF(CU334&lt;=CW334,"SOBRESALIENTE",IF(CU334&gt;CW334+(CW334*0.05),"NO CUMPLIDA","ACEPTABLE"))),"N/A")</f>
        <v>SOBRESALIENTE</v>
      </c>
      <c r="CW334" s="11">
        <v>0.2</v>
      </c>
      <c r="CX334" s="26"/>
      <c r="CY334" s="163">
        <f t="shared" si="347"/>
        <v>10</v>
      </c>
      <c r="CZ334" s="46">
        <f t="shared" si="347"/>
        <v>486</v>
      </c>
      <c r="DA334" s="30">
        <f t="shared" si="374"/>
        <v>2.0576131687242798E-2</v>
      </c>
      <c r="DB334" s="28" t="str">
        <f>IFERROR((IF(DA334&lt;=DC334,"SOBRESALIENTE",IF(DA334&gt;DC334+(DC334*0.05),"NO CUMPLIDA","ACEPTABLE"))),"N/A")</f>
        <v>SOBRESALIENTE</v>
      </c>
      <c r="DC334" s="11">
        <v>0.2</v>
      </c>
      <c r="DD334" s="26"/>
    </row>
    <row r="335" spans="1:108" ht="60" customHeight="1">
      <c r="A335" s="8" t="s">
        <v>2666</v>
      </c>
      <c r="B335" s="7" t="s">
        <v>531</v>
      </c>
      <c r="C335" s="8" t="s">
        <v>2522</v>
      </c>
      <c r="D335" s="9" t="s">
        <v>2523</v>
      </c>
      <c r="E335" s="9">
        <v>36757081</v>
      </c>
      <c r="F335" s="8" t="s">
        <v>2633</v>
      </c>
      <c r="G335" s="9" t="s">
        <v>2523</v>
      </c>
      <c r="H335" s="9">
        <v>36757081</v>
      </c>
      <c r="I335" s="7" t="s">
        <v>107</v>
      </c>
      <c r="J335" s="7" t="s">
        <v>2653</v>
      </c>
      <c r="K335" s="7" t="s">
        <v>2661</v>
      </c>
      <c r="L335" s="7" t="s">
        <v>537</v>
      </c>
      <c r="M335" s="7" t="s">
        <v>111</v>
      </c>
      <c r="N335" s="7" t="s">
        <v>154</v>
      </c>
      <c r="O335" s="7" t="s">
        <v>2</v>
      </c>
      <c r="P335" s="7" t="s">
        <v>193</v>
      </c>
      <c r="Q335" s="7" t="s">
        <v>607</v>
      </c>
      <c r="R335" s="8" t="s">
        <v>2667</v>
      </c>
      <c r="S335" s="7" t="s">
        <v>2668</v>
      </c>
      <c r="T335" s="7" t="s">
        <v>2669</v>
      </c>
      <c r="U335" s="11">
        <v>0.35</v>
      </c>
      <c r="V335" s="7" t="s">
        <v>160</v>
      </c>
      <c r="W335" s="110">
        <v>0</v>
      </c>
      <c r="X335" s="215">
        <v>2</v>
      </c>
      <c r="Y335" s="14">
        <f t="shared" si="348"/>
        <v>0</v>
      </c>
      <c r="Z335" s="215">
        <v>0</v>
      </c>
      <c r="AA335" s="215">
        <v>3</v>
      </c>
      <c r="AB335" s="14">
        <f t="shared" si="349"/>
        <v>0</v>
      </c>
      <c r="AC335" s="215">
        <v>0</v>
      </c>
      <c r="AD335" s="215">
        <v>0</v>
      </c>
      <c r="AE335" s="14" t="e">
        <f t="shared" si="350"/>
        <v>#DIV/0!</v>
      </c>
      <c r="AF335" s="49">
        <f t="shared" si="345"/>
        <v>0</v>
      </c>
      <c r="AG335" s="7">
        <f t="shared" si="345"/>
        <v>5</v>
      </c>
      <c r="AH335" s="14">
        <f t="shared" si="375"/>
        <v>0</v>
      </c>
      <c r="AI335" s="17" t="str">
        <f>IFERROR((IF(AH335&lt;=AJ335,"SOBRESALIENTE",IF(AH335&gt;AJ335+(AJ335*0.05),"NO CUMPLIDA","ACEPTABLE"))),"N/A")</f>
        <v>SOBRESALIENTE</v>
      </c>
      <c r="AJ335" s="11">
        <v>0.35</v>
      </c>
      <c r="AK335" s="11" t="s">
        <v>119</v>
      </c>
      <c r="AL335" s="148" t="s">
        <v>2670</v>
      </c>
      <c r="AM335" s="215">
        <v>0</v>
      </c>
      <c r="AN335" s="215">
        <v>2</v>
      </c>
      <c r="AO335" s="14">
        <f t="shared" si="352"/>
        <v>0</v>
      </c>
      <c r="AP335" s="215">
        <v>0</v>
      </c>
      <c r="AQ335" s="215">
        <v>2</v>
      </c>
      <c r="AR335" s="14">
        <f t="shared" si="353"/>
        <v>0</v>
      </c>
      <c r="AS335" s="215">
        <v>0</v>
      </c>
      <c r="AT335" s="215">
        <v>1</v>
      </c>
      <c r="AU335" s="14">
        <f t="shared" si="354"/>
        <v>0</v>
      </c>
      <c r="AV335" s="49">
        <f t="shared" si="383"/>
        <v>0</v>
      </c>
      <c r="AW335" s="7">
        <f t="shared" si="383"/>
        <v>5</v>
      </c>
      <c r="AX335" s="14">
        <f t="shared" si="355"/>
        <v>0</v>
      </c>
      <c r="AY335" s="17" t="str">
        <f>IFERROR((IF(AX335&lt;=AZ335,"SOBRESALIENTE",IF(AX335&gt;AZ335+(AZ335*0.05),"NO CUMPLIDA","ACEPTABLE"))),"N/A")</f>
        <v>SOBRESALIENTE</v>
      </c>
      <c r="AZ335" s="11">
        <f t="shared" si="376"/>
        <v>0.35</v>
      </c>
      <c r="BA335" s="11" t="s">
        <v>119</v>
      </c>
      <c r="BB335" s="7" t="s">
        <v>2671</v>
      </c>
      <c r="BC335" s="21"/>
      <c r="BD335" s="21"/>
      <c r="BE335" s="14" t="e">
        <f t="shared" si="357"/>
        <v>#DIV/0!</v>
      </c>
      <c r="BF335" s="21"/>
      <c r="BG335" s="21"/>
      <c r="BH335" s="14" t="e">
        <f t="shared" si="358"/>
        <v>#DIV/0!</v>
      </c>
      <c r="BI335" s="21"/>
      <c r="BJ335" s="21"/>
      <c r="BK335" s="14" t="e">
        <f t="shared" si="359"/>
        <v>#DIV/0!</v>
      </c>
      <c r="BL335" s="27">
        <f t="shared" si="384"/>
        <v>0</v>
      </c>
      <c r="BM335" s="26">
        <f t="shared" si="384"/>
        <v>0</v>
      </c>
      <c r="BN335" s="14" t="e">
        <f t="shared" si="360"/>
        <v>#DIV/0!</v>
      </c>
      <c r="BO335" s="28" t="str">
        <f>IFERROR((IF(BN335&lt;=BP335,"SOBRESALIENTE",IF(BN335&gt;BP335+(BP335*0.05),"NO CUMPLIDA","ACEPTABLE"))),"N/A")</f>
        <v>N/A</v>
      </c>
      <c r="BP335" s="24">
        <f t="shared" si="342"/>
        <v>0.35</v>
      </c>
      <c r="BQ335" s="21"/>
      <c r="BR335" s="21"/>
      <c r="BS335" s="21"/>
      <c r="BT335" s="14" t="e">
        <f t="shared" si="362"/>
        <v>#DIV/0!</v>
      </c>
      <c r="BU335" s="21"/>
      <c r="BV335" s="21"/>
      <c r="BW335" s="14" t="e">
        <f t="shared" si="363"/>
        <v>#DIV/0!</v>
      </c>
      <c r="BX335" s="21"/>
      <c r="BY335" s="21"/>
      <c r="BZ335" s="14" t="e">
        <f t="shared" si="364"/>
        <v>#DIV/0!</v>
      </c>
      <c r="CA335" s="27">
        <f t="shared" si="365"/>
        <v>0</v>
      </c>
      <c r="CB335" s="26">
        <f t="shared" si="365"/>
        <v>0</v>
      </c>
      <c r="CC335" s="14" t="e">
        <f t="shared" si="366"/>
        <v>#DIV/0!</v>
      </c>
      <c r="CD335" s="28" t="str">
        <f>IFERROR((IF(CC335&lt;=CE335,"SOBRESALIENTE",IF(CC335&gt;CE335+(CE335*0.05),"NO CUMPLIDA","ACEPTABLE"))),"N/A")</f>
        <v>N/A</v>
      </c>
      <c r="CE335" s="24">
        <f t="shared" si="343"/>
        <v>0.35</v>
      </c>
      <c r="CF335" s="21"/>
      <c r="CG335" s="163">
        <f t="shared" si="381"/>
        <v>0</v>
      </c>
      <c r="CH335" s="163">
        <f t="shared" si="381"/>
        <v>10</v>
      </c>
      <c r="CI335" s="14">
        <f t="shared" si="369"/>
        <v>0</v>
      </c>
      <c r="CJ335" s="28" t="str">
        <f>IFERROR((IF(CI335&lt;=CK335,"SOBRESALIENTE",IF(CI335&gt;CK335+(CK335*0.05),"NO CUMPLIDA","ACEPTABLE"))),"N/A")</f>
        <v>SOBRESALIENTE</v>
      </c>
      <c r="CK335" s="11">
        <v>0.35</v>
      </c>
      <c r="CL335" s="26"/>
      <c r="CM335" s="163">
        <f t="shared" si="370"/>
        <v>0</v>
      </c>
      <c r="CN335" s="38">
        <f t="shared" si="377"/>
        <v>1.6666666666666667</v>
      </c>
      <c r="CO335" s="14">
        <f t="shared" si="371"/>
        <v>0</v>
      </c>
      <c r="CP335" s="28" t="str">
        <f>IFERROR((IF(CO335&lt;=CQ335,"SOBRESALIENTE",IF(CO335&gt;CQ335+(CQ335*0.05),"NO CUMPLIDA","ACEPTABLE"))),"N/A")</f>
        <v>SOBRESALIENTE</v>
      </c>
      <c r="CQ335" s="11">
        <v>0.35</v>
      </c>
      <c r="CR335" s="26"/>
      <c r="CS335" s="163">
        <f t="shared" si="382"/>
        <v>0</v>
      </c>
      <c r="CT335" s="25">
        <f t="shared" si="378"/>
        <v>1.6666666666666667</v>
      </c>
      <c r="CU335" s="30">
        <f t="shared" si="373"/>
        <v>0</v>
      </c>
      <c r="CV335" s="28" t="str">
        <f t="shared" si="385"/>
        <v>SOBRESALIENTE</v>
      </c>
      <c r="CW335" s="11">
        <v>0.35</v>
      </c>
      <c r="CX335" s="26"/>
      <c r="CY335" s="163">
        <f t="shared" si="347"/>
        <v>0</v>
      </c>
      <c r="CZ335" s="46">
        <f t="shared" si="347"/>
        <v>10</v>
      </c>
      <c r="DA335" s="30">
        <f t="shared" si="374"/>
        <v>0</v>
      </c>
      <c r="DB335" s="28" t="str">
        <f>IFERROR((IF(DA335&lt;=DC335,"SOBRESALIENTE",IF(DA335&gt;DC335+(DC335*0.05),"NO CUMPLIDA","ACEPTABLE"))),"N/A")</f>
        <v>SOBRESALIENTE</v>
      </c>
      <c r="DC335" s="11">
        <v>0.35</v>
      </c>
      <c r="DD335" s="26"/>
    </row>
    <row r="336" spans="1:108" ht="60" customHeight="1">
      <c r="A336" s="6" t="s">
        <v>2672</v>
      </c>
      <c r="B336" s="7" t="s">
        <v>531</v>
      </c>
      <c r="C336" s="8" t="s">
        <v>2522</v>
      </c>
      <c r="D336" s="9" t="s">
        <v>2523</v>
      </c>
      <c r="E336" s="9">
        <v>36757081</v>
      </c>
      <c r="F336" s="8" t="s">
        <v>2633</v>
      </c>
      <c r="G336" s="9" t="s">
        <v>2523</v>
      </c>
      <c r="H336" s="9">
        <v>36757081</v>
      </c>
      <c r="I336" s="7" t="s">
        <v>107</v>
      </c>
      <c r="J336" s="7" t="s">
        <v>2673</v>
      </c>
      <c r="K336" s="7" t="s">
        <v>2661</v>
      </c>
      <c r="L336" s="7" t="s">
        <v>537</v>
      </c>
      <c r="M336" s="7" t="s">
        <v>111</v>
      </c>
      <c r="N336" s="7" t="s">
        <v>154</v>
      </c>
      <c r="O336" s="7" t="s">
        <v>2</v>
      </c>
      <c r="P336" s="7" t="s">
        <v>193</v>
      </c>
      <c r="Q336" s="7" t="s">
        <v>607</v>
      </c>
      <c r="R336" s="8" t="s">
        <v>2674</v>
      </c>
      <c r="S336" s="7" t="s">
        <v>2675</v>
      </c>
      <c r="T336" s="7" t="s">
        <v>2676</v>
      </c>
      <c r="U336" s="11">
        <v>0.15</v>
      </c>
      <c r="V336" s="7" t="s">
        <v>160</v>
      </c>
      <c r="W336" s="110">
        <v>0</v>
      </c>
      <c r="X336" s="215">
        <v>2</v>
      </c>
      <c r="Y336" s="14">
        <f t="shared" si="348"/>
        <v>0</v>
      </c>
      <c r="Z336" s="215">
        <v>0</v>
      </c>
      <c r="AA336" s="215">
        <v>3</v>
      </c>
      <c r="AB336" s="14">
        <f t="shared" si="349"/>
        <v>0</v>
      </c>
      <c r="AC336" s="215">
        <v>0</v>
      </c>
      <c r="AD336" s="215">
        <v>0</v>
      </c>
      <c r="AE336" s="14" t="e">
        <f t="shared" si="350"/>
        <v>#DIV/0!</v>
      </c>
      <c r="AF336" s="49">
        <f t="shared" si="345"/>
        <v>0</v>
      </c>
      <c r="AG336" s="7">
        <f t="shared" si="345"/>
        <v>5</v>
      </c>
      <c r="AH336" s="14">
        <f t="shared" si="375"/>
        <v>0</v>
      </c>
      <c r="AI336" s="17" t="str">
        <f>IFERROR((IF(AH336&lt;=AJ336,"SOBRESALIENTE",IF(AH336&gt;AJ336+(AJ336*0.05),"NO CUMPLIDA","ACEPTABLE"))),"N/A")</f>
        <v>SOBRESALIENTE</v>
      </c>
      <c r="AJ336" s="11">
        <v>0.15</v>
      </c>
      <c r="AK336" s="11" t="s">
        <v>119</v>
      </c>
      <c r="AL336" s="148" t="s">
        <v>2677</v>
      </c>
      <c r="AM336" s="215">
        <v>0</v>
      </c>
      <c r="AN336" s="215">
        <v>2</v>
      </c>
      <c r="AO336" s="14">
        <f t="shared" si="352"/>
        <v>0</v>
      </c>
      <c r="AP336" s="215">
        <v>0</v>
      </c>
      <c r="AQ336" s="215">
        <v>2</v>
      </c>
      <c r="AR336" s="14">
        <f t="shared" si="353"/>
        <v>0</v>
      </c>
      <c r="AS336" s="215">
        <v>0</v>
      </c>
      <c r="AT336" s="215">
        <v>1</v>
      </c>
      <c r="AU336" s="14">
        <f t="shared" si="354"/>
        <v>0</v>
      </c>
      <c r="AV336" s="49">
        <f t="shared" si="383"/>
        <v>0</v>
      </c>
      <c r="AW336" s="7">
        <f t="shared" si="383"/>
        <v>5</v>
      </c>
      <c r="AX336" s="14">
        <f t="shared" si="355"/>
        <v>0</v>
      </c>
      <c r="AY336" s="17" t="str">
        <f>IFERROR((IF(AX336&lt;=AZ336,"SOBRESALIENTE",IF(AX336&gt;AZ336+(AZ336*0.05),"NO CUMPLIDA","ACEPTABLE"))),"N/A")</f>
        <v>SOBRESALIENTE</v>
      </c>
      <c r="AZ336" s="11">
        <f t="shared" si="376"/>
        <v>0.15</v>
      </c>
      <c r="BA336" s="11" t="s">
        <v>119</v>
      </c>
      <c r="BB336" s="7" t="s">
        <v>2678</v>
      </c>
      <c r="BC336" s="21"/>
      <c r="BD336" s="21"/>
      <c r="BE336" s="14" t="e">
        <f t="shared" si="357"/>
        <v>#DIV/0!</v>
      </c>
      <c r="BF336" s="21"/>
      <c r="BG336" s="21"/>
      <c r="BH336" s="14" t="e">
        <f t="shared" si="358"/>
        <v>#DIV/0!</v>
      </c>
      <c r="BI336" s="21"/>
      <c r="BJ336" s="21"/>
      <c r="BK336" s="14" t="e">
        <f t="shared" si="359"/>
        <v>#DIV/0!</v>
      </c>
      <c r="BL336" s="27">
        <f t="shared" si="384"/>
        <v>0</v>
      </c>
      <c r="BM336" s="26">
        <f t="shared" si="384"/>
        <v>0</v>
      </c>
      <c r="BN336" s="14" t="e">
        <f t="shared" si="360"/>
        <v>#DIV/0!</v>
      </c>
      <c r="BO336" s="28" t="str">
        <f>IFERROR((IF(BN336&lt;=BP336,"SOBRESALIENTE",IF(BN336&gt;BP336+(BP336*0.05),"NO CUMPLIDA","ACEPTABLE"))),"N/A")</f>
        <v>N/A</v>
      </c>
      <c r="BP336" s="24">
        <f t="shared" si="342"/>
        <v>0.15</v>
      </c>
      <c r="BQ336" s="21"/>
      <c r="BR336" s="21"/>
      <c r="BS336" s="21"/>
      <c r="BT336" s="14" t="e">
        <f t="shared" si="362"/>
        <v>#DIV/0!</v>
      </c>
      <c r="BU336" s="21"/>
      <c r="BV336" s="21"/>
      <c r="BW336" s="14" t="e">
        <f t="shared" si="363"/>
        <v>#DIV/0!</v>
      </c>
      <c r="BX336" s="21"/>
      <c r="BY336" s="21"/>
      <c r="BZ336" s="14" t="e">
        <f t="shared" si="364"/>
        <v>#DIV/0!</v>
      </c>
      <c r="CA336" s="27">
        <f t="shared" si="365"/>
        <v>0</v>
      </c>
      <c r="CB336" s="26">
        <f t="shared" si="365"/>
        <v>0</v>
      </c>
      <c r="CC336" s="14" t="e">
        <f t="shared" si="366"/>
        <v>#DIV/0!</v>
      </c>
      <c r="CD336" s="28" t="str">
        <f>IFERROR((IF(CC336&lt;=CE336,"SOBRESALIENTE",IF(CC336&gt;CE336+(CE336*0.05),"NO CUMPLIDA","ACEPTABLE"))),"N/A")</f>
        <v>N/A</v>
      </c>
      <c r="CE336" s="24">
        <f t="shared" si="343"/>
        <v>0.15</v>
      </c>
      <c r="CF336" s="21"/>
      <c r="CG336" s="163">
        <f t="shared" si="381"/>
        <v>0</v>
      </c>
      <c r="CH336" s="163">
        <f t="shared" si="381"/>
        <v>10</v>
      </c>
      <c r="CI336" s="14">
        <f t="shared" si="369"/>
        <v>0</v>
      </c>
      <c r="CJ336" s="28" t="str">
        <f>IFERROR((IF(CI336&lt;=CK336,"SOBRESALIENTE",IF(CI336&gt;CK336+(CK336*0.05),"NO CUMPLIDA","ACEPTABLE"))),"N/A")</f>
        <v>SOBRESALIENTE</v>
      </c>
      <c r="CK336" s="11">
        <v>0.15</v>
      </c>
      <c r="CL336" s="26"/>
      <c r="CM336" s="163">
        <f t="shared" si="370"/>
        <v>0</v>
      </c>
      <c r="CN336" s="38">
        <f t="shared" si="377"/>
        <v>1.6666666666666667</v>
      </c>
      <c r="CO336" s="14">
        <f t="shared" si="371"/>
        <v>0</v>
      </c>
      <c r="CP336" s="28" t="str">
        <f>IFERROR((IF(CO336&lt;=CQ336,"SOBRESALIENTE",IF(CO336&gt;CQ336+(CQ336*0.05),"NO CUMPLIDA","ACEPTABLE"))),"N/A")</f>
        <v>SOBRESALIENTE</v>
      </c>
      <c r="CQ336" s="11">
        <v>0.15</v>
      </c>
      <c r="CR336" s="26"/>
      <c r="CS336" s="163">
        <f t="shared" si="382"/>
        <v>0</v>
      </c>
      <c r="CT336" s="25">
        <f t="shared" si="378"/>
        <v>1.6666666666666667</v>
      </c>
      <c r="CU336" s="30">
        <f t="shared" si="373"/>
        <v>0</v>
      </c>
      <c r="CV336" s="28" t="str">
        <f t="shared" si="385"/>
        <v>SOBRESALIENTE</v>
      </c>
      <c r="CW336" s="11">
        <v>0.15</v>
      </c>
      <c r="CX336" s="26"/>
      <c r="CY336" s="163">
        <f t="shared" si="347"/>
        <v>0</v>
      </c>
      <c r="CZ336" s="46">
        <f t="shared" si="347"/>
        <v>10</v>
      </c>
      <c r="DA336" s="30">
        <f t="shared" si="374"/>
        <v>0</v>
      </c>
      <c r="DB336" s="28" t="str">
        <f>IFERROR((IF(DA336&lt;=DC336,"SOBRESALIENTE",IF(DA336&gt;DC336+(DC336*0.05),"NO CUMPLIDA","ACEPTABLE"))),"N/A")</f>
        <v>SOBRESALIENTE</v>
      </c>
      <c r="DC336" s="11">
        <v>0.15</v>
      </c>
      <c r="DD336" s="26"/>
    </row>
    <row r="337" spans="1:108" ht="60" customHeight="1">
      <c r="A337" s="8" t="s">
        <v>2679</v>
      </c>
      <c r="B337" s="7" t="s">
        <v>531</v>
      </c>
      <c r="C337" s="8" t="s">
        <v>2522</v>
      </c>
      <c r="D337" s="9" t="s">
        <v>2523</v>
      </c>
      <c r="E337" s="9">
        <v>36757081</v>
      </c>
      <c r="F337" s="8" t="s">
        <v>2633</v>
      </c>
      <c r="G337" s="9" t="s">
        <v>2523</v>
      </c>
      <c r="H337" s="9">
        <v>36757081</v>
      </c>
      <c r="I337" s="7" t="s">
        <v>107</v>
      </c>
      <c r="J337" s="7" t="s">
        <v>2653</v>
      </c>
      <c r="K337" s="7" t="s">
        <v>2661</v>
      </c>
      <c r="L337" s="7" t="s">
        <v>537</v>
      </c>
      <c r="M337" s="7" t="s">
        <v>111</v>
      </c>
      <c r="N337" s="7" t="s">
        <v>154</v>
      </c>
      <c r="O337" s="7" t="s">
        <v>172</v>
      </c>
      <c r="P337" s="7" t="s">
        <v>193</v>
      </c>
      <c r="Q337" s="7" t="s">
        <v>607</v>
      </c>
      <c r="R337" s="8" t="s">
        <v>2680</v>
      </c>
      <c r="S337" s="7" t="s">
        <v>2681</v>
      </c>
      <c r="T337" s="7" t="s">
        <v>2682</v>
      </c>
      <c r="U337" s="11">
        <v>0.55000000000000004</v>
      </c>
      <c r="V337" s="7" t="s">
        <v>160</v>
      </c>
      <c r="W337" s="110">
        <v>2</v>
      </c>
      <c r="X337" s="215">
        <v>2</v>
      </c>
      <c r="Y337" s="14">
        <f t="shared" si="348"/>
        <v>1</v>
      </c>
      <c r="Z337" s="215">
        <v>3</v>
      </c>
      <c r="AA337" s="215">
        <v>3</v>
      </c>
      <c r="AB337" s="14">
        <f t="shared" si="349"/>
        <v>1</v>
      </c>
      <c r="AC337" s="215">
        <v>0</v>
      </c>
      <c r="AD337" s="215">
        <v>1</v>
      </c>
      <c r="AE337" s="14">
        <f t="shared" si="350"/>
        <v>0</v>
      </c>
      <c r="AF337" s="49">
        <f t="shared" si="345"/>
        <v>5</v>
      </c>
      <c r="AG337" s="7">
        <f t="shared" si="345"/>
        <v>6</v>
      </c>
      <c r="AH337" s="14">
        <f t="shared" si="375"/>
        <v>0.83333333333333337</v>
      </c>
      <c r="AI337" s="17" t="str">
        <f>IFERROR((IF(AH337&gt;=AJ337,"SOBRESALIENTE",IF(AH337&gt;AJ337-(AJ337*0.05),"NO CUMPLIDA","ACEPTABLE"))),"N/A")</f>
        <v>SOBRESALIENTE</v>
      </c>
      <c r="AJ337" s="11">
        <v>0.55000000000000004</v>
      </c>
      <c r="AK337" s="11" t="s">
        <v>119</v>
      </c>
      <c r="AL337" s="148" t="s">
        <v>2683</v>
      </c>
      <c r="AM337" s="215">
        <v>2</v>
      </c>
      <c r="AN337" s="215">
        <v>2</v>
      </c>
      <c r="AO337" s="14">
        <f t="shared" si="352"/>
        <v>1</v>
      </c>
      <c r="AP337" s="215">
        <v>2</v>
      </c>
      <c r="AQ337" s="215">
        <v>2</v>
      </c>
      <c r="AR337" s="14">
        <f t="shared" si="353"/>
        <v>1</v>
      </c>
      <c r="AS337" s="215">
        <v>1</v>
      </c>
      <c r="AT337" s="215">
        <v>1</v>
      </c>
      <c r="AU337" s="14">
        <f t="shared" si="354"/>
        <v>1</v>
      </c>
      <c r="AV337" s="49">
        <f t="shared" si="383"/>
        <v>5</v>
      </c>
      <c r="AW337" s="7">
        <f t="shared" si="383"/>
        <v>5</v>
      </c>
      <c r="AX337" s="14">
        <f t="shared" si="355"/>
        <v>1</v>
      </c>
      <c r="AY337" s="17" t="str">
        <f>IFERROR((IF(AX337&gt;=AZ337,"SOBRESALIENTE",IF(AX337&gt;AZ337+(AZ337*0.05),"NO CUMPLIDA","ACEPTABLE"))),"N/A")</f>
        <v>SOBRESALIENTE</v>
      </c>
      <c r="AZ337" s="11">
        <f t="shared" si="376"/>
        <v>0.55000000000000004</v>
      </c>
      <c r="BA337" s="11" t="s">
        <v>119</v>
      </c>
      <c r="BB337" s="7" t="s">
        <v>2678</v>
      </c>
      <c r="BC337" s="21"/>
      <c r="BD337" s="21"/>
      <c r="BE337" s="14" t="e">
        <f t="shared" si="357"/>
        <v>#DIV/0!</v>
      </c>
      <c r="BF337" s="21"/>
      <c r="BG337" s="21"/>
      <c r="BH337" s="14" t="e">
        <f t="shared" si="358"/>
        <v>#DIV/0!</v>
      </c>
      <c r="BI337" s="21"/>
      <c r="BJ337" s="21"/>
      <c r="BK337" s="14" t="e">
        <f t="shared" si="359"/>
        <v>#DIV/0!</v>
      </c>
      <c r="BL337" s="27">
        <f t="shared" si="384"/>
        <v>0</v>
      </c>
      <c r="BM337" s="26">
        <f t="shared" si="384"/>
        <v>0</v>
      </c>
      <c r="BN337" s="14" t="e">
        <f t="shared" si="360"/>
        <v>#DIV/0!</v>
      </c>
      <c r="BO337" s="28" t="str">
        <f>IFERROR((IF(BN337&gt;=BP337,"SOBRESALIENTE",IF(BN337&gt;BP337-(BP337*0.05),"NO CUMPLIDA","ACEPTABLE"))),"N/A")</f>
        <v>N/A</v>
      </c>
      <c r="BP337" s="24">
        <f t="shared" si="342"/>
        <v>0.55000000000000004</v>
      </c>
      <c r="BQ337" s="21"/>
      <c r="BR337" s="21"/>
      <c r="BS337" s="21"/>
      <c r="BT337" s="14" t="e">
        <f t="shared" si="362"/>
        <v>#DIV/0!</v>
      </c>
      <c r="BU337" s="21"/>
      <c r="BV337" s="21"/>
      <c r="BW337" s="14" t="e">
        <f t="shared" si="363"/>
        <v>#DIV/0!</v>
      </c>
      <c r="BX337" s="21"/>
      <c r="BY337" s="21"/>
      <c r="BZ337" s="14" t="e">
        <f t="shared" si="364"/>
        <v>#DIV/0!</v>
      </c>
      <c r="CA337" s="27">
        <f t="shared" si="365"/>
        <v>0</v>
      </c>
      <c r="CB337" s="26">
        <f t="shared" si="365"/>
        <v>0</v>
      </c>
      <c r="CC337" s="14" t="e">
        <f t="shared" si="366"/>
        <v>#DIV/0!</v>
      </c>
      <c r="CD337" s="28" t="str">
        <f>IFERROR((IF(CC337&gt;=CE337,"SOBRESALIENTE",IF(CC337&gt;CE337-(CE337*0.05),"NO CUMPLIDA","ACEPTABLE"))),"N/A")</f>
        <v>N/A</v>
      </c>
      <c r="CE337" s="24">
        <f t="shared" si="343"/>
        <v>0.55000000000000004</v>
      </c>
      <c r="CF337" s="21"/>
      <c r="CG337" s="163">
        <f t="shared" si="381"/>
        <v>10</v>
      </c>
      <c r="CH337" s="163">
        <f t="shared" si="381"/>
        <v>11</v>
      </c>
      <c r="CI337" s="14">
        <f t="shared" si="369"/>
        <v>0.90909090909090906</v>
      </c>
      <c r="CJ337" s="28" t="str">
        <f>IFERROR((IF(CI337&gt;=CK337,"SOBRESALIENTE",IF(CI337&gt;CK337-(CK337*0.05),"NO CUMPLIDA","ACEPTABLE"))),"N/A")</f>
        <v>SOBRESALIENTE</v>
      </c>
      <c r="CK337" s="11">
        <v>0.55000000000000004</v>
      </c>
      <c r="CL337" s="26"/>
      <c r="CM337" s="163">
        <f t="shared" si="370"/>
        <v>10</v>
      </c>
      <c r="CN337" s="38">
        <f t="shared" si="377"/>
        <v>1.8333333333333333</v>
      </c>
      <c r="CO337" s="14">
        <f t="shared" si="371"/>
        <v>5.454545454545455</v>
      </c>
      <c r="CP337" s="28" t="str">
        <f>IFERROR((IF(CO337&gt;=CQ337,"SOBRESALIENTE",IF(CO337&gt;CQ337-(CQ337*0.05),"NO CUMPLIDA","ACEPTABLE"))),"N/A")</f>
        <v>SOBRESALIENTE</v>
      </c>
      <c r="CQ337" s="11">
        <v>0.55000000000000004</v>
      </c>
      <c r="CR337" s="26"/>
      <c r="CS337" s="163">
        <f t="shared" si="382"/>
        <v>0</v>
      </c>
      <c r="CT337" s="25">
        <f t="shared" si="378"/>
        <v>1.8333333333333333</v>
      </c>
      <c r="CU337" s="30">
        <f t="shared" si="373"/>
        <v>0</v>
      </c>
      <c r="CV337" s="28" t="str">
        <f t="shared" si="385"/>
        <v>SOBRESALIENTE</v>
      </c>
      <c r="CW337" s="11">
        <v>0.55000000000000004</v>
      </c>
      <c r="CX337" s="26"/>
      <c r="CY337" s="163">
        <f t="shared" si="347"/>
        <v>10</v>
      </c>
      <c r="CZ337" s="46">
        <f t="shared" si="347"/>
        <v>11</v>
      </c>
      <c r="DA337" s="30">
        <f t="shared" si="374"/>
        <v>0.90909090909090906</v>
      </c>
      <c r="DB337" s="28" t="str">
        <f>IFERROR((IF(DA337&gt;=DC337,"SOBRESALIENTE",IF(DA337&gt;DC337-(DC337*0.05),"NO CUMPLIDA","ACEPTABLE"))),"N/A")</f>
        <v>SOBRESALIENTE</v>
      </c>
      <c r="DC337" s="11">
        <v>0.55000000000000004</v>
      </c>
      <c r="DD337" s="26"/>
    </row>
    <row r="338" spans="1:108" ht="60" customHeight="1">
      <c r="A338" s="6" t="s">
        <v>2684</v>
      </c>
      <c r="B338" s="7" t="s">
        <v>531</v>
      </c>
      <c r="C338" s="8" t="s">
        <v>2522</v>
      </c>
      <c r="D338" s="9" t="s">
        <v>2523</v>
      </c>
      <c r="E338" s="9">
        <v>36757081</v>
      </c>
      <c r="F338" s="8" t="s">
        <v>2633</v>
      </c>
      <c r="G338" s="9" t="s">
        <v>2523</v>
      </c>
      <c r="H338" s="9">
        <v>36757081</v>
      </c>
      <c r="I338" s="7" t="s">
        <v>107</v>
      </c>
      <c r="J338" s="7" t="s">
        <v>2653</v>
      </c>
      <c r="K338" s="7" t="s">
        <v>2661</v>
      </c>
      <c r="L338" s="7" t="s">
        <v>537</v>
      </c>
      <c r="M338" s="7" t="s">
        <v>111</v>
      </c>
      <c r="N338" s="7" t="s">
        <v>154</v>
      </c>
      <c r="O338" s="7" t="s">
        <v>2</v>
      </c>
      <c r="P338" s="7" t="s">
        <v>193</v>
      </c>
      <c r="Q338" s="7" t="s">
        <v>607</v>
      </c>
      <c r="R338" s="8" t="s">
        <v>2685</v>
      </c>
      <c r="S338" s="7" t="s">
        <v>2686</v>
      </c>
      <c r="T338" s="7" t="s">
        <v>2687</v>
      </c>
      <c r="U338" s="11">
        <v>0.05</v>
      </c>
      <c r="V338" s="7" t="s">
        <v>160</v>
      </c>
      <c r="W338" s="110">
        <v>0</v>
      </c>
      <c r="X338" s="215">
        <v>2</v>
      </c>
      <c r="Y338" s="14">
        <f t="shared" si="348"/>
        <v>0</v>
      </c>
      <c r="Z338" s="215">
        <v>0</v>
      </c>
      <c r="AA338" s="215">
        <v>2</v>
      </c>
      <c r="AB338" s="14">
        <f t="shared" si="349"/>
        <v>0</v>
      </c>
      <c r="AC338" s="215">
        <v>0</v>
      </c>
      <c r="AD338" s="215">
        <v>1</v>
      </c>
      <c r="AE338" s="14">
        <f t="shared" si="350"/>
        <v>0</v>
      </c>
      <c r="AF338" s="49">
        <f t="shared" si="345"/>
        <v>0</v>
      </c>
      <c r="AG338" s="7">
        <f t="shared" si="345"/>
        <v>5</v>
      </c>
      <c r="AH338" s="14">
        <f t="shared" si="375"/>
        <v>0</v>
      </c>
      <c r="AI338" s="17" t="str">
        <f>IFERROR((IF(AH338&gt;=AJ338,"SOBRESALIENTE",IF(AH338&gt;AJ338-(AJ338*0.05),"NO CUMPLIDA","ACEPTABLE"))),"N/A")</f>
        <v>ACEPTABLE</v>
      </c>
      <c r="AJ338" s="11">
        <v>0.05</v>
      </c>
      <c r="AK338" s="11" t="s">
        <v>119</v>
      </c>
      <c r="AL338" s="148" t="s">
        <v>2688</v>
      </c>
      <c r="AM338" s="215">
        <v>0</v>
      </c>
      <c r="AN338" s="215">
        <v>2</v>
      </c>
      <c r="AO338" s="14">
        <f t="shared" si="352"/>
        <v>0</v>
      </c>
      <c r="AP338" s="215">
        <v>0</v>
      </c>
      <c r="AQ338" s="215">
        <v>2</v>
      </c>
      <c r="AR338" s="14">
        <f t="shared" si="353"/>
        <v>0</v>
      </c>
      <c r="AS338" s="215">
        <v>0</v>
      </c>
      <c r="AT338" s="215">
        <v>1</v>
      </c>
      <c r="AU338" s="14">
        <f t="shared" si="354"/>
        <v>0</v>
      </c>
      <c r="AV338" s="49">
        <f t="shared" si="383"/>
        <v>0</v>
      </c>
      <c r="AW338" s="7">
        <f t="shared" si="383"/>
        <v>5</v>
      </c>
      <c r="AX338" s="14">
        <f t="shared" si="355"/>
        <v>0</v>
      </c>
      <c r="AY338" s="17" t="str">
        <f>IFERROR((IF(AX338&gt;=AZ338,"SOBRESALIENTE",IF(AX338&gt;AZ338-(AZ338*0.05),"NO CUMPLIDA","ACEPTABLE"))),"N/A")</f>
        <v>ACEPTABLE</v>
      </c>
      <c r="AZ338" s="11">
        <f t="shared" si="376"/>
        <v>0.05</v>
      </c>
      <c r="BA338" s="11" t="s">
        <v>119</v>
      </c>
      <c r="BB338" s="7" t="s">
        <v>2689</v>
      </c>
      <c r="BC338" s="21"/>
      <c r="BD338" s="21"/>
      <c r="BE338" s="14" t="e">
        <f t="shared" si="357"/>
        <v>#DIV/0!</v>
      </c>
      <c r="BF338" s="21"/>
      <c r="BG338" s="21"/>
      <c r="BH338" s="14" t="e">
        <f t="shared" si="358"/>
        <v>#DIV/0!</v>
      </c>
      <c r="BI338" s="21"/>
      <c r="BJ338" s="21"/>
      <c r="BK338" s="14" t="e">
        <f t="shared" si="359"/>
        <v>#DIV/0!</v>
      </c>
      <c r="BL338" s="27">
        <f t="shared" si="384"/>
        <v>0</v>
      </c>
      <c r="BM338" s="26">
        <f t="shared" si="384"/>
        <v>0</v>
      </c>
      <c r="BN338" s="14" t="e">
        <f t="shared" si="360"/>
        <v>#DIV/0!</v>
      </c>
      <c r="BO338" s="28" t="str">
        <f>IFERROR((IF(BN338&gt;=BP338,"SOBRESALIENTE",IF(BN338&gt;BP338-(BP338*0.05),"NO CUMPLIDA","ACEPTABLE"))),"N/A")</f>
        <v>N/A</v>
      </c>
      <c r="BP338" s="24">
        <f t="shared" si="342"/>
        <v>0.05</v>
      </c>
      <c r="BQ338" s="21"/>
      <c r="BR338" s="21"/>
      <c r="BS338" s="21"/>
      <c r="BT338" s="14" t="e">
        <f t="shared" si="362"/>
        <v>#DIV/0!</v>
      </c>
      <c r="BU338" s="21"/>
      <c r="BV338" s="21"/>
      <c r="BW338" s="14" t="e">
        <f t="shared" si="363"/>
        <v>#DIV/0!</v>
      </c>
      <c r="BX338" s="21"/>
      <c r="BY338" s="21"/>
      <c r="BZ338" s="14" t="e">
        <f t="shared" si="364"/>
        <v>#DIV/0!</v>
      </c>
      <c r="CA338" s="27">
        <f t="shared" si="365"/>
        <v>0</v>
      </c>
      <c r="CB338" s="26">
        <f t="shared" si="365"/>
        <v>0</v>
      </c>
      <c r="CC338" s="14" t="e">
        <f t="shared" si="366"/>
        <v>#DIV/0!</v>
      </c>
      <c r="CD338" s="28" t="str">
        <f>IFERROR((IF(CC338&gt;=CE338,"SOBRESALIENTE",IF(CC338&gt;CE338-(CE338*0.05),"NO CUMPLIDA","ACEPTABLE"))),"N/A")</f>
        <v>N/A</v>
      </c>
      <c r="CE338" s="24">
        <f t="shared" si="343"/>
        <v>0.05</v>
      </c>
      <c r="CF338" s="21"/>
      <c r="CG338" s="163">
        <f t="shared" si="381"/>
        <v>0</v>
      </c>
      <c r="CH338" s="163">
        <f t="shared" si="381"/>
        <v>10</v>
      </c>
      <c r="CI338" s="14">
        <f t="shared" si="369"/>
        <v>0</v>
      </c>
      <c r="CJ338" s="28" t="str">
        <f t="shared" ref="CJ338:CJ344" si="386">IFERROR((IF(CI338&lt;=CK338,"SOBRESALIENTE",IF(CI338&gt;CK338+(CK338*0.05),"NO CUMPLIDA","ACEPTABLE"))),"N/A")</f>
        <v>SOBRESALIENTE</v>
      </c>
      <c r="CK338" s="11">
        <v>0.05</v>
      </c>
      <c r="CL338" s="26"/>
      <c r="CM338" s="163">
        <f t="shared" si="370"/>
        <v>0</v>
      </c>
      <c r="CN338" s="38">
        <f t="shared" si="377"/>
        <v>1.6666666666666667</v>
      </c>
      <c r="CO338" s="14">
        <f t="shared" si="371"/>
        <v>0</v>
      </c>
      <c r="CP338" s="28" t="str">
        <f t="shared" ref="CP338:CP344" si="387">IFERROR((IF(CO338&lt;=CQ338,"SOBRESALIENTE",IF(CO338&gt;CQ338+(CQ338*0.05),"NO CUMPLIDA","ACEPTABLE"))),"N/A")</f>
        <v>SOBRESALIENTE</v>
      </c>
      <c r="CQ338" s="11">
        <v>0.05</v>
      </c>
      <c r="CR338" s="26"/>
      <c r="CS338" s="163">
        <f t="shared" si="382"/>
        <v>0</v>
      </c>
      <c r="CT338" s="25">
        <f t="shared" si="378"/>
        <v>1.6666666666666667</v>
      </c>
      <c r="CU338" s="30">
        <f t="shared" si="373"/>
        <v>0</v>
      </c>
      <c r="CV338" s="28" t="str">
        <f t="shared" si="385"/>
        <v>SOBRESALIENTE</v>
      </c>
      <c r="CW338" s="11">
        <v>0.05</v>
      </c>
      <c r="CX338" s="26"/>
      <c r="CY338" s="163">
        <f t="shared" si="347"/>
        <v>0</v>
      </c>
      <c r="CZ338" s="46">
        <f t="shared" si="347"/>
        <v>10</v>
      </c>
      <c r="DA338" s="30">
        <f t="shared" si="374"/>
        <v>0</v>
      </c>
      <c r="DB338" s="28" t="str">
        <f t="shared" ref="DB338:DB344" si="388">IFERROR((IF(DA338&lt;=DC338,"SOBRESALIENTE",IF(DA338&gt;DC338+(DC338*0.05),"NO CUMPLIDA","ACEPTABLE"))),"N/A")</f>
        <v>SOBRESALIENTE</v>
      </c>
      <c r="DC338" s="11">
        <v>0.05</v>
      </c>
      <c r="DD338" s="26"/>
    </row>
    <row r="339" spans="1:108" ht="60" customHeight="1">
      <c r="A339" s="8" t="s">
        <v>2690</v>
      </c>
      <c r="B339" s="7" t="s">
        <v>531</v>
      </c>
      <c r="C339" s="8" t="s">
        <v>2522</v>
      </c>
      <c r="D339" s="9" t="s">
        <v>2523</v>
      </c>
      <c r="E339" s="9">
        <v>36757081</v>
      </c>
      <c r="F339" s="8" t="s">
        <v>2633</v>
      </c>
      <c r="G339" s="9" t="s">
        <v>2523</v>
      </c>
      <c r="H339" s="9">
        <v>36757081</v>
      </c>
      <c r="I339" s="7" t="s">
        <v>107</v>
      </c>
      <c r="J339" s="7" t="s">
        <v>2691</v>
      </c>
      <c r="K339" s="7" t="s">
        <v>2661</v>
      </c>
      <c r="L339" s="7" t="s">
        <v>537</v>
      </c>
      <c r="M339" s="7" t="s">
        <v>111</v>
      </c>
      <c r="N339" s="7" t="s">
        <v>154</v>
      </c>
      <c r="O339" s="7" t="s">
        <v>2</v>
      </c>
      <c r="P339" s="7" t="s">
        <v>193</v>
      </c>
      <c r="Q339" s="7" t="s">
        <v>607</v>
      </c>
      <c r="R339" s="8" t="s">
        <v>2692</v>
      </c>
      <c r="S339" s="7" t="s">
        <v>2693</v>
      </c>
      <c r="T339" s="7" t="s">
        <v>2694</v>
      </c>
      <c r="U339" s="11">
        <v>0.05</v>
      </c>
      <c r="V339" s="7" t="s">
        <v>160</v>
      </c>
      <c r="W339" s="110">
        <v>0</v>
      </c>
      <c r="X339" s="215">
        <v>60</v>
      </c>
      <c r="Y339" s="14">
        <f t="shared" si="348"/>
        <v>0</v>
      </c>
      <c r="Z339" s="215">
        <v>0</v>
      </c>
      <c r="AA339" s="215">
        <v>63</v>
      </c>
      <c r="AB339" s="14">
        <f t="shared" si="349"/>
        <v>0</v>
      </c>
      <c r="AC339" s="215">
        <v>0</v>
      </c>
      <c r="AD339" s="215">
        <v>120</v>
      </c>
      <c r="AE339" s="14">
        <f t="shared" si="350"/>
        <v>0</v>
      </c>
      <c r="AF339" s="49">
        <f t="shared" si="345"/>
        <v>0</v>
      </c>
      <c r="AG339" s="7">
        <f t="shared" si="345"/>
        <v>243</v>
      </c>
      <c r="AH339" s="14">
        <f t="shared" si="375"/>
        <v>0</v>
      </c>
      <c r="AI339" s="17" t="str">
        <f t="shared" ref="AI339:AI344" si="389">IFERROR((IF(AH339&lt;=AJ339,"SOBRESALIENTE",IF(AH339&gt;AJ339+(AJ339*0.05),"NO CUMPLIDA","ACEPTABLE"))),"N/A")</f>
        <v>SOBRESALIENTE</v>
      </c>
      <c r="AJ339" s="11">
        <v>0.05</v>
      </c>
      <c r="AK339" s="11" t="s">
        <v>119</v>
      </c>
      <c r="AL339" s="148" t="s">
        <v>2695</v>
      </c>
      <c r="AM339" s="215">
        <v>0</v>
      </c>
      <c r="AN339" s="215">
        <v>122</v>
      </c>
      <c r="AO339" s="14">
        <f t="shared" si="352"/>
        <v>0</v>
      </c>
      <c r="AP339" s="215">
        <v>0</v>
      </c>
      <c r="AQ339" s="215">
        <v>109</v>
      </c>
      <c r="AR339" s="14">
        <f t="shared" si="353"/>
        <v>0</v>
      </c>
      <c r="AS339" s="215">
        <v>0</v>
      </c>
      <c r="AT339" s="215">
        <v>89</v>
      </c>
      <c r="AU339" s="14">
        <f t="shared" si="354"/>
        <v>0</v>
      </c>
      <c r="AV339" s="49">
        <f t="shared" si="383"/>
        <v>0</v>
      </c>
      <c r="AW339" s="7">
        <f t="shared" si="383"/>
        <v>320</v>
      </c>
      <c r="AX339" s="14">
        <f t="shared" si="355"/>
        <v>0</v>
      </c>
      <c r="AY339" s="17" t="str">
        <f t="shared" ref="AY339:AY344" si="390">IFERROR((IF(AX339&lt;=AZ339,"SOBRESALIENTE",IF(AX339&gt;AZ339+(AZ339*0.05),"NO CUMPLIDA","ACEPTABLE"))),"N/A")</f>
        <v>SOBRESALIENTE</v>
      </c>
      <c r="AZ339" s="11">
        <f t="shared" si="376"/>
        <v>0.05</v>
      </c>
      <c r="BA339" s="11" t="s">
        <v>119</v>
      </c>
      <c r="BB339" s="7" t="s">
        <v>2696</v>
      </c>
      <c r="BC339" s="21"/>
      <c r="BD339" s="21"/>
      <c r="BE339" s="14" t="e">
        <f t="shared" si="357"/>
        <v>#DIV/0!</v>
      </c>
      <c r="BF339" s="21"/>
      <c r="BG339" s="21"/>
      <c r="BH339" s="14" t="e">
        <f t="shared" si="358"/>
        <v>#DIV/0!</v>
      </c>
      <c r="BI339" s="21"/>
      <c r="BJ339" s="21"/>
      <c r="BK339" s="14" t="e">
        <f t="shared" si="359"/>
        <v>#DIV/0!</v>
      </c>
      <c r="BL339" s="27">
        <f t="shared" si="384"/>
        <v>0</v>
      </c>
      <c r="BM339" s="26">
        <f t="shared" si="384"/>
        <v>0</v>
      </c>
      <c r="BN339" s="14" t="e">
        <f t="shared" si="360"/>
        <v>#DIV/0!</v>
      </c>
      <c r="BO339" s="28" t="str">
        <f t="shared" ref="BO339:BO344" si="391">IFERROR((IF(BN339&lt;=BP339,"SOBRESALIENTE",IF(BN339&gt;BP339+(BP339*0.05),"NO CUMPLIDA","ACEPTABLE"))),"N/A")</f>
        <v>N/A</v>
      </c>
      <c r="BP339" s="24">
        <f t="shared" si="342"/>
        <v>0.05</v>
      </c>
      <c r="BQ339" s="21"/>
      <c r="BR339" s="21"/>
      <c r="BS339" s="21"/>
      <c r="BT339" s="14" t="e">
        <f t="shared" si="362"/>
        <v>#DIV/0!</v>
      </c>
      <c r="BU339" s="21"/>
      <c r="BV339" s="21"/>
      <c r="BW339" s="14" t="e">
        <f t="shared" si="363"/>
        <v>#DIV/0!</v>
      </c>
      <c r="BX339" s="21"/>
      <c r="BY339" s="21"/>
      <c r="BZ339" s="14" t="e">
        <f t="shared" si="364"/>
        <v>#DIV/0!</v>
      </c>
      <c r="CA339" s="27">
        <f t="shared" si="365"/>
        <v>0</v>
      </c>
      <c r="CB339" s="26">
        <f t="shared" si="365"/>
        <v>0</v>
      </c>
      <c r="CC339" s="14" t="e">
        <f t="shared" si="366"/>
        <v>#DIV/0!</v>
      </c>
      <c r="CD339" s="28" t="str">
        <f t="shared" ref="CD339:CD344" si="392">IFERROR((IF(CC339&lt;=CE339,"SOBRESALIENTE",IF(CC339&gt;CE339+(CE339*0.05),"NO CUMPLIDA","ACEPTABLE"))),"N/A")</f>
        <v>N/A</v>
      </c>
      <c r="CE339" s="24">
        <f t="shared" si="343"/>
        <v>0.05</v>
      </c>
      <c r="CF339" s="21"/>
      <c r="CG339" s="163">
        <f t="shared" si="381"/>
        <v>0</v>
      </c>
      <c r="CH339" s="163">
        <f t="shared" si="381"/>
        <v>563</v>
      </c>
      <c r="CI339" s="14">
        <f t="shared" si="369"/>
        <v>0</v>
      </c>
      <c r="CJ339" s="28" t="str">
        <f t="shared" si="386"/>
        <v>SOBRESALIENTE</v>
      </c>
      <c r="CK339" s="11">
        <v>0.05</v>
      </c>
      <c r="CL339" s="26"/>
      <c r="CM339" s="163">
        <f t="shared" si="370"/>
        <v>0</v>
      </c>
      <c r="CN339" s="38">
        <f t="shared" si="377"/>
        <v>93.833333333333329</v>
      </c>
      <c r="CO339" s="14">
        <f t="shared" si="371"/>
        <v>0</v>
      </c>
      <c r="CP339" s="28" t="str">
        <f t="shared" si="387"/>
        <v>SOBRESALIENTE</v>
      </c>
      <c r="CQ339" s="11">
        <v>0.05</v>
      </c>
      <c r="CR339" s="26"/>
      <c r="CS339" s="163">
        <f t="shared" si="382"/>
        <v>0</v>
      </c>
      <c r="CT339" s="25">
        <f t="shared" si="378"/>
        <v>93.833333333333329</v>
      </c>
      <c r="CU339" s="30">
        <f t="shared" si="373"/>
        <v>0</v>
      </c>
      <c r="CV339" s="28" t="str">
        <f t="shared" si="385"/>
        <v>SOBRESALIENTE</v>
      </c>
      <c r="CW339" s="11">
        <v>0.05</v>
      </c>
      <c r="CX339" s="26"/>
      <c r="CY339" s="163">
        <f t="shared" si="347"/>
        <v>0</v>
      </c>
      <c r="CZ339" s="46">
        <f t="shared" si="347"/>
        <v>563</v>
      </c>
      <c r="DA339" s="30">
        <f t="shared" si="374"/>
        <v>0</v>
      </c>
      <c r="DB339" s="28" t="str">
        <f t="shared" si="388"/>
        <v>SOBRESALIENTE</v>
      </c>
      <c r="DC339" s="11">
        <v>0.05</v>
      </c>
      <c r="DD339" s="26"/>
    </row>
    <row r="340" spans="1:108" ht="60" customHeight="1">
      <c r="A340" s="6" t="s">
        <v>2697</v>
      </c>
      <c r="B340" s="7" t="s">
        <v>531</v>
      </c>
      <c r="C340" s="8" t="s">
        <v>2522</v>
      </c>
      <c r="D340" s="9" t="s">
        <v>2523</v>
      </c>
      <c r="E340" s="9">
        <v>36757081</v>
      </c>
      <c r="F340" s="8" t="s">
        <v>2633</v>
      </c>
      <c r="G340" s="9" t="s">
        <v>2523</v>
      </c>
      <c r="H340" s="9">
        <v>36757081</v>
      </c>
      <c r="I340" s="7" t="s">
        <v>107</v>
      </c>
      <c r="J340" s="7" t="s">
        <v>2653</v>
      </c>
      <c r="K340" s="7" t="s">
        <v>2698</v>
      </c>
      <c r="L340" s="7" t="s">
        <v>537</v>
      </c>
      <c r="M340" s="7" t="s">
        <v>111</v>
      </c>
      <c r="N340" s="7" t="s">
        <v>154</v>
      </c>
      <c r="O340" s="7" t="s">
        <v>2</v>
      </c>
      <c r="P340" s="7" t="s">
        <v>193</v>
      </c>
      <c r="Q340" s="7" t="s">
        <v>607</v>
      </c>
      <c r="R340" s="8" t="s">
        <v>2699</v>
      </c>
      <c r="S340" s="7" t="s">
        <v>2700</v>
      </c>
      <c r="T340" s="7" t="s">
        <v>2701</v>
      </c>
      <c r="U340" s="11">
        <v>0.08</v>
      </c>
      <c r="V340" s="7" t="s">
        <v>160</v>
      </c>
      <c r="W340" s="110">
        <v>0</v>
      </c>
      <c r="X340" s="215">
        <v>32</v>
      </c>
      <c r="Y340" s="14">
        <f t="shared" si="348"/>
        <v>0</v>
      </c>
      <c r="Z340" s="215">
        <v>1</v>
      </c>
      <c r="AA340" s="215">
        <v>42</v>
      </c>
      <c r="AB340" s="14">
        <f t="shared" si="349"/>
        <v>2.3809523809523808E-2</v>
      </c>
      <c r="AC340" s="215">
        <v>1</v>
      </c>
      <c r="AD340" s="215">
        <v>52</v>
      </c>
      <c r="AE340" s="14">
        <f t="shared" si="350"/>
        <v>1.9230769230769232E-2</v>
      </c>
      <c r="AF340" s="49">
        <f t="shared" si="345"/>
        <v>2</v>
      </c>
      <c r="AG340" s="7">
        <f t="shared" si="345"/>
        <v>126</v>
      </c>
      <c r="AH340" s="14">
        <f t="shared" si="375"/>
        <v>1.5873015873015872E-2</v>
      </c>
      <c r="AI340" s="17" t="str">
        <f t="shared" si="389"/>
        <v>SOBRESALIENTE</v>
      </c>
      <c r="AJ340" s="11">
        <v>0.08</v>
      </c>
      <c r="AK340" s="11" t="s">
        <v>119</v>
      </c>
      <c r="AL340" s="148" t="s">
        <v>2702</v>
      </c>
      <c r="AM340" s="215">
        <v>2</v>
      </c>
      <c r="AN340" s="215">
        <v>42</v>
      </c>
      <c r="AO340" s="14">
        <f t="shared" si="352"/>
        <v>4.7619047619047616E-2</v>
      </c>
      <c r="AP340" s="215">
        <v>0</v>
      </c>
      <c r="AQ340" s="215">
        <v>50</v>
      </c>
      <c r="AR340" s="14">
        <f t="shared" si="353"/>
        <v>0</v>
      </c>
      <c r="AS340" s="215">
        <v>1</v>
      </c>
      <c r="AT340" s="215">
        <v>46</v>
      </c>
      <c r="AU340" s="14">
        <f t="shared" si="354"/>
        <v>2.1739130434782608E-2</v>
      </c>
      <c r="AV340" s="49">
        <f t="shared" si="383"/>
        <v>3</v>
      </c>
      <c r="AW340" s="7">
        <f t="shared" si="383"/>
        <v>138</v>
      </c>
      <c r="AX340" s="14">
        <f t="shared" si="355"/>
        <v>2.1739130434782608E-2</v>
      </c>
      <c r="AY340" s="17" t="str">
        <f t="shared" si="390"/>
        <v>SOBRESALIENTE</v>
      </c>
      <c r="AZ340" s="11">
        <f t="shared" si="376"/>
        <v>0.08</v>
      </c>
      <c r="BA340" s="11" t="s">
        <v>119</v>
      </c>
      <c r="BB340" s="7" t="s">
        <v>2703</v>
      </c>
      <c r="BC340" s="21"/>
      <c r="BD340" s="21"/>
      <c r="BE340" s="14" t="e">
        <f t="shared" si="357"/>
        <v>#DIV/0!</v>
      </c>
      <c r="BF340" s="21"/>
      <c r="BG340" s="21"/>
      <c r="BH340" s="14" t="e">
        <f t="shared" si="358"/>
        <v>#DIV/0!</v>
      </c>
      <c r="BI340" s="21"/>
      <c r="BJ340" s="21"/>
      <c r="BK340" s="14" t="e">
        <f t="shared" si="359"/>
        <v>#DIV/0!</v>
      </c>
      <c r="BL340" s="27">
        <f t="shared" si="384"/>
        <v>0</v>
      </c>
      <c r="BM340" s="26">
        <f t="shared" si="384"/>
        <v>0</v>
      </c>
      <c r="BN340" s="14" t="e">
        <f t="shared" si="360"/>
        <v>#DIV/0!</v>
      </c>
      <c r="BO340" s="28" t="str">
        <f t="shared" si="391"/>
        <v>N/A</v>
      </c>
      <c r="BP340" s="24">
        <f t="shared" si="342"/>
        <v>0.08</v>
      </c>
      <c r="BQ340" s="21"/>
      <c r="BR340" s="21"/>
      <c r="BS340" s="21"/>
      <c r="BT340" s="14" t="e">
        <f t="shared" si="362"/>
        <v>#DIV/0!</v>
      </c>
      <c r="BU340" s="21"/>
      <c r="BV340" s="21"/>
      <c r="BW340" s="14" t="e">
        <f t="shared" si="363"/>
        <v>#DIV/0!</v>
      </c>
      <c r="BX340" s="21"/>
      <c r="BY340" s="21"/>
      <c r="BZ340" s="14" t="e">
        <f t="shared" si="364"/>
        <v>#DIV/0!</v>
      </c>
      <c r="CA340" s="27">
        <f t="shared" si="365"/>
        <v>0</v>
      </c>
      <c r="CB340" s="26">
        <f t="shared" si="365"/>
        <v>0</v>
      </c>
      <c r="CC340" s="14" t="e">
        <f t="shared" si="366"/>
        <v>#DIV/0!</v>
      </c>
      <c r="CD340" s="28" t="str">
        <f t="shared" si="392"/>
        <v>N/A</v>
      </c>
      <c r="CE340" s="24">
        <f t="shared" si="343"/>
        <v>0.08</v>
      </c>
      <c r="CF340" s="21"/>
      <c r="CG340" s="163">
        <f t="shared" si="381"/>
        <v>5</v>
      </c>
      <c r="CH340" s="163">
        <f t="shared" si="381"/>
        <v>264</v>
      </c>
      <c r="CI340" s="14">
        <f t="shared" si="369"/>
        <v>1.893939393939394E-2</v>
      </c>
      <c r="CJ340" s="28" t="str">
        <f t="shared" si="386"/>
        <v>SOBRESALIENTE</v>
      </c>
      <c r="CK340" s="11">
        <v>0.08</v>
      </c>
      <c r="CL340" s="26"/>
      <c r="CM340" s="163">
        <f t="shared" si="370"/>
        <v>5</v>
      </c>
      <c r="CN340" s="38">
        <f t="shared" si="377"/>
        <v>44</v>
      </c>
      <c r="CO340" s="14">
        <f t="shared" si="371"/>
        <v>0.11363636363636363</v>
      </c>
      <c r="CP340" s="28" t="str">
        <f t="shared" si="387"/>
        <v>NO CUMPLIDA</v>
      </c>
      <c r="CQ340" s="11">
        <v>0.08</v>
      </c>
      <c r="CR340" s="26"/>
      <c r="CS340" s="163">
        <f t="shared" si="382"/>
        <v>0</v>
      </c>
      <c r="CT340" s="25">
        <f t="shared" si="378"/>
        <v>44</v>
      </c>
      <c r="CU340" s="30">
        <f t="shared" si="373"/>
        <v>0</v>
      </c>
      <c r="CV340" s="28" t="str">
        <f t="shared" si="385"/>
        <v>SOBRESALIENTE</v>
      </c>
      <c r="CW340" s="11">
        <v>0.08</v>
      </c>
      <c r="CX340" s="26"/>
      <c r="CY340" s="163">
        <f t="shared" si="347"/>
        <v>5</v>
      </c>
      <c r="CZ340" s="46">
        <f t="shared" si="347"/>
        <v>264</v>
      </c>
      <c r="DA340" s="30">
        <f t="shared" si="374"/>
        <v>1.893939393939394E-2</v>
      </c>
      <c r="DB340" s="28" t="str">
        <f t="shared" si="388"/>
        <v>SOBRESALIENTE</v>
      </c>
      <c r="DC340" s="11">
        <v>0.08</v>
      </c>
      <c r="DD340" s="26"/>
    </row>
    <row r="341" spans="1:108" ht="60" customHeight="1">
      <c r="A341" s="8" t="s">
        <v>2704</v>
      </c>
      <c r="B341" s="7" t="s">
        <v>531</v>
      </c>
      <c r="C341" s="8" t="s">
        <v>2522</v>
      </c>
      <c r="D341" s="9" t="s">
        <v>2523</v>
      </c>
      <c r="E341" s="9">
        <v>36757081</v>
      </c>
      <c r="F341" s="8" t="s">
        <v>2633</v>
      </c>
      <c r="G341" s="9" t="s">
        <v>2523</v>
      </c>
      <c r="H341" s="9">
        <v>36757081</v>
      </c>
      <c r="I341" s="7" t="s">
        <v>107</v>
      </c>
      <c r="J341" s="7" t="s">
        <v>2653</v>
      </c>
      <c r="K341" s="7" t="s">
        <v>2698</v>
      </c>
      <c r="L341" s="7" t="s">
        <v>537</v>
      </c>
      <c r="M341" s="7" t="s">
        <v>111</v>
      </c>
      <c r="N341" s="7" t="s">
        <v>154</v>
      </c>
      <c r="O341" s="7" t="s">
        <v>2</v>
      </c>
      <c r="P341" s="7" t="s">
        <v>193</v>
      </c>
      <c r="Q341" s="7" t="s">
        <v>607</v>
      </c>
      <c r="R341" s="8" t="s">
        <v>2705</v>
      </c>
      <c r="S341" s="7" t="s">
        <v>2706</v>
      </c>
      <c r="T341" s="7" t="s">
        <v>2669</v>
      </c>
      <c r="U341" s="11">
        <v>0.15</v>
      </c>
      <c r="V341" s="7" t="s">
        <v>160</v>
      </c>
      <c r="W341" s="110">
        <v>0</v>
      </c>
      <c r="X341" s="215">
        <v>1</v>
      </c>
      <c r="Y341" s="14">
        <f t="shared" si="348"/>
        <v>0</v>
      </c>
      <c r="Z341" s="215">
        <v>1</v>
      </c>
      <c r="AA341" s="215">
        <v>1</v>
      </c>
      <c r="AB341" s="14">
        <f t="shared" si="349"/>
        <v>1</v>
      </c>
      <c r="AC341" s="215">
        <v>0</v>
      </c>
      <c r="AD341" s="215">
        <v>1</v>
      </c>
      <c r="AE341" s="14">
        <f t="shared" si="350"/>
        <v>0</v>
      </c>
      <c r="AF341" s="49">
        <f t="shared" si="345"/>
        <v>1</v>
      </c>
      <c r="AG341" s="7">
        <f t="shared" si="345"/>
        <v>3</v>
      </c>
      <c r="AH341" s="14">
        <f t="shared" si="375"/>
        <v>0.33333333333333331</v>
      </c>
      <c r="AI341" s="17" t="str">
        <f t="shared" si="389"/>
        <v>NO CUMPLIDA</v>
      </c>
      <c r="AJ341" s="11">
        <v>0.15</v>
      </c>
      <c r="AK341" s="11" t="s">
        <v>119</v>
      </c>
      <c r="AL341" s="312" t="s">
        <v>2707</v>
      </c>
      <c r="AM341" s="215">
        <v>0</v>
      </c>
      <c r="AN341" s="215">
        <v>2</v>
      </c>
      <c r="AO341" s="14">
        <f t="shared" si="352"/>
        <v>0</v>
      </c>
      <c r="AP341" s="215">
        <v>0</v>
      </c>
      <c r="AQ341" s="215">
        <v>1</v>
      </c>
      <c r="AR341" s="14">
        <f t="shared" si="353"/>
        <v>0</v>
      </c>
      <c r="AS341" s="215">
        <v>0</v>
      </c>
      <c r="AT341" s="215">
        <v>1</v>
      </c>
      <c r="AU341" s="14">
        <f t="shared" si="354"/>
        <v>0</v>
      </c>
      <c r="AV341" s="49">
        <f t="shared" si="383"/>
        <v>0</v>
      </c>
      <c r="AW341" s="7">
        <f t="shared" si="383"/>
        <v>4</v>
      </c>
      <c r="AX341" s="14">
        <f t="shared" si="355"/>
        <v>0</v>
      </c>
      <c r="AY341" s="17" t="str">
        <f t="shared" si="390"/>
        <v>SOBRESALIENTE</v>
      </c>
      <c r="AZ341" s="11">
        <f t="shared" si="376"/>
        <v>0.15</v>
      </c>
      <c r="BA341" s="11" t="s">
        <v>119</v>
      </c>
      <c r="BB341" s="7" t="s">
        <v>2708</v>
      </c>
      <c r="BC341" s="21"/>
      <c r="BD341" s="21"/>
      <c r="BE341" s="14" t="e">
        <f t="shared" si="357"/>
        <v>#DIV/0!</v>
      </c>
      <c r="BF341" s="21"/>
      <c r="BG341" s="21"/>
      <c r="BH341" s="14" t="e">
        <f t="shared" si="358"/>
        <v>#DIV/0!</v>
      </c>
      <c r="BI341" s="21"/>
      <c r="BJ341" s="21"/>
      <c r="BK341" s="14" t="e">
        <f t="shared" si="359"/>
        <v>#DIV/0!</v>
      </c>
      <c r="BL341" s="27">
        <f t="shared" si="384"/>
        <v>0</v>
      </c>
      <c r="BM341" s="26">
        <f t="shared" si="384"/>
        <v>0</v>
      </c>
      <c r="BN341" s="14" t="e">
        <f t="shared" si="360"/>
        <v>#DIV/0!</v>
      </c>
      <c r="BO341" s="28" t="str">
        <f t="shared" si="391"/>
        <v>N/A</v>
      </c>
      <c r="BP341" s="24">
        <f t="shared" si="342"/>
        <v>0.15</v>
      </c>
      <c r="BQ341" s="21"/>
      <c r="BR341" s="21"/>
      <c r="BS341" s="21"/>
      <c r="BT341" s="14" t="e">
        <f t="shared" si="362"/>
        <v>#DIV/0!</v>
      </c>
      <c r="BU341" s="21"/>
      <c r="BV341" s="21"/>
      <c r="BW341" s="14" t="e">
        <f t="shared" si="363"/>
        <v>#DIV/0!</v>
      </c>
      <c r="BX341" s="21"/>
      <c r="BY341" s="21"/>
      <c r="BZ341" s="14" t="e">
        <f t="shared" si="364"/>
        <v>#DIV/0!</v>
      </c>
      <c r="CA341" s="27">
        <f t="shared" si="365"/>
        <v>0</v>
      </c>
      <c r="CB341" s="26">
        <f t="shared" si="365"/>
        <v>0</v>
      </c>
      <c r="CC341" s="14" t="e">
        <f t="shared" si="366"/>
        <v>#DIV/0!</v>
      </c>
      <c r="CD341" s="28" t="str">
        <f t="shared" si="392"/>
        <v>N/A</v>
      </c>
      <c r="CE341" s="24">
        <f t="shared" si="343"/>
        <v>0.15</v>
      </c>
      <c r="CF341" s="21"/>
      <c r="CG341" s="163">
        <f t="shared" si="381"/>
        <v>1</v>
      </c>
      <c r="CH341" s="163">
        <f t="shared" si="381"/>
        <v>7</v>
      </c>
      <c r="CI341" s="14">
        <f t="shared" si="369"/>
        <v>0.14285714285714285</v>
      </c>
      <c r="CJ341" s="28" t="str">
        <f t="shared" si="386"/>
        <v>SOBRESALIENTE</v>
      </c>
      <c r="CK341" s="11">
        <v>0.15</v>
      </c>
      <c r="CL341" s="26"/>
      <c r="CM341" s="163">
        <f t="shared" si="370"/>
        <v>1</v>
      </c>
      <c r="CN341" s="38">
        <f t="shared" si="377"/>
        <v>1.1666666666666667</v>
      </c>
      <c r="CO341" s="14">
        <f t="shared" si="371"/>
        <v>0.8571428571428571</v>
      </c>
      <c r="CP341" s="28" t="str">
        <f t="shared" si="387"/>
        <v>NO CUMPLIDA</v>
      </c>
      <c r="CQ341" s="11">
        <v>0.15</v>
      </c>
      <c r="CR341" s="26"/>
      <c r="CS341" s="163">
        <f t="shared" si="382"/>
        <v>0</v>
      </c>
      <c r="CT341" s="25">
        <f t="shared" si="378"/>
        <v>1.1666666666666667</v>
      </c>
      <c r="CU341" s="30">
        <f t="shared" si="373"/>
        <v>0</v>
      </c>
      <c r="CV341" s="28" t="str">
        <f t="shared" si="385"/>
        <v>SOBRESALIENTE</v>
      </c>
      <c r="CW341" s="11">
        <v>0.15</v>
      </c>
      <c r="CX341" s="26"/>
      <c r="CY341" s="163">
        <f t="shared" si="347"/>
        <v>1</v>
      </c>
      <c r="CZ341" s="46">
        <f t="shared" si="347"/>
        <v>7</v>
      </c>
      <c r="DA341" s="30">
        <f t="shared" si="374"/>
        <v>0.14285714285714285</v>
      </c>
      <c r="DB341" s="28" t="str">
        <f t="shared" si="388"/>
        <v>SOBRESALIENTE</v>
      </c>
      <c r="DC341" s="11">
        <v>0.15</v>
      </c>
      <c r="DD341" s="26"/>
    </row>
    <row r="342" spans="1:108" ht="60" customHeight="1">
      <c r="A342" s="6" t="s">
        <v>2709</v>
      </c>
      <c r="B342" s="7" t="s">
        <v>531</v>
      </c>
      <c r="C342" s="8" t="s">
        <v>2522</v>
      </c>
      <c r="D342" s="9" t="s">
        <v>2523</v>
      </c>
      <c r="E342" s="9">
        <v>36757081</v>
      </c>
      <c r="F342" s="8" t="s">
        <v>2633</v>
      </c>
      <c r="G342" s="9" t="s">
        <v>2523</v>
      </c>
      <c r="H342" s="9">
        <v>36757081</v>
      </c>
      <c r="I342" s="7" t="s">
        <v>107</v>
      </c>
      <c r="J342" s="7" t="s">
        <v>2653</v>
      </c>
      <c r="K342" s="7" t="s">
        <v>2698</v>
      </c>
      <c r="L342" s="7" t="s">
        <v>537</v>
      </c>
      <c r="M342" s="7" t="s">
        <v>111</v>
      </c>
      <c r="N342" s="7" t="s">
        <v>154</v>
      </c>
      <c r="O342" s="7" t="s">
        <v>2</v>
      </c>
      <c r="P342" s="7" t="s">
        <v>193</v>
      </c>
      <c r="Q342" s="7" t="s">
        <v>607</v>
      </c>
      <c r="R342" s="8" t="s">
        <v>2710</v>
      </c>
      <c r="S342" s="7" t="s">
        <v>2711</v>
      </c>
      <c r="T342" s="7" t="s">
        <v>2712</v>
      </c>
      <c r="U342" s="11">
        <v>0</v>
      </c>
      <c r="V342" s="7" t="s">
        <v>160</v>
      </c>
      <c r="W342" s="110">
        <v>0</v>
      </c>
      <c r="X342" s="215">
        <v>1</v>
      </c>
      <c r="Y342" s="14">
        <f t="shared" si="348"/>
        <v>0</v>
      </c>
      <c r="Z342" s="215">
        <v>0</v>
      </c>
      <c r="AA342" s="215">
        <v>1</v>
      </c>
      <c r="AB342" s="14">
        <f t="shared" si="349"/>
        <v>0</v>
      </c>
      <c r="AC342" s="215">
        <v>0</v>
      </c>
      <c r="AD342" s="215">
        <v>1</v>
      </c>
      <c r="AE342" s="14">
        <f t="shared" si="350"/>
        <v>0</v>
      </c>
      <c r="AF342" s="49">
        <f t="shared" si="345"/>
        <v>0</v>
      </c>
      <c r="AG342" s="7">
        <f t="shared" si="345"/>
        <v>3</v>
      </c>
      <c r="AH342" s="14">
        <f t="shared" si="375"/>
        <v>0</v>
      </c>
      <c r="AI342" s="17" t="str">
        <f t="shared" si="389"/>
        <v>SOBRESALIENTE</v>
      </c>
      <c r="AJ342" s="11">
        <v>0</v>
      </c>
      <c r="AK342" s="11" t="s">
        <v>119</v>
      </c>
      <c r="AL342" s="44" t="s">
        <v>2713</v>
      </c>
      <c r="AM342" s="215">
        <v>0</v>
      </c>
      <c r="AN342" s="215">
        <v>2</v>
      </c>
      <c r="AO342" s="14">
        <f t="shared" si="352"/>
        <v>0</v>
      </c>
      <c r="AP342" s="215">
        <v>0</v>
      </c>
      <c r="AQ342" s="215">
        <v>1</v>
      </c>
      <c r="AR342" s="14">
        <f t="shared" si="353"/>
        <v>0</v>
      </c>
      <c r="AS342" s="215">
        <v>0</v>
      </c>
      <c r="AT342" s="215">
        <v>1</v>
      </c>
      <c r="AU342" s="14">
        <f t="shared" si="354"/>
        <v>0</v>
      </c>
      <c r="AV342" s="49">
        <f t="shared" si="383"/>
        <v>0</v>
      </c>
      <c r="AW342" s="7">
        <f t="shared" si="383"/>
        <v>4</v>
      </c>
      <c r="AX342" s="14">
        <f t="shared" si="355"/>
        <v>0</v>
      </c>
      <c r="AY342" s="17" t="str">
        <f t="shared" si="390"/>
        <v>SOBRESALIENTE</v>
      </c>
      <c r="AZ342" s="11">
        <f t="shared" si="376"/>
        <v>0</v>
      </c>
      <c r="BA342" s="11" t="s">
        <v>119</v>
      </c>
      <c r="BB342" s="7" t="s">
        <v>2714</v>
      </c>
      <c r="BC342" s="21"/>
      <c r="BD342" s="21"/>
      <c r="BE342" s="14" t="e">
        <f t="shared" si="357"/>
        <v>#DIV/0!</v>
      </c>
      <c r="BF342" s="21"/>
      <c r="BG342" s="21"/>
      <c r="BH342" s="14" t="e">
        <f t="shared" si="358"/>
        <v>#DIV/0!</v>
      </c>
      <c r="BI342" s="21"/>
      <c r="BJ342" s="21"/>
      <c r="BK342" s="14" t="e">
        <f t="shared" si="359"/>
        <v>#DIV/0!</v>
      </c>
      <c r="BL342" s="27">
        <f t="shared" si="384"/>
        <v>0</v>
      </c>
      <c r="BM342" s="26">
        <f t="shared" si="384"/>
        <v>0</v>
      </c>
      <c r="BN342" s="14" t="e">
        <f t="shared" si="360"/>
        <v>#DIV/0!</v>
      </c>
      <c r="BO342" s="28" t="str">
        <f t="shared" si="391"/>
        <v>N/A</v>
      </c>
      <c r="BP342" s="24">
        <f t="shared" si="342"/>
        <v>0</v>
      </c>
      <c r="BQ342" s="21"/>
      <c r="BR342" s="21"/>
      <c r="BS342" s="21"/>
      <c r="BT342" s="14" t="e">
        <f t="shared" si="362"/>
        <v>#DIV/0!</v>
      </c>
      <c r="BU342" s="21"/>
      <c r="BV342" s="21"/>
      <c r="BW342" s="14" t="e">
        <f t="shared" si="363"/>
        <v>#DIV/0!</v>
      </c>
      <c r="BX342" s="21"/>
      <c r="BY342" s="21"/>
      <c r="BZ342" s="14" t="e">
        <f t="shared" si="364"/>
        <v>#DIV/0!</v>
      </c>
      <c r="CA342" s="27">
        <f t="shared" si="365"/>
        <v>0</v>
      </c>
      <c r="CB342" s="26">
        <f t="shared" si="365"/>
        <v>0</v>
      </c>
      <c r="CC342" s="14" t="e">
        <f t="shared" si="366"/>
        <v>#DIV/0!</v>
      </c>
      <c r="CD342" s="28" t="str">
        <f t="shared" si="392"/>
        <v>N/A</v>
      </c>
      <c r="CE342" s="24">
        <f t="shared" si="343"/>
        <v>0</v>
      </c>
      <c r="CF342" s="21"/>
      <c r="CG342" s="163">
        <f t="shared" si="381"/>
        <v>0</v>
      </c>
      <c r="CH342" s="163">
        <f t="shared" si="381"/>
        <v>7</v>
      </c>
      <c r="CI342" s="14">
        <f t="shared" si="369"/>
        <v>0</v>
      </c>
      <c r="CJ342" s="28" t="str">
        <f t="shared" si="386"/>
        <v>SOBRESALIENTE</v>
      </c>
      <c r="CK342" s="11">
        <v>0</v>
      </c>
      <c r="CL342" s="26"/>
      <c r="CM342" s="163">
        <f t="shared" si="370"/>
        <v>0</v>
      </c>
      <c r="CN342" s="38">
        <f t="shared" si="377"/>
        <v>1.1666666666666667</v>
      </c>
      <c r="CO342" s="14">
        <f t="shared" si="371"/>
        <v>0</v>
      </c>
      <c r="CP342" s="28" t="str">
        <f t="shared" si="387"/>
        <v>SOBRESALIENTE</v>
      </c>
      <c r="CQ342" s="11">
        <v>0</v>
      </c>
      <c r="CR342" s="26"/>
      <c r="CS342" s="163">
        <f t="shared" si="382"/>
        <v>0</v>
      </c>
      <c r="CT342" s="25">
        <f t="shared" si="378"/>
        <v>1.1666666666666667</v>
      </c>
      <c r="CU342" s="30">
        <f t="shared" si="373"/>
        <v>0</v>
      </c>
      <c r="CV342" s="28" t="str">
        <f t="shared" si="385"/>
        <v>SOBRESALIENTE</v>
      </c>
      <c r="CW342" s="11">
        <v>0</v>
      </c>
      <c r="CX342" s="26"/>
      <c r="CY342" s="163">
        <f t="shared" si="347"/>
        <v>0</v>
      </c>
      <c r="CZ342" s="46">
        <f t="shared" si="347"/>
        <v>7</v>
      </c>
      <c r="DA342" s="30">
        <f t="shared" si="374"/>
        <v>0</v>
      </c>
      <c r="DB342" s="28" t="str">
        <f t="shared" si="388"/>
        <v>SOBRESALIENTE</v>
      </c>
      <c r="DC342" s="11">
        <v>0</v>
      </c>
      <c r="DD342" s="26"/>
    </row>
    <row r="343" spans="1:108" ht="60" customHeight="1">
      <c r="A343" s="8" t="s">
        <v>2715</v>
      </c>
      <c r="B343" s="7" t="s">
        <v>531</v>
      </c>
      <c r="C343" s="8" t="s">
        <v>2522</v>
      </c>
      <c r="D343" s="9" t="s">
        <v>2523</v>
      </c>
      <c r="E343" s="9">
        <v>36757081</v>
      </c>
      <c r="F343" s="8" t="s">
        <v>2633</v>
      </c>
      <c r="G343" s="9" t="s">
        <v>2523</v>
      </c>
      <c r="H343" s="9">
        <v>36757081</v>
      </c>
      <c r="I343" s="7" t="s">
        <v>107</v>
      </c>
      <c r="J343" s="7" t="s">
        <v>2653</v>
      </c>
      <c r="K343" s="7" t="s">
        <v>2698</v>
      </c>
      <c r="L343" s="7" t="s">
        <v>537</v>
      </c>
      <c r="M343" s="7" t="s">
        <v>111</v>
      </c>
      <c r="N343" s="7" t="s">
        <v>154</v>
      </c>
      <c r="O343" s="7" t="s">
        <v>2</v>
      </c>
      <c r="P343" s="7" t="s">
        <v>193</v>
      </c>
      <c r="Q343" s="7" t="s">
        <v>607</v>
      </c>
      <c r="R343" s="8" t="s">
        <v>2716</v>
      </c>
      <c r="S343" s="7" t="s">
        <v>2717</v>
      </c>
      <c r="T343" s="7" t="s">
        <v>2712</v>
      </c>
      <c r="U343" s="11">
        <v>0.1</v>
      </c>
      <c r="V343" s="7" t="s">
        <v>160</v>
      </c>
      <c r="W343" s="110">
        <v>0</v>
      </c>
      <c r="X343" s="215">
        <v>1</v>
      </c>
      <c r="Y343" s="14">
        <f t="shared" si="348"/>
        <v>0</v>
      </c>
      <c r="Z343" s="215">
        <v>0</v>
      </c>
      <c r="AA343" s="215">
        <v>1</v>
      </c>
      <c r="AB343" s="14">
        <f t="shared" si="349"/>
        <v>0</v>
      </c>
      <c r="AC343" s="215">
        <v>0</v>
      </c>
      <c r="AD343" s="215">
        <v>1</v>
      </c>
      <c r="AE343" s="14">
        <f t="shared" si="350"/>
        <v>0</v>
      </c>
      <c r="AF343" s="49">
        <f t="shared" si="345"/>
        <v>0</v>
      </c>
      <c r="AG343" s="7">
        <f t="shared" si="345"/>
        <v>3</v>
      </c>
      <c r="AH343" s="14">
        <f t="shared" si="375"/>
        <v>0</v>
      </c>
      <c r="AI343" s="17" t="str">
        <f t="shared" si="389"/>
        <v>SOBRESALIENTE</v>
      </c>
      <c r="AJ343" s="11">
        <v>0.1</v>
      </c>
      <c r="AK343" s="11" t="s">
        <v>119</v>
      </c>
      <c r="AL343" s="148" t="s">
        <v>2718</v>
      </c>
      <c r="AM343" s="215">
        <v>0</v>
      </c>
      <c r="AN343" s="215">
        <v>2</v>
      </c>
      <c r="AO343" s="14">
        <f t="shared" si="352"/>
        <v>0</v>
      </c>
      <c r="AP343" s="215">
        <v>0</v>
      </c>
      <c r="AQ343" s="215">
        <v>1</v>
      </c>
      <c r="AR343" s="14">
        <f t="shared" si="353"/>
        <v>0</v>
      </c>
      <c r="AS343" s="215">
        <v>0</v>
      </c>
      <c r="AT343" s="215">
        <v>1</v>
      </c>
      <c r="AU343" s="14">
        <f t="shared" si="354"/>
        <v>0</v>
      </c>
      <c r="AV343" s="49">
        <f t="shared" si="383"/>
        <v>0</v>
      </c>
      <c r="AW343" s="7">
        <f t="shared" si="383"/>
        <v>4</v>
      </c>
      <c r="AX343" s="14">
        <f t="shared" si="355"/>
        <v>0</v>
      </c>
      <c r="AY343" s="17" t="str">
        <f t="shared" si="390"/>
        <v>SOBRESALIENTE</v>
      </c>
      <c r="AZ343" s="11">
        <f t="shared" si="376"/>
        <v>0.1</v>
      </c>
      <c r="BA343" s="11" t="s">
        <v>119</v>
      </c>
      <c r="BB343" s="7" t="s">
        <v>2719</v>
      </c>
      <c r="BC343" s="21"/>
      <c r="BD343" s="21"/>
      <c r="BE343" s="14" t="e">
        <f t="shared" si="357"/>
        <v>#DIV/0!</v>
      </c>
      <c r="BF343" s="21"/>
      <c r="BG343" s="21"/>
      <c r="BH343" s="14" t="e">
        <f t="shared" si="358"/>
        <v>#DIV/0!</v>
      </c>
      <c r="BI343" s="21"/>
      <c r="BJ343" s="21"/>
      <c r="BK343" s="14" t="e">
        <f t="shared" si="359"/>
        <v>#DIV/0!</v>
      </c>
      <c r="BL343" s="27">
        <f t="shared" si="384"/>
        <v>0</v>
      </c>
      <c r="BM343" s="26">
        <f t="shared" si="384"/>
        <v>0</v>
      </c>
      <c r="BN343" s="14" t="e">
        <f t="shared" si="360"/>
        <v>#DIV/0!</v>
      </c>
      <c r="BO343" s="28" t="str">
        <f t="shared" si="391"/>
        <v>N/A</v>
      </c>
      <c r="BP343" s="24">
        <f t="shared" si="342"/>
        <v>0.1</v>
      </c>
      <c r="BQ343" s="21"/>
      <c r="BR343" s="21"/>
      <c r="BS343" s="21"/>
      <c r="BT343" s="14" t="e">
        <f t="shared" si="362"/>
        <v>#DIV/0!</v>
      </c>
      <c r="BU343" s="21"/>
      <c r="BV343" s="21"/>
      <c r="BW343" s="14" t="e">
        <f t="shared" si="363"/>
        <v>#DIV/0!</v>
      </c>
      <c r="BX343" s="21"/>
      <c r="BY343" s="21"/>
      <c r="BZ343" s="14" t="e">
        <f t="shared" si="364"/>
        <v>#DIV/0!</v>
      </c>
      <c r="CA343" s="27">
        <f t="shared" si="365"/>
        <v>0</v>
      </c>
      <c r="CB343" s="26">
        <f t="shared" si="365"/>
        <v>0</v>
      </c>
      <c r="CC343" s="14" t="e">
        <f t="shared" si="366"/>
        <v>#DIV/0!</v>
      </c>
      <c r="CD343" s="28" t="str">
        <f t="shared" si="392"/>
        <v>N/A</v>
      </c>
      <c r="CE343" s="24">
        <f t="shared" si="343"/>
        <v>0.1</v>
      </c>
      <c r="CF343" s="21"/>
      <c r="CG343" s="163">
        <f t="shared" si="381"/>
        <v>0</v>
      </c>
      <c r="CH343" s="163">
        <f t="shared" si="381"/>
        <v>7</v>
      </c>
      <c r="CI343" s="14">
        <f t="shared" si="369"/>
        <v>0</v>
      </c>
      <c r="CJ343" s="28" t="str">
        <f t="shared" si="386"/>
        <v>SOBRESALIENTE</v>
      </c>
      <c r="CK343" s="11">
        <v>0.1</v>
      </c>
      <c r="CL343" s="26"/>
      <c r="CM343" s="163">
        <f t="shared" si="370"/>
        <v>0</v>
      </c>
      <c r="CN343" s="38">
        <f t="shared" si="377"/>
        <v>1.1666666666666667</v>
      </c>
      <c r="CO343" s="14">
        <f t="shared" si="371"/>
        <v>0</v>
      </c>
      <c r="CP343" s="28" t="str">
        <f t="shared" si="387"/>
        <v>SOBRESALIENTE</v>
      </c>
      <c r="CQ343" s="11">
        <v>0.1</v>
      </c>
      <c r="CR343" s="26"/>
      <c r="CS343" s="163">
        <f t="shared" si="382"/>
        <v>0</v>
      </c>
      <c r="CT343" s="25">
        <f t="shared" si="378"/>
        <v>1.1666666666666667</v>
      </c>
      <c r="CU343" s="30">
        <f t="shared" si="373"/>
        <v>0</v>
      </c>
      <c r="CV343" s="28" t="str">
        <f t="shared" si="385"/>
        <v>SOBRESALIENTE</v>
      </c>
      <c r="CW343" s="11">
        <v>0.1</v>
      </c>
      <c r="CX343" s="26"/>
      <c r="CY343" s="163">
        <f t="shared" si="347"/>
        <v>0</v>
      </c>
      <c r="CZ343" s="46">
        <f t="shared" si="347"/>
        <v>7</v>
      </c>
      <c r="DA343" s="30">
        <f t="shared" si="374"/>
        <v>0</v>
      </c>
      <c r="DB343" s="28" t="str">
        <f t="shared" si="388"/>
        <v>SOBRESALIENTE</v>
      </c>
      <c r="DC343" s="11">
        <v>0.1</v>
      </c>
      <c r="DD343" s="26"/>
    </row>
    <row r="344" spans="1:108" ht="60" customHeight="1">
      <c r="A344" s="6" t="s">
        <v>2720</v>
      </c>
      <c r="B344" s="7" t="s">
        <v>531</v>
      </c>
      <c r="C344" s="8" t="s">
        <v>2522</v>
      </c>
      <c r="D344" s="9" t="s">
        <v>2523</v>
      </c>
      <c r="E344" s="9">
        <v>36757081</v>
      </c>
      <c r="F344" s="8" t="s">
        <v>2633</v>
      </c>
      <c r="G344" s="9" t="s">
        <v>2523</v>
      </c>
      <c r="H344" s="9">
        <v>36757081</v>
      </c>
      <c r="I344" s="7" t="s">
        <v>107</v>
      </c>
      <c r="J344" s="7" t="s">
        <v>2691</v>
      </c>
      <c r="K344" s="7" t="s">
        <v>2698</v>
      </c>
      <c r="L344" s="7" t="s">
        <v>537</v>
      </c>
      <c r="M344" s="7" t="s">
        <v>111</v>
      </c>
      <c r="N344" s="7" t="s">
        <v>154</v>
      </c>
      <c r="O344" s="7" t="s">
        <v>2</v>
      </c>
      <c r="P344" s="7" t="s">
        <v>193</v>
      </c>
      <c r="Q344" s="7" t="s">
        <v>607</v>
      </c>
      <c r="R344" s="8" t="s">
        <v>2721</v>
      </c>
      <c r="S344" s="7" t="s">
        <v>2722</v>
      </c>
      <c r="T344" s="7" t="s">
        <v>2723</v>
      </c>
      <c r="U344" s="11">
        <v>0.12</v>
      </c>
      <c r="V344" s="7" t="s">
        <v>160</v>
      </c>
      <c r="W344" s="110">
        <v>0</v>
      </c>
      <c r="X344" s="215">
        <v>30</v>
      </c>
      <c r="Y344" s="14">
        <f t="shared" si="348"/>
        <v>0</v>
      </c>
      <c r="Z344" s="215">
        <v>0</v>
      </c>
      <c r="AA344" s="215">
        <v>42</v>
      </c>
      <c r="AB344" s="14">
        <f t="shared" si="349"/>
        <v>0</v>
      </c>
      <c r="AC344" s="215">
        <v>5</v>
      </c>
      <c r="AD344" s="215">
        <v>52</v>
      </c>
      <c r="AE344" s="14">
        <f t="shared" si="350"/>
        <v>9.6153846153846159E-2</v>
      </c>
      <c r="AF344" s="49">
        <f t="shared" si="345"/>
        <v>5</v>
      </c>
      <c r="AG344" s="7">
        <f t="shared" si="345"/>
        <v>124</v>
      </c>
      <c r="AH344" s="14">
        <f t="shared" si="375"/>
        <v>4.0322580645161289E-2</v>
      </c>
      <c r="AI344" s="17" t="str">
        <f t="shared" si="389"/>
        <v>SOBRESALIENTE</v>
      </c>
      <c r="AJ344" s="11">
        <v>0.12</v>
      </c>
      <c r="AK344" s="11" t="s">
        <v>119</v>
      </c>
      <c r="AL344" s="148" t="s">
        <v>2724</v>
      </c>
      <c r="AM344" s="215">
        <v>3</v>
      </c>
      <c r="AN344" s="215">
        <v>42</v>
      </c>
      <c r="AO344" s="14">
        <f t="shared" si="352"/>
        <v>7.1428571428571425E-2</v>
      </c>
      <c r="AP344" s="215">
        <v>0</v>
      </c>
      <c r="AQ344" s="215">
        <v>50</v>
      </c>
      <c r="AR344" s="14">
        <f t="shared" si="353"/>
        <v>0</v>
      </c>
      <c r="AS344" s="215">
        <v>6</v>
      </c>
      <c r="AT344" s="215">
        <v>46</v>
      </c>
      <c r="AU344" s="14">
        <f t="shared" si="354"/>
        <v>0.13043478260869565</v>
      </c>
      <c r="AV344" s="49">
        <f t="shared" si="383"/>
        <v>9</v>
      </c>
      <c r="AW344" s="7">
        <f t="shared" si="383"/>
        <v>138</v>
      </c>
      <c r="AX344" s="14">
        <f t="shared" si="355"/>
        <v>6.5217391304347824E-2</v>
      </c>
      <c r="AY344" s="17" t="str">
        <f t="shared" si="390"/>
        <v>SOBRESALIENTE</v>
      </c>
      <c r="AZ344" s="11">
        <f t="shared" si="376"/>
        <v>0.12</v>
      </c>
      <c r="BA344" s="11" t="s">
        <v>119</v>
      </c>
      <c r="BB344" s="7" t="s">
        <v>2725</v>
      </c>
      <c r="BC344" s="21"/>
      <c r="BD344" s="21"/>
      <c r="BE344" s="14" t="e">
        <f t="shared" si="357"/>
        <v>#DIV/0!</v>
      </c>
      <c r="BF344" s="21"/>
      <c r="BG344" s="21"/>
      <c r="BH344" s="14" t="e">
        <f t="shared" si="358"/>
        <v>#DIV/0!</v>
      </c>
      <c r="BI344" s="21"/>
      <c r="BJ344" s="21"/>
      <c r="BK344" s="14" t="e">
        <f t="shared" si="359"/>
        <v>#DIV/0!</v>
      </c>
      <c r="BL344" s="27">
        <f t="shared" si="384"/>
        <v>0</v>
      </c>
      <c r="BM344" s="26">
        <f t="shared" si="384"/>
        <v>0</v>
      </c>
      <c r="BN344" s="14" t="e">
        <f t="shared" si="360"/>
        <v>#DIV/0!</v>
      </c>
      <c r="BO344" s="28" t="str">
        <f t="shared" si="391"/>
        <v>N/A</v>
      </c>
      <c r="BP344" s="24">
        <f t="shared" si="342"/>
        <v>0.12</v>
      </c>
      <c r="BQ344" s="21"/>
      <c r="BR344" s="21"/>
      <c r="BS344" s="21"/>
      <c r="BT344" s="14" t="e">
        <f t="shared" si="362"/>
        <v>#DIV/0!</v>
      </c>
      <c r="BU344" s="21"/>
      <c r="BV344" s="21"/>
      <c r="BW344" s="14" t="e">
        <f t="shared" si="363"/>
        <v>#DIV/0!</v>
      </c>
      <c r="BX344" s="21"/>
      <c r="BY344" s="21"/>
      <c r="BZ344" s="14" t="e">
        <f t="shared" si="364"/>
        <v>#DIV/0!</v>
      </c>
      <c r="CA344" s="27">
        <f t="shared" si="365"/>
        <v>0</v>
      </c>
      <c r="CB344" s="26">
        <f t="shared" si="365"/>
        <v>0</v>
      </c>
      <c r="CC344" s="14" t="e">
        <f t="shared" si="366"/>
        <v>#DIV/0!</v>
      </c>
      <c r="CD344" s="28" t="str">
        <f t="shared" si="392"/>
        <v>N/A</v>
      </c>
      <c r="CE344" s="24">
        <f t="shared" si="343"/>
        <v>0.12</v>
      </c>
      <c r="CF344" s="21"/>
      <c r="CG344" s="163">
        <f t="shared" si="381"/>
        <v>14</v>
      </c>
      <c r="CH344" s="163">
        <f t="shared" si="381"/>
        <v>262</v>
      </c>
      <c r="CI344" s="14">
        <f t="shared" si="369"/>
        <v>5.3435114503816793E-2</v>
      </c>
      <c r="CJ344" s="28" t="str">
        <f t="shared" si="386"/>
        <v>SOBRESALIENTE</v>
      </c>
      <c r="CK344" s="11">
        <v>0.12</v>
      </c>
      <c r="CL344" s="26"/>
      <c r="CM344" s="163">
        <f t="shared" si="370"/>
        <v>14</v>
      </c>
      <c r="CN344" s="38">
        <f t="shared" si="377"/>
        <v>43.666666666666664</v>
      </c>
      <c r="CO344" s="14">
        <f t="shared" si="371"/>
        <v>0.3206106870229008</v>
      </c>
      <c r="CP344" s="28" t="str">
        <f t="shared" si="387"/>
        <v>NO CUMPLIDA</v>
      </c>
      <c r="CQ344" s="11">
        <v>0.12</v>
      </c>
      <c r="CR344" s="26"/>
      <c r="CS344" s="163">
        <f t="shared" si="382"/>
        <v>0</v>
      </c>
      <c r="CT344" s="25">
        <f t="shared" si="378"/>
        <v>43.666666666666664</v>
      </c>
      <c r="CU344" s="30">
        <f t="shared" si="373"/>
        <v>0</v>
      </c>
      <c r="CV344" s="28" t="str">
        <f t="shared" si="385"/>
        <v>SOBRESALIENTE</v>
      </c>
      <c r="CW344" s="11">
        <v>0.12</v>
      </c>
      <c r="CX344" s="26"/>
      <c r="CY344" s="163">
        <f t="shared" si="347"/>
        <v>14</v>
      </c>
      <c r="CZ344" s="46">
        <f t="shared" si="347"/>
        <v>262</v>
      </c>
      <c r="DA344" s="30">
        <f t="shared" si="374"/>
        <v>5.3435114503816793E-2</v>
      </c>
      <c r="DB344" s="28" t="str">
        <f t="shared" si="388"/>
        <v>SOBRESALIENTE</v>
      </c>
      <c r="DC344" s="11">
        <v>0.12</v>
      </c>
      <c r="DD344" s="26"/>
    </row>
    <row r="345" spans="1:108" ht="60" customHeight="1">
      <c r="A345" s="8" t="s">
        <v>2726</v>
      </c>
      <c r="B345" s="7" t="s">
        <v>531</v>
      </c>
      <c r="C345" s="8" t="s">
        <v>2522</v>
      </c>
      <c r="D345" s="9" t="s">
        <v>2523</v>
      </c>
      <c r="E345" s="9">
        <v>36757081</v>
      </c>
      <c r="F345" s="8" t="s">
        <v>2633</v>
      </c>
      <c r="G345" s="9" t="s">
        <v>2523</v>
      </c>
      <c r="H345" s="9">
        <v>36757081</v>
      </c>
      <c r="I345" s="7" t="s">
        <v>107</v>
      </c>
      <c r="J345" s="7" t="s">
        <v>2691</v>
      </c>
      <c r="K345" s="7" t="s">
        <v>2698</v>
      </c>
      <c r="L345" s="7" t="s">
        <v>537</v>
      </c>
      <c r="M345" s="7" t="s">
        <v>111</v>
      </c>
      <c r="N345" s="7" t="s">
        <v>154</v>
      </c>
      <c r="O345" s="7" t="s">
        <v>2</v>
      </c>
      <c r="P345" s="7" t="s">
        <v>193</v>
      </c>
      <c r="Q345" s="7" t="s">
        <v>607</v>
      </c>
      <c r="R345" s="8" t="s">
        <v>2727</v>
      </c>
      <c r="S345" s="7" t="s">
        <v>2728</v>
      </c>
      <c r="T345" s="7" t="s">
        <v>2729</v>
      </c>
      <c r="U345" s="11">
        <v>0.85</v>
      </c>
      <c r="V345" s="7" t="s">
        <v>160</v>
      </c>
      <c r="W345" s="110">
        <v>29</v>
      </c>
      <c r="X345" s="215">
        <v>30</v>
      </c>
      <c r="Y345" s="14">
        <f t="shared" si="348"/>
        <v>0.96666666666666667</v>
      </c>
      <c r="Z345" s="215">
        <v>41</v>
      </c>
      <c r="AA345" s="215">
        <v>42</v>
      </c>
      <c r="AB345" s="14">
        <f t="shared" si="349"/>
        <v>0.97619047619047616</v>
      </c>
      <c r="AC345" s="215">
        <v>38</v>
      </c>
      <c r="AD345" s="215">
        <v>52</v>
      </c>
      <c r="AE345" s="14">
        <f t="shared" si="350"/>
        <v>0.73076923076923073</v>
      </c>
      <c r="AF345" s="49">
        <f t="shared" si="345"/>
        <v>108</v>
      </c>
      <c r="AG345" s="7">
        <f t="shared" si="345"/>
        <v>124</v>
      </c>
      <c r="AH345" s="14">
        <f t="shared" si="375"/>
        <v>0.87096774193548387</v>
      </c>
      <c r="AI345" s="17" t="str">
        <f>IFERROR((IF(AH345&gt;=AJ345,"SOBRESALIENTE",IF(AH345&lt;AJ345-(AJ345*0.05),"NO CUMPLIDA","ACEPTABLE"))),"N/A")</f>
        <v>SOBRESALIENTE</v>
      </c>
      <c r="AJ345" s="11">
        <v>0.85</v>
      </c>
      <c r="AK345" s="11" t="s">
        <v>119</v>
      </c>
      <c r="AL345" s="148" t="s">
        <v>2730</v>
      </c>
      <c r="AM345" s="215">
        <v>39</v>
      </c>
      <c r="AN345" s="215">
        <v>42</v>
      </c>
      <c r="AO345" s="14">
        <f t="shared" si="352"/>
        <v>0.9285714285714286</v>
      </c>
      <c r="AP345" s="215">
        <v>28</v>
      </c>
      <c r="AQ345" s="215">
        <v>50</v>
      </c>
      <c r="AR345" s="14">
        <f t="shared" si="353"/>
        <v>0.56000000000000005</v>
      </c>
      <c r="AS345" s="215">
        <v>25</v>
      </c>
      <c r="AT345" s="215">
        <v>46</v>
      </c>
      <c r="AU345" s="14">
        <f t="shared" si="354"/>
        <v>0.54347826086956519</v>
      </c>
      <c r="AV345" s="49">
        <f t="shared" si="383"/>
        <v>92</v>
      </c>
      <c r="AW345" s="7">
        <f t="shared" si="383"/>
        <v>138</v>
      </c>
      <c r="AX345" s="14">
        <f t="shared" si="355"/>
        <v>0.66666666666666663</v>
      </c>
      <c r="AY345" s="17" t="str">
        <f>IFERROR((IF(AX345&gt;=AZ345,"SOBRESALIENTE",IF(AX345&lt;AZ345+(AZ345*0.05),"NO CUMPLIDA","ACEPTABLE"))),"N/A")</f>
        <v>NO CUMPLIDA</v>
      </c>
      <c r="AZ345" s="11">
        <f t="shared" si="376"/>
        <v>0.85</v>
      </c>
      <c r="BA345" s="11" t="s">
        <v>119</v>
      </c>
      <c r="BB345" s="7" t="s">
        <v>2731</v>
      </c>
      <c r="BC345" s="21"/>
      <c r="BD345" s="21"/>
      <c r="BE345" s="14" t="e">
        <f t="shared" si="357"/>
        <v>#DIV/0!</v>
      </c>
      <c r="BF345" s="21"/>
      <c r="BG345" s="21"/>
      <c r="BH345" s="14" t="e">
        <f t="shared" si="358"/>
        <v>#DIV/0!</v>
      </c>
      <c r="BI345" s="21"/>
      <c r="BJ345" s="21"/>
      <c r="BK345" s="14" t="e">
        <f t="shared" si="359"/>
        <v>#DIV/0!</v>
      </c>
      <c r="BL345" s="27">
        <f t="shared" si="384"/>
        <v>0</v>
      </c>
      <c r="BM345" s="26">
        <f t="shared" si="384"/>
        <v>0</v>
      </c>
      <c r="BN345" s="14" t="e">
        <f t="shared" si="360"/>
        <v>#DIV/0!</v>
      </c>
      <c r="BO345" s="28" t="str">
        <f>IFERROR((IF(BN345&gt;=BP345,"SOBRESALIENTE",IF(BN345&lt;BP345-(BP345*0.05),"NO CUMPLIDA","ACEPTABLE"))),"N/A")</f>
        <v>N/A</v>
      </c>
      <c r="BP345" s="24">
        <f t="shared" si="342"/>
        <v>0.85</v>
      </c>
      <c r="BQ345" s="21"/>
      <c r="BR345" s="21"/>
      <c r="BS345" s="21"/>
      <c r="BT345" s="14" t="e">
        <f t="shared" si="362"/>
        <v>#DIV/0!</v>
      </c>
      <c r="BU345" s="21"/>
      <c r="BV345" s="21"/>
      <c r="BW345" s="14" t="e">
        <f t="shared" si="363"/>
        <v>#DIV/0!</v>
      </c>
      <c r="BX345" s="21"/>
      <c r="BY345" s="21"/>
      <c r="BZ345" s="14" t="e">
        <f t="shared" si="364"/>
        <v>#DIV/0!</v>
      </c>
      <c r="CA345" s="27">
        <f t="shared" si="365"/>
        <v>0</v>
      </c>
      <c r="CB345" s="26">
        <f t="shared" si="365"/>
        <v>0</v>
      </c>
      <c r="CC345" s="14" t="e">
        <f t="shared" si="366"/>
        <v>#DIV/0!</v>
      </c>
      <c r="CD345" s="28" t="str">
        <f>IFERROR((IF(CC345&gt;=CE345,"SOBRESALIENTE",IF(CC345&lt;CE345-(CE345*0.05),"NO CUMPLIDA","ACEPTABLE"))),"N/A")</f>
        <v>N/A</v>
      </c>
      <c r="CE345" s="24">
        <f t="shared" si="343"/>
        <v>0.85</v>
      </c>
      <c r="CF345" s="21"/>
      <c r="CG345" s="163">
        <f t="shared" si="381"/>
        <v>200</v>
      </c>
      <c r="CH345" s="163">
        <f t="shared" si="381"/>
        <v>262</v>
      </c>
      <c r="CI345" s="14">
        <f t="shared" si="369"/>
        <v>0.76335877862595425</v>
      </c>
      <c r="CJ345" s="28" t="str">
        <f>IFERROR((IF(CI345&gt;=CK345,"SOBRESALIENTE",IF(CI345&lt;CK345-(CK345*0.05),"NO CUMPLIDA","ACEPTABLE"))),"N/A")</f>
        <v>NO CUMPLIDA</v>
      </c>
      <c r="CK345" s="11">
        <v>0.85</v>
      </c>
      <c r="CL345" s="26"/>
      <c r="CM345" s="163">
        <f t="shared" si="370"/>
        <v>200</v>
      </c>
      <c r="CN345" s="38">
        <f t="shared" si="377"/>
        <v>43.666666666666664</v>
      </c>
      <c r="CO345" s="14">
        <f t="shared" si="371"/>
        <v>4.5801526717557257</v>
      </c>
      <c r="CP345" s="28" t="str">
        <f>IFERROR((IF(CO345&gt;=CQ345,"SOBRESALIENTE",IF(CO345&lt;CQ345-(CQ345*0.05),"NO CUMPLIDA","ACEPTABLE"))),"N/A")</f>
        <v>SOBRESALIENTE</v>
      </c>
      <c r="CQ345" s="11">
        <v>0.85</v>
      </c>
      <c r="CR345" s="26"/>
      <c r="CS345" s="163">
        <f t="shared" si="382"/>
        <v>0</v>
      </c>
      <c r="CT345" s="25">
        <f t="shared" si="378"/>
        <v>43.666666666666664</v>
      </c>
      <c r="CU345" s="30">
        <f t="shared" si="373"/>
        <v>0</v>
      </c>
      <c r="CV345" s="28" t="str">
        <f>IFERROR((IF(CU345&gt;=CW345,"SOBRESALIENTE",IF(CU345&lt;CW345-(CW345*0.05),"NO CUMPLIDA","ACEPTABLE"))),"N/A")</f>
        <v>NO CUMPLIDA</v>
      </c>
      <c r="CW345" s="11">
        <v>0.85</v>
      </c>
      <c r="CX345" s="26"/>
      <c r="CY345" s="163">
        <f t="shared" si="347"/>
        <v>200</v>
      </c>
      <c r="CZ345" s="46">
        <f t="shared" si="347"/>
        <v>262</v>
      </c>
      <c r="DA345" s="30">
        <f t="shared" si="374"/>
        <v>0.76335877862595425</v>
      </c>
      <c r="DB345" s="28" t="str">
        <f>IFERROR((IF(DA345&gt;=DC345,"SOBRESALIENTE",IF(DA345&lt;DC345-(DC345*0.05),"NO CUMPLIDA","ACEPTABLE"))),"N/A")</f>
        <v>NO CUMPLIDA</v>
      </c>
      <c r="DC345" s="11">
        <v>0.85</v>
      </c>
      <c r="DD345" s="26"/>
    </row>
    <row r="346" spans="1:108" ht="60" customHeight="1">
      <c r="A346" s="6" t="s">
        <v>2732</v>
      </c>
      <c r="B346" s="7" t="s">
        <v>531</v>
      </c>
      <c r="C346" s="8" t="s">
        <v>2522</v>
      </c>
      <c r="D346" s="9" t="s">
        <v>2523</v>
      </c>
      <c r="E346" s="9">
        <v>36757081</v>
      </c>
      <c r="F346" s="8" t="s">
        <v>2633</v>
      </c>
      <c r="G346" s="9" t="s">
        <v>2523</v>
      </c>
      <c r="H346" s="9">
        <v>36757081</v>
      </c>
      <c r="I346" s="7" t="s">
        <v>107</v>
      </c>
      <c r="J346" s="7" t="s">
        <v>2691</v>
      </c>
      <c r="K346" s="7" t="s">
        <v>2733</v>
      </c>
      <c r="L346" s="7" t="s">
        <v>537</v>
      </c>
      <c r="M346" s="7" t="s">
        <v>111</v>
      </c>
      <c r="N346" s="7" t="s">
        <v>154</v>
      </c>
      <c r="O346" s="7" t="s">
        <v>2</v>
      </c>
      <c r="P346" s="7" t="s">
        <v>193</v>
      </c>
      <c r="Q346" s="7" t="s">
        <v>607</v>
      </c>
      <c r="R346" s="8" t="s">
        <v>2734</v>
      </c>
      <c r="S346" s="7" t="s">
        <v>2735</v>
      </c>
      <c r="T346" s="7" t="s">
        <v>2736</v>
      </c>
      <c r="U346" s="11">
        <v>0.25</v>
      </c>
      <c r="V346" s="7" t="s">
        <v>160</v>
      </c>
      <c r="W346" s="60">
        <v>7</v>
      </c>
      <c r="X346" s="313">
        <v>20</v>
      </c>
      <c r="Y346" s="14">
        <f t="shared" si="348"/>
        <v>0.35</v>
      </c>
      <c r="Z346" s="313">
        <v>8</v>
      </c>
      <c r="AA346" s="313">
        <v>35</v>
      </c>
      <c r="AB346" s="14">
        <f t="shared" si="349"/>
        <v>0.22857142857142856</v>
      </c>
      <c r="AC346" s="313">
        <v>7</v>
      </c>
      <c r="AD346" s="313">
        <v>36</v>
      </c>
      <c r="AE346" s="14">
        <f t="shared" si="350"/>
        <v>0.19444444444444445</v>
      </c>
      <c r="AF346" s="49">
        <f t="shared" si="345"/>
        <v>22</v>
      </c>
      <c r="AG346" s="7">
        <f t="shared" si="345"/>
        <v>91</v>
      </c>
      <c r="AH346" s="14">
        <f t="shared" si="375"/>
        <v>0.24175824175824176</v>
      </c>
      <c r="AI346" s="17" t="str">
        <f>IFERROR((IF(AH346&gt;=AJ346,"SOBRESALIENTE",IF(AH346&lt;AJ346-(AJ346*0.05),"NO CUMPLIDA","ACEPTABLE"))),"N/A")</f>
        <v>ACEPTABLE</v>
      </c>
      <c r="AJ346" s="11">
        <v>0.25</v>
      </c>
      <c r="AK346" s="62" t="s">
        <v>594</v>
      </c>
      <c r="AL346" s="312" t="s">
        <v>2737</v>
      </c>
      <c r="AM346" s="313">
        <v>11</v>
      </c>
      <c r="AN346" s="313">
        <v>25</v>
      </c>
      <c r="AO346" s="14">
        <f t="shared" si="352"/>
        <v>0.44</v>
      </c>
      <c r="AP346" s="313">
        <v>18</v>
      </c>
      <c r="AQ346" s="313">
        <v>37</v>
      </c>
      <c r="AR346" s="14">
        <f t="shared" si="353"/>
        <v>0.48648648648648651</v>
      </c>
      <c r="AS346" s="313">
        <v>30</v>
      </c>
      <c r="AT346" s="313">
        <v>35</v>
      </c>
      <c r="AU346" s="14">
        <f t="shared" si="354"/>
        <v>0.8571428571428571</v>
      </c>
      <c r="AV346" s="49">
        <f t="shared" si="383"/>
        <v>59</v>
      </c>
      <c r="AW346" s="7">
        <f t="shared" si="383"/>
        <v>97</v>
      </c>
      <c r="AX346" s="14">
        <f t="shared" si="355"/>
        <v>0.60824742268041232</v>
      </c>
      <c r="AY346" s="17" t="str">
        <f>IFERROR((IF(AX346&gt;=AZ346,"SOBRESALIENTE",IF(AX346&lt;AZ346-(AZ346*0.05),"NO CUMPLIDA","ACEPTABLE"))),"N/A")</f>
        <v>SOBRESALIENTE</v>
      </c>
      <c r="AZ346" s="11">
        <f t="shared" si="376"/>
        <v>0.25</v>
      </c>
      <c r="BA346" s="11" t="s">
        <v>119</v>
      </c>
      <c r="BB346" s="7" t="s">
        <v>2738</v>
      </c>
      <c r="BC346" s="21"/>
      <c r="BD346" s="21"/>
      <c r="BE346" s="14" t="e">
        <f t="shared" si="357"/>
        <v>#DIV/0!</v>
      </c>
      <c r="BF346" s="21"/>
      <c r="BG346" s="21"/>
      <c r="BH346" s="14" t="e">
        <f t="shared" si="358"/>
        <v>#DIV/0!</v>
      </c>
      <c r="BI346" s="21"/>
      <c r="BJ346" s="21"/>
      <c r="BK346" s="14" t="e">
        <f t="shared" si="359"/>
        <v>#DIV/0!</v>
      </c>
      <c r="BL346" s="27">
        <f t="shared" si="384"/>
        <v>0</v>
      </c>
      <c r="BM346" s="26">
        <f t="shared" si="384"/>
        <v>0</v>
      </c>
      <c r="BN346" s="14" t="e">
        <f t="shared" si="360"/>
        <v>#DIV/0!</v>
      </c>
      <c r="BO346" s="28" t="str">
        <f>IFERROR((IF(BN346&lt;=BP346,"SOBRESALIENTE",IF(BN346&lt;BP346+(BP346*0.05),"NO CUMPLIDA","ACEPTABLE"))),"N/A")</f>
        <v>N/A</v>
      </c>
      <c r="BP346" s="24">
        <f t="shared" si="342"/>
        <v>0.25</v>
      </c>
      <c r="BQ346" s="21"/>
      <c r="BR346" s="21"/>
      <c r="BS346" s="21"/>
      <c r="BT346" s="14" t="e">
        <f t="shared" si="362"/>
        <v>#DIV/0!</v>
      </c>
      <c r="BU346" s="21"/>
      <c r="BV346" s="21"/>
      <c r="BW346" s="14" t="e">
        <f t="shared" si="363"/>
        <v>#DIV/0!</v>
      </c>
      <c r="BX346" s="21"/>
      <c r="BY346" s="21"/>
      <c r="BZ346" s="14" t="e">
        <f t="shared" si="364"/>
        <v>#DIV/0!</v>
      </c>
      <c r="CA346" s="27">
        <f t="shared" si="365"/>
        <v>0</v>
      </c>
      <c r="CB346" s="26">
        <f t="shared" si="365"/>
        <v>0</v>
      </c>
      <c r="CC346" s="14" t="e">
        <f t="shared" si="366"/>
        <v>#DIV/0!</v>
      </c>
      <c r="CD346" s="28" t="str">
        <f>IFERROR((IF(CC346&gt;=CE346,"SOBRESALIENTE",IF(CC346&lt;CE346-(CE346*0.05),"NO CUMPLIDA","ACEPTABLE"))),"N/A")</f>
        <v>N/A</v>
      </c>
      <c r="CE346" s="24">
        <f t="shared" si="343"/>
        <v>0.25</v>
      </c>
      <c r="CF346" s="21"/>
      <c r="CG346" s="163">
        <f t="shared" si="381"/>
        <v>81</v>
      </c>
      <c r="CH346" s="163">
        <f t="shared" si="381"/>
        <v>188</v>
      </c>
      <c r="CI346" s="14">
        <f t="shared" si="369"/>
        <v>0.43085106382978722</v>
      </c>
      <c r="CJ346" s="28" t="str">
        <f>IFERROR((IF(CI346&gt;=CK346,"SOBRESALIENTE",IF(CI346&lt;CK346-(CK346*0.05),"NO CUMPLIDA","ACEPTABLE"))),"N/A")</f>
        <v>SOBRESALIENTE</v>
      </c>
      <c r="CK346" s="11">
        <v>0.25</v>
      </c>
      <c r="CL346" s="26"/>
      <c r="CM346" s="163">
        <f t="shared" si="370"/>
        <v>81</v>
      </c>
      <c r="CN346" s="38">
        <f t="shared" si="377"/>
        <v>31.333333333333332</v>
      </c>
      <c r="CO346" s="14">
        <f t="shared" si="371"/>
        <v>2.5851063829787235</v>
      </c>
      <c r="CP346" s="28" t="str">
        <f>IFERROR((IF(CO346&gt;=CQ346,"SOBRESALIENTE",IF(CO346&lt;CQ346-(CQ346*0.05),"NO CUMPLIDA","ACEPTABLE"))),"N/A")</f>
        <v>SOBRESALIENTE</v>
      </c>
      <c r="CQ346" s="11">
        <v>0.25</v>
      </c>
      <c r="CR346" s="26"/>
      <c r="CS346" s="163">
        <f t="shared" si="382"/>
        <v>0</v>
      </c>
      <c r="CT346" s="25">
        <f t="shared" si="378"/>
        <v>31.333333333333332</v>
      </c>
      <c r="CU346" s="30">
        <f t="shared" si="373"/>
        <v>0</v>
      </c>
      <c r="CV346" s="28" t="str">
        <f>IFERROR((IF(CU346&gt;=CW346,"SOBRESALIENTE",IF(CU346&lt;CW346-(CW346*0.05),"NO CUMPLIDA","ACEPTABLE"))),"N/A")</f>
        <v>NO CUMPLIDA</v>
      </c>
      <c r="CW346" s="11">
        <v>0.25</v>
      </c>
      <c r="CX346" s="26"/>
      <c r="CY346" s="163">
        <f t="shared" si="347"/>
        <v>81</v>
      </c>
      <c r="CZ346" s="314">
        <f t="shared" si="347"/>
        <v>188</v>
      </c>
      <c r="DA346" s="30">
        <f t="shared" si="374"/>
        <v>0.43085106382978722</v>
      </c>
      <c r="DB346" s="28" t="str">
        <f>IFERROR((IF(DA346&gt;=DC346,"SOBRESALIENTE",IF(DA346&lt;DC346-(DC346*0.05),"NO CUMPLIDA","ACEPTABLE"))),"N/A")</f>
        <v>SOBRESALIENTE</v>
      </c>
      <c r="DC346" s="11">
        <v>0.25</v>
      </c>
      <c r="DD346" s="26"/>
    </row>
    <row r="347" spans="1:108" ht="60" customHeight="1">
      <c r="A347" s="8" t="s">
        <v>2739</v>
      </c>
      <c r="B347" s="7" t="s">
        <v>531</v>
      </c>
      <c r="C347" s="8" t="s">
        <v>2522</v>
      </c>
      <c r="D347" s="9" t="s">
        <v>2523</v>
      </c>
      <c r="E347" s="9">
        <v>36757081</v>
      </c>
      <c r="F347" s="8" t="s">
        <v>2633</v>
      </c>
      <c r="G347" s="9" t="s">
        <v>2523</v>
      </c>
      <c r="H347" s="9">
        <v>36757081</v>
      </c>
      <c r="I347" s="7" t="s">
        <v>760</v>
      </c>
      <c r="J347" s="7" t="s">
        <v>2691</v>
      </c>
      <c r="K347" s="7" t="s">
        <v>2654</v>
      </c>
      <c r="L347" s="7" t="s">
        <v>537</v>
      </c>
      <c r="M347" s="7" t="s">
        <v>111</v>
      </c>
      <c r="N347" s="7" t="s">
        <v>154</v>
      </c>
      <c r="O347" s="7" t="s">
        <v>2</v>
      </c>
      <c r="P347" s="7" t="s">
        <v>193</v>
      </c>
      <c r="Q347" s="7" t="s">
        <v>607</v>
      </c>
      <c r="R347" s="8" t="s">
        <v>2740</v>
      </c>
      <c r="S347" s="7" t="s">
        <v>2741</v>
      </c>
      <c r="T347" s="7" t="s">
        <v>2742</v>
      </c>
      <c r="U347" s="11">
        <v>0.05</v>
      </c>
      <c r="V347" s="7" t="s">
        <v>160</v>
      </c>
      <c r="W347" s="60">
        <v>0</v>
      </c>
      <c r="X347" s="59">
        <v>180</v>
      </c>
      <c r="Y347" s="14">
        <f t="shared" si="348"/>
        <v>0</v>
      </c>
      <c r="Z347" s="59">
        <v>2</v>
      </c>
      <c r="AA347" s="59">
        <v>180</v>
      </c>
      <c r="AB347" s="14">
        <f t="shared" si="349"/>
        <v>1.1111111111111112E-2</v>
      </c>
      <c r="AC347" s="59">
        <v>3</v>
      </c>
      <c r="AD347" s="59">
        <v>180</v>
      </c>
      <c r="AE347" s="14">
        <f t="shared" si="350"/>
        <v>1.6666666666666666E-2</v>
      </c>
      <c r="AF347" s="49">
        <f t="shared" si="345"/>
        <v>5</v>
      </c>
      <c r="AG347" s="7">
        <f t="shared" si="345"/>
        <v>540</v>
      </c>
      <c r="AH347" s="14">
        <f t="shared" si="375"/>
        <v>9.2592592592592587E-3</v>
      </c>
      <c r="AI347" s="17" t="str">
        <f>IFERROR((IF(AH347&lt;=AJ347,"SOBRESALIENTE",IF(AH347&gt;AJ347+(AJ347*0.05),"NO CUMPLIDA","ACEPTABLE"))),"N/A")</f>
        <v>SOBRESALIENTE</v>
      </c>
      <c r="AJ347" s="11">
        <v>0.05</v>
      </c>
      <c r="AK347" s="11" t="s">
        <v>119</v>
      </c>
      <c r="AL347" s="148" t="s">
        <v>2743</v>
      </c>
      <c r="AM347" s="59">
        <v>0</v>
      </c>
      <c r="AN347" s="59">
        <v>162</v>
      </c>
      <c r="AO347" s="14">
        <f t="shared" si="352"/>
        <v>0</v>
      </c>
      <c r="AP347" s="59">
        <v>6</v>
      </c>
      <c r="AQ347" s="59">
        <v>189</v>
      </c>
      <c r="AR347" s="14">
        <f t="shared" si="353"/>
        <v>3.1746031746031744E-2</v>
      </c>
      <c r="AS347" s="59">
        <v>5</v>
      </c>
      <c r="AT347" s="59">
        <v>180</v>
      </c>
      <c r="AU347" s="14">
        <f t="shared" si="354"/>
        <v>2.7777777777777776E-2</v>
      </c>
      <c r="AV347" s="49">
        <f t="shared" si="383"/>
        <v>11</v>
      </c>
      <c r="AW347" s="7">
        <f t="shared" si="383"/>
        <v>531</v>
      </c>
      <c r="AX347" s="14">
        <f t="shared" si="355"/>
        <v>2.0715630885122412E-2</v>
      </c>
      <c r="AY347" s="17" t="str">
        <f>IFERROR((IF(AX347&lt;=AZ347,"SOBRESALIENTE",IF(AX347&gt;AZ347+(AZ347*0.05),"NO CUMPLIDA","ACEPTABLE"))),"N/A")</f>
        <v>SOBRESALIENTE</v>
      </c>
      <c r="AZ347" s="11">
        <f t="shared" si="376"/>
        <v>0.05</v>
      </c>
      <c r="BA347" s="11" t="s">
        <v>119</v>
      </c>
      <c r="BB347" s="7" t="s">
        <v>2744</v>
      </c>
      <c r="BC347" s="21"/>
      <c r="BD347" s="21"/>
      <c r="BE347" s="14" t="e">
        <f t="shared" si="357"/>
        <v>#DIV/0!</v>
      </c>
      <c r="BF347" s="21"/>
      <c r="BG347" s="21"/>
      <c r="BH347" s="14" t="e">
        <f t="shared" si="358"/>
        <v>#DIV/0!</v>
      </c>
      <c r="BI347" s="21"/>
      <c r="BJ347" s="21"/>
      <c r="BK347" s="14" t="e">
        <f t="shared" si="359"/>
        <v>#DIV/0!</v>
      </c>
      <c r="BL347" s="27">
        <f t="shared" si="384"/>
        <v>0</v>
      </c>
      <c r="BM347" s="26">
        <f t="shared" si="384"/>
        <v>0</v>
      </c>
      <c r="BN347" s="14" t="e">
        <f t="shared" si="360"/>
        <v>#DIV/0!</v>
      </c>
      <c r="BO347" s="28" t="str">
        <f>IFERROR((IF(BN347&lt;=BP347,"SOBRESALIENTE",IF(BN347&gt;BP347+(BP347*0.05),"NO CUMPLIDA","ACEPTABLE"))),"N/A")</f>
        <v>N/A</v>
      </c>
      <c r="BP347" s="24">
        <f t="shared" si="342"/>
        <v>0.05</v>
      </c>
      <c r="BQ347" s="21"/>
      <c r="BR347" s="21"/>
      <c r="BS347" s="21"/>
      <c r="BT347" s="14" t="e">
        <f t="shared" si="362"/>
        <v>#DIV/0!</v>
      </c>
      <c r="BU347" s="21"/>
      <c r="BV347" s="21"/>
      <c r="BW347" s="14" t="e">
        <f t="shared" si="363"/>
        <v>#DIV/0!</v>
      </c>
      <c r="BX347" s="21"/>
      <c r="BY347" s="21"/>
      <c r="BZ347" s="14" t="e">
        <f t="shared" si="364"/>
        <v>#DIV/0!</v>
      </c>
      <c r="CA347" s="27">
        <f t="shared" si="365"/>
        <v>0</v>
      </c>
      <c r="CB347" s="26">
        <f t="shared" si="365"/>
        <v>0</v>
      </c>
      <c r="CC347" s="14" t="e">
        <f t="shared" si="366"/>
        <v>#DIV/0!</v>
      </c>
      <c r="CD347" s="28" t="str">
        <f>IFERROR((IF(CC347&lt;=CE347,"SOBRESALIENTE",IF(CC347&gt;CE347+(CE347*0.05),"NO CUMPLIDA","ACEPTABLE"))),"N/A")</f>
        <v>N/A</v>
      </c>
      <c r="CE347" s="24">
        <f t="shared" si="343"/>
        <v>0.05</v>
      </c>
      <c r="CF347" s="21"/>
      <c r="CG347" s="163">
        <f t="shared" si="381"/>
        <v>16</v>
      </c>
      <c r="CH347" s="163">
        <f t="shared" si="381"/>
        <v>1071</v>
      </c>
      <c r="CI347" s="14">
        <f t="shared" si="369"/>
        <v>1.4939309056956116E-2</v>
      </c>
      <c r="CJ347" s="28" t="str">
        <f>IFERROR((IF(CI347&lt;=CK347,"SOBRESALIENTE",IF(CI347&gt;CK347+(CK347*0.05),"NO CUMPLIDA","ACEPTABLE"))),"N/A")</f>
        <v>SOBRESALIENTE</v>
      </c>
      <c r="CK347" s="11">
        <v>0.05</v>
      </c>
      <c r="CL347" s="26"/>
      <c r="CM347" s="163">
        <f t="shared" si="370"/>
        <v>16</v>
      </c>
      <c r="CN347" s="38">
        <f t="shared" si="377"/>
        <v>178.5</v>
      </c>
      <c r="CO347" s="14">
        <f t="shared" si="371"/>
        <v>8.9635854341736695E-2</v>
      </c>
      <c r="CP347" s="28" t="str">
        <f>IFERROR((IF(CO347&lt;=CQ347,"SOBRESALIENTE",IF(CO347&gt;CQ347+(CQ347*0.05),"NO CUMPLIDA","ACEPTABLE"))),"N/A")</f>
        <v>NO CUMPLIDA</v>
      </c>
      <c r="CQ347" s="11">
        <v>0.05</v>
      </c>
      <c r="CR347" s="26"/>
      <c r="CS347" s="163">
        <f t="shared" si="382"/>
        <v>0</v>
      </c>
      <c r="CT347" s="25">
        <f t="shared" si="378"/>
        <v>178.5</v>
      </c>
      <c r="CU347" s="30">
        <f t="shared" si="373"/>
        <v>0</v>
      </c>
      <c r="CV347" s="28" t="str">
        <f>IFERROR((IF(CU347&lt;=CW347,"SOBRESALIENTE",IF(CU347&gt;CW347+(CW347*0.05),"NO CUMPLIDA","ACEPTABLE"))),"N/A")</f>
        <v>SOBRESALIENTE</v>
      </c>
      <c r="CW347" s="11">
        <v>0.05</v>
      </c>
      <c r="CX347" s="26"/>
      <c r="CY347" s="163">
        <f t="shared" si="347"/>
        <v>16</v>
      </c>
      <c r="CZ347" s="314">
        <f t="shared" si="347"/>
        <v>1071</v>
      </c>
      <c r="DA347" s="30">
        <f t="shared" si="374"/>
        <v>1.4939309056956116E-2</v>
      </c>
      <c r="DB347" s="28" t="str">
        <f>IFERROR((IF(DA347&lt;=DC347,"SOBRESALIENTE",IF(DA347&gt;DC347+(DC347*0.05),"NO CUMPLIDA","ACEPTABLE"))),"N/A")</f>
        <v>SOBRESALIENTE</v>
      </c>
      <c r="DC347" s="11">
        <v>0.05</v>
      </c>
      <c r="DD347" s="26"/>
    </row>
    <row r="348" spans="1:108" ht="60" customHeight="1">
      <c r="A348" s="6" t="s">
        <v>2745</v>
      </c>
      <c r="B348" s="7" t="s">
        <v>531</v>
      </c>
      <c r="C348" s="8" t="s">
        <v>2522</v>
      </c>
      <c r="D348" s="9" t="s">
        <v>2523</v>
      </c>
      <c r="E348" s="9">
        <v>36757081</v>
      </c>
      <c r="F348" s="8" t="s">
        <v>2633</v>
      </c>
      <c r="G348" s="9" t="s">
        <v>2523</v>
      </c>
      <c r="H348" s="9">
        <v>36757081</v>
      </c>
      <c r="I348" s="7" t="s">
        <v>760</v>
      </c>
      <c r="J348" s="7" t="s">
        <v>2691</v>
      </c>
      <c r="K348" s="7" t="s">
        <v>2654</v>
      </c>
      <c r="L348" s="7" t="s">
        <v>537</v>
      </c>
      <c r="M348" s="7" t="s">
        <v>111</v>
      </c>
      <c r="N348" s="7" t="s">
        <v>154</v>
      </c>
      <c r="O348" s="7" t="s">
        <v>2</v>
      </c>
      <c r="P348" s="7" t="s">
        <v>193</v>
      </c>
      <c r="Q348" s="7" t="s">
        <v>607</v>
      </c>
      <c r="R348" s="8" t="s">
        <v>2746</v>
      </c>
      <c r="S348" s="7" t="s">
        <v>2747</v>
      </c>
      <c r="T348" s="7" t="s">
        <v>2748</v>
      </c>
      <c r="U348" s="11">
        <v>0.02</v>
      </c>
      <c r="V348" s="7" t="s">
        <v>160</v>
      </c>
      <c r="W348" s="60">
        <v>0</v>
      </c>
      <c r="X348" s="59">
        <v>32</v>
      </c>
      <c r="Y348" s="14">
        <f t="shared" si="348"/>
        <v>0</v>
      </c>
      <c r="Z348" s="59">
        <v>0</v>
      </c>
      <c r="AA348" s="59">
        <v>32</v>
      </c>
      <c r="AB348" s="14">
        <f t="shared" si="349"/>
        <v>0</v>
      </c>
      <c r="AC348" s="59">
        <v>0</v>
      </c>
      <c r="AD348" s="59">
        <v>34</v>
      </c>
      <c r="AE348" s="14">
        <f t="shared" si="350"/>
        <v>0</v>
      </c>
      <c r="AF348" s="49">
        <f t="shared" si="345"/>
        <v>0</v>
      </c>
      <c r="AG348" s="7">
        <f t="shared" si="345"/>
        <v>98</v>
      </c>
      <c r="AH348" s="14">
        <f t="shared" si="375"/>
        <v>0</v>
      </c>
      <c r="AI348" s="17" t="str">
        <f>IFERROR((IF(AH348&lt;=AJ348,"SOBRESALIENTE",IF(AH348&gt;AJ348+(AJ348*0.05),"NO CUMPLIDA","ACEPTABLE"))),"N/A")</f>
        <v>SOBRESALIENTE</v>
      </c>
      <c r="AJ348" s="11">
        <v>0.02</v>
      </c>
      <c r="AK348" s="11" t="s">
        <v>119</v>
      </c>
      <c r="AL348" s="148" t="s">
        <v>2749</v>
      </c>
      <c r="AM348" s="59">
        <v>0</v>
      </c>
      <c r="AN348" s="59">
        <v>42</v>
      </c>
      <c r="AO348" s="14">
        <f t="shared" si="352"/>
        <v>0</v>
      </c>
      <c r="AP348" s="59">
        <v>0</v>
      </c>
      <c r="AQ348" s="59">
        <v>50</v>
      </c>
      <c r="AR348" s="14">
        <f t="shared" si="353"/>
        <v>0</v>
      </c>
      <c r="AS348" s="59">
        <v>0</v>
      </c>
      <c r="AT348" s="59">
        <v>46</v>
      </c>
      <c r="AU348" s="14">
        <f t="shared" si="354"/>
        <v>0</v>
      </c>
      <c r="AV348" s="49">
        <f t="shared" si="383"/>
        <v>0</v>
      </c>
      <c r="AW348" s="7">
        <f t="shared" si="383"/>
        <v>138</v>
      </c>
      <c r="AX348" s="14">
        <f t="shared" si="355"/>
        <v>0</v>
      </c>
      <c r="AY348" s="17" t="str">
        <f>IFERROR((IF(AX348&gt;=AZ348,"SOBRESALIENTE",IF(AX348&gt;AZ348-(AZ348*0.05),"NO CUMPLIDA","ACEPTABLE"))),"N/A")</f>
        <v>ACEPTABLE</v>
      </c>
      <c r="AZ348" s="11">
        <f t="shared" si="376"/>
        <v>0.02</v>
      </c>
      <c r="BA348" s="62" t="s">
        <v>119</v>
      </c>
      <c r="BB348" s="7" t="s">
        <v>2749</v>
      </c>
      <c r="BC348" s="21"/>
      <c r="BD348" s="21"/>
      <c r="BE348" s="14" t="e">
        <f t="shared" si="357"/>
        <v>#DIV/0!</v>
      </c>
      <c r="BF348" s="21"/>
      <c r="BG348" s="21"/>
      <c r="BH348" s="14" t="e">
        <f t="shared" si="358"/>
        <v>#DIV/0!</v>
      </c>
      <c r="BI348" s="21"/>
      <c r="BJ348" s="21"/>
      <c r="BK348" s="14" t="e">
        <f t="shared" si="359"/>
        <v>#DIV/0!</v>
      </c>
      <c r="BL348" s="27">
        <f t="shared" si="384"/>
        <v>0</v>
      </c>
      <c r="BM348" s="26">
        <f t="shared" si="384"/>
        <v>0</v>
      </c>
      <c r="BN348" s="14" t="e">
        <f t="shared" si="360"/>
        <v>#DIV/0!</v>
      </c>
      <c r="BO348" s="28" t="str">
        <f>IFERROR((IF(BN348&lt;=BP348,"SOBRESALIENTE",IF(BN348&gt;BP348+(BP348*0.05),"NO CUMPLIDA","ACEPTABLE"))),"N/A")</f>
        <v>N/A</v>
      </c>
      <c r="BP348" s="24">
        <f t="shared" si="342"/>
        <v>0.02</v>
      </c>
      <c r="BQ348" s="21"/>
      <c r="BR348" s="21"/>
      <c r="BS348" s="21"/>
      <c r="BT348" s="14" t="e">
        <f t="shared" si="362"/>
        <v>#DIV/0!</v>
      </c>
      <c r="BU348" s="21"/>
      <c r="BV348" s="21"/>
      <c r="BW348" s="14" t="e">
        <f t="shared" si="363"/>
        <v>#DIV/0!</v>
      </c>
      <c r="BX348" s="21"/>
      <c r="BY348" s="21"/>
      <c r="BZ348" s="14" t="e">
        <f t="shared" si="364"/>
        <v>#DIV/0!</v>
      </c>
      <c r="CA348" s="27">
        <f t="shared" si="365"/>
        <v>0</v>
      </c>
      <c r="CB348" s="26">
        <f t="shared" si="365"/>
        <v>0</v>
      </c>
      <c r="CC348" s="14" t="e">
        <f t="shared" si="366"/>
        <v>#DIV/0!</v>
      </c>
      <c r="CD348" s="28" t="str">
        <f>IFERROR((IF(CC348&lt;=CE348,"SOBRESALIENTE",IF(CC348&gt;CE348+(CE348*0.05),"NO CUMPLIDA","ACEPTABLE"))),"N/A")</f>
        <v>N/A</v>
      </c>
      <c r="CE348" s="24">
        <f t="shared" si="343"/>
        <v>0.02</v>
      </c>
      <c r="CF348" s="21"/>
      <c r="CG348" s="163">
        <f t="shared" si="381"/>
        <v>0</v>
      </c>
      <c r="CH348" s="163">
        <f t="shared" si="381"/>
        <v>236</v>
      </c>
      <c r="CI348" s="14">
        <f t="shared" si="369"/>
        <v>0</v>
      </c>
      <c r="CJ348" s="28" t="str">
        <f>IFERROR((IF(CI348&lt;=CK348,"SOBRESALIENTE",IF(CI348&gt;CK348+(CK348*0.05),"NO CUMPLIDA","ACEPTABLE"))),"N/A")</f>
        <v>SOBRESALIENTE</v>
      </c>
      <c r="CK348" s="11">
        <v>0.02</v>
      </c>
      <c r="CL348" s="26"/>
      <c r="CM348" s="163">
        <f t="shared" si="370"/>
        <v>0</v>
      </c>
      <c r="CN348" s="38">
        <f t="shared" si="377"/>
        <v>39.333333333333336</v>
      </c>
      <c r="CO348" s="14">
        <f t="shared" si="371"/>
        <v>0</v>
      </c>
      <c r="CP348" s="28" t="str">
        <f>IFERROR((IF(CO348&lt;=CQ348,"SOBRESALIENTE",IF(CO348&gt;CQ348+(CQ348*0.05),"NO CUMPLIDA","ACEPTABLE"))),"N/A")</f>
        <v>SOBRESALIENTE</v>
      </c>
      <c r="CQ348" s="11">
        <v>0.02</v>
      </c>
      <c r="CR348" s="26"/>
      <c r="CS348" s="163">
        <f t="shared" si="382"/>
        <v>0</v>
      </c>
      <c r="CT348" s="25">
        <f t="shared" si="378"/>
        <v>39.333333333333336</v>
      </c>
      <c r="CU348" s="30">
        <f t="shared" si="373"/>
        <v>0</v>
      </c>
      <c r="CV348" s="28" t="str">
        <f>IFERROR((IF(CU348&lt;=CW348,"SOBRESALIENTE",IF(CU348&gt;CW348+(CW348*0.05),"NO CUMPLIDA","ACEPTABLE"))),"N/A")</f>
        <v>SOBRESALIENTE</v>
      </c>
      <c r="CW348" s="11">
        <v>0.02</v>
      </c>
      <c r="CX348" s="26"/>
      <c r="CY348" s="163">
        <f t="shared" si="347"/>
        <v>0</v>
      </c>
      <c r="CZ348" s="314">
        <f t="shared" si="347"/>
        <v>236</v>
      </c>
      <c r="DA348" s="30">
        <f t="shared" si="374"/>
        <v>0</v>
      </c>
      <c r="DB348" s="28" t="str">
        <f>IFERROR((IF(DA348&lt;=DC348,"SOBRESALIENTE",IF(DA348&gt;DC348+(DC348*0.05),"NO CUMPLIDA","ACEPTABLE"))),"N/A")</f>
        <v>SOBRESALIENTE</v>
      </c>
      <c r="DC348" s="11">
        <v>0.02</v>
      </c>
      <c r="DD348" s="26"/>
    </row>
    <row r="349" spans="1:108" ht="67.5">
      <c r="A349" s="8" t="s">
        <v>2750</v>
      </c>
      <c r="B349" s="7" t="s">
        <v>531</v>
      </c>
      <c r="C349" s="8" t="s">
        <v>2522</v>
      </c>
      <c r="D349" s="9" t="s">
        <v>2523</v>
      </c>
      <c r="E349" s="9">
        <v>36757081</v>
      </c>
      <c r="F349" s="8" t="s">
        <v>2751</v>
      </c>
      <c r="G349" s="9" t="s">
        <v>2752</v>
      </c>
      <c r="H349" s="9">
        <v>59820489</v>
      </c>
      <c r="I349" s="7" t="s">
        <v>181</v>
      </c>
      <c r="J349" s="7" t="s">
        <v>2753</v>
      </c>
      <c r="K349" s="7" t="s">
        <v>2754</v>
      </c>
      <c r="L349" s="7" t="s">
        <v>537</v>
      </c>
      <c r="M349" s="7" t="s">
        <v>111</v>
      </c>
      <c r="N349" s="7" t="s">
        <v>112</v>
      </c>
      <c r="O349" s="7" t="s">
        <v>2</v>
      </c>
      <c r="P349" s="7" t="s">
        <v>193</v>
      </c>
      <c r="Q349" s="7" t="s">
        <v>193</v>
      </c>
      <c r="R349" s="8" t="s">
        <v>2755</v>
      </c>
      <c r="S349" s="7" t="s">
        <v>2756</v>
      </c>
      <c r="T349" s="7" t="s">
        <v>2757</v>
      </c>
      <c r="U349" s="11">
        <v>0.8</v>
      </c>
      <c r="V349" s="7" t="s">
        <v>160</v>
      </c>
      <c r="W349" s="315">
        <v>19799279</v>
      </c>
      <c r="X349" s="315">
        <v>65959500</v>
      </c>
      <c r="Y349" s="14">
        <f t="shared" si="348"/>
        <v>0.30017327299327617</v>
      </c>
      <c r="Z349" s="316">
        <v>37202432</v>
      </c>
      <c r="AA349" s="316">
        <v>85712100</v>
      </c>
      <c r="AB349" s="14">
        <f t="shared" si="349"/>
        <v>0.43403944133908751</v>
      </c>
      <c r="AC349" s="317">
        <v>73730624.390000001</v>
      </c>
      <c r="AD349" s="317">
        <v>81181200</v>
      </c>
      <c r="AE349" s="14">
        <f t="shared" si="350"/>
        <v>0.908222893847344</v>
      </c>
      <c r="AF349" s="49">
        <f t="shared" si="345"/>
        <v>130732335.39</v>
      </c>
      <c r="AG349" s="7">
        <f t="shared" si="345"/>
        <v>232852800</v>
      </c>
      <c r="AH349" s="14">
        <f t="shared" si="375"/>
        <v>0.56143767818123724</v>
      </c>
      <c r="AI349" s="17" t="str">
        <f>IFERROR((IF(AH349&gt;=AJ349,"SOBRESALIENTE",IF(AH349&lt;AJ349-(AJ349*0.05),"NO CUMPLIDA","ACEPTABLE"))),"N/A")</f>
        <v>NO CUMPLIDA</v>
      </c>
      <c r="AJ349" s="11">
        <v>0.8</v>
      </c>
      <c r="AK349" s="11" t="s">
        <v>594</v>
      </c>
      <c r="AL349" s="318" t="s">
        <v>2758</v>
      </c>
      <c r="AM349" s="319">
        <v>61861482.380000003</v>
      </c>
      <c r="AN349" s="319">
        <v>53263800</v>
      </c>
      <c r="AO349" s="14">
        <f>AM349/AN349</f>
        <v>1.161416992028357</v>
      </c>
      <c r="AP349" s="320">
        <v>45997932.649999999</v>
      </c>
      <c r="AQ349" s="320">
        <v>114131400</v>
      </c>
      <c r="AR349" s="14">
        <f>AP349/AQ349</f>
        <v>0.40302609667453476</v>
      </c>
      <c r="AS349" s="320">
        <v>59869450</v>
      </c>
      <c r="AT349" s="320">
        <v>111332300</v>
      </c>
      <c r="AU349" s="14">
        <f>AS349/AT349</f>
        <v>0.53775454203317452</v>
      </c>
      <c r="AV349" s="49">
        <f>SUM(AM349,AP349,AS349)</f>
        <v>167728865.03</v>
      </c>
      <c r="AW349" s="7">
        <f>SUM(AN349,AQ349,AT349)</f>
        <v>278727500</v>
      </c>
      <c r="AX349" s="14">
        <f t="shared" si="355"/>
        <v>0.6017664745315765</v>
      </c>
      <c r="AY349" s="17" t="str">
        <f>IFERROR((IF(AX349&gt;=AZ349,"SOBRESALIENTE",IF(AX349&lt;AZ349+(AZ349*0.05),"NO CUMPLIDA","ACEPTABLE"))),"N/A")</f>
        <v>NO CUMPLIDA</v>
      </c>
      <c r="AZ349" s="11">
        <f t="shared" si="376"/>
        <v>0.8</v>
      </c>
      <c r="BA349" s="11" t="s">
        <v>119</v>
      </c>
      <c r="BB349" s="7" t="s">
        <v>2759</v>
      </c>
      <c r="BC349" s="21"/>
      <c r="BD349" s="21"/>
      <c r="BE349" s="14" t="e">
        <f t="shared" si="357"/>
        <v>#DIV/0!</v>
      </c>
      <c r="BF349" s="21"/>
      <c r="BG349" s="21"/>
      <c r="BH349" s="14" t="e">
        <f t="shared" si="358"/>
        <v>#DIV/0!</v>
      </c>
      <c r="BI349" s="21"/>
      <c r="BJ349" s="21"/>
      <c r="BK349" s="14" t="e">
        <f t="shared" si="359"/>
        <v>#DIV/0!</v>
      </c>
      <c r="BL349" s="27">
        <f t="shared" si="384"/>
        <v>0</v>
      </c>
      <c r="BM349" s="26">
        <f t="shared" si="384"/>
        <v>0</v>
      </c>
      <c r="BN349" s="14" t="e">
        <f t="shared" si="360"/>
        <v>#DIV/0!</v>
      </c>
      <c r="BO349" s="28" t="str">
        <f>IFERROR((IF(BN349&gt;=BP349,"SOBRESALIENTE",IF(BN349&lt;BP349-(BP349*0.05),"NO CUMPLIDA","ACEPTABLE"))),"N/A")</f>
        <v>N/A</v>
      </c>
      <c r="BP349" s="24">
        <f t="shared" si="342"/>
        <v>0.8</v>
      </c>
      <c r="BQ349" s="21"/>
      <c r="BR349" s="21"/>
      <c r="BS349" s="21"/>
      <c r="BT349" s="14" t="e">
        <f t="shared" si="362"/>
        <v>#DIV/0!</v>
      </c>
      <c r="BU349" s="21"/>
      <c r="BV349" s="21"/>
      <c r="BW349" s="14" t="e">
        <f t="shared" si="363"/>
        <v>#DIV/0!</v>
      </c>
      <c r="BX349" s="21"/>
      <c r="BY349" s="21"/>
      <c r="BZ349" s="14" t="e">
        <f t="shared" si="364"/>
        <v>#DIV/0!</v>
      </c>
      <c r="CA349" s="27">
        <f t="shared" si="365"/>
        <v>0</v>
      </c>
      <c r="CB349" s="26">
        <f t="shared" si="365"/>
        <v>0</v>
      </c>
      <c r="CC349" s="14" t="e">
        <f t="shared" si="366"/>
        <v>#DIV/0!</v>
      </c>
      <c r="CD349" s="28" t="str">
        <f>IFERROR((IF(CC349&gt;=CE349,"SOBRESALIENTE",IF(CC349&lt;CE349-(CE349*0.05),"NO CUMPLIDA","ACEPTABLE"))),"N/A")</f>
        <v>N/A</v>
      </c>
      <c r="CE349" s="24">
        <f t="shared" si="343"/>
        <v>0.8</v>
      </c>
      <c r="CF349" s="21"/>
      <c r="CG349" s="163">
        <f t="shared" si="381"/>
        <v>298461200.42000002</v>
      </c>
      <c r="CH349" s="163">
        <f t="shared" si="381"/>
        <v>511580300</v>
      </c>
      <c r="CI349" s="14">
        <f t="shared" si="369"/>
        <v>0.58341026896461812</v>
      </c>
      <c r="CJ349" s="28" t="str">
        <f>IFERROR((IF(CI349&gt;=CK349,"SOBRESALIENTE",IF(CI349&lt;CK349-(CK349*0.05),"NO CUMPLIDA","ACEPTABLE"))),"N/A")</f>
        <v>NO CUMPLIDA</v>
      </c>
      <c r="CK349" s="11">
        <v>0.8</v>
      </c>
      <c r="CL349" s="26"/>
      <c r="CM349" s="163">
        <f t="shared" si="370"/>
        <v>298461200.42000002</v>
      </c>
      <c r="CN349" s="38">
        <f t="shared" si="377"/>
        <v>85263383.333333328</v>
      </c>
      <c r="CO349" s="14">
        <f t="shared" si="371"/>
        <v>3.5004616137877087</v>
      </c>
      <c r="CP349" s="28" t="str">
        <f>IFERROR((IF(CO349&gt;=CQ349,"SOBRESALIENTE",IF(CO349&lt;CQ349-(CQ349*0.05),"NO CUMPLIDA","ACEPTABLE"))),"N/A")</f>
        <v>SOBRESALIENTE</v>
      </c>
      <c r="CQ349" s="11">
        <v>0.8</v>
      </c>
      <c r="CR349" s="26"/>
      <c r="CS349" s="163">
        <f t="shared" si="382"/>
        <v>0</v>
      </c>
      <c r="CT349" s="29">
        <f t="shared" si="378"/>
        <v>85263383.333333328</v>
      </c>
      <c r="CU349" s="30">
        <f t="shared" si="373"/>
        <v>0</v>
      </c>
      <c r="CV349" s="28" t="str">
        <f>IFERROR((IF(CU349&gt;=CW349,"SOBRESALIENTE",IF(CU349&lt;CW349-(CW349*0.05),"NO CUMPLIDA","ACEPTABLE"))),"N/A")</f>
        <v>NO CUMPLIDA</v>
      </c>
      <c r="CW349" s="11">
        <v>0.8</v>
      </c>
      <c r="CX349" s="26"/>
      <c r="CY349" s="29">
        <f t="shared" si="347"/>
        <v>298461200.42000002</v>
      </c>
      <c r="CZ349" s="29">
        <f t="shared" si="347"/>
        <v>511580300</v>
      </c>
      <c r="DA349" s="30">
        <f t="shared" si="374"/>
        <v>0.58341026896461812</v>
      </c>
      <c r="DB349" s="28" t="str">
        <f>IFERROR((IF(DA349&gt;=DC349,"SOBRESALIENTE",IF(DA349&lt;DC349-(DC349*0.05),"NO CUMPLIDA","ACEPTABLE"))),"N/A")</f>
        <v>NO CUMPLIDA</v>
      </c>
      <c r="DC349" s="11">
        <v>0.8</v>
      </c>
      <c r="DD349" s="26"/>
    </row>
    <row r="350" spans="1:108" ht="67.5">
      <c r="A350" s="6" t="s">
        <v>2760</v>
      </c>
      <c r="B350" s="7" t="s">
        <v>531</v>
      </c>
      <c r="C350" s="8" t="s">
        <v>2522</v>
      </c>
      <c r="D350" s="9" t="s">
        <v>2523</v>
      </c>
      <c r="E350" s="9">
        <v>36757081</v>
      </c>
      <c r="F350" s="8" t="s">
        <v>2751</v>
      </c>
      <c r="G350" s="9" t="s">
        <v>2752</v>
      </c>
      <c r="H350" s="9">
        <v>59820489</v>
      </c>
      <c r="I350" s="7" t="s">
        <v>760</v>
      </c>
      <c r="J350" s="9" t="s">
        <v>2761</v>
      </c>
      <c r="K350" s="9" t="s">
        <v>2762</v>
      </c>
      <c r="L350" s="7" t="s">
        <v>573</v>
      </c>
      <c r="M350" s="7" t="s">
        <v>2763</v>
      </c>
      <c r="N350" s="7" t="s">
        <v>112</v>
      </c>
      <c r="O350" s="7" t="s">
        <v>2</v>
      </c>
      <c r="P350" s="7" t="s">
        <v>2764</v>
      </c>
      <c r="Q350" s="7" t="s">
        <v>601</v>
      </c>
      <c r="R350" s="8" t="s">
        <v>2765</v>
      </c>
      <c r="S350" s="7" t="s">
        <v>2766</v>
      </c>
      <c r="T350" s="7" t="s">
        <v>2767</v>
      </c>
      <c r="U350" s="11">
        <v>0.8</v>
      </c>
      <c r="V350" s="7" t="s">
        <v>160</v>
      </c>
      <c r="W350" s="321">
        <v>33</v>
      </c>
      <c r="X350" s="321">
        <v>36</v>
      </c>
      <c r="Y350" s="14">
        <f t="shared" si="348"/>
        <v>0.91666666666666663</v>
      </c>
      <c r="Z350" s="321">
        <v>36</v>
      </c>
      <c r="AA350" s="321">
        <v>38</v>
      </c>
      <c r="AB350" s="14">
        <f t="shared" si="349"/>
        <v>0.94736842105263153</v>
      </c>
      <c r="AC350" s="321">
        <v>40</v>
      </c>
      <c r="AD350" s="321">
        <v>43</v>
      </c>
      <c r="AE350" s="14">
        <f t="shared" si="350"/>
        <v>0.93023255813953487</v>
      </c>
      <c r="AF350" s="49">
        <f t="shared" si="345"/>
        <v>109</v>
      </c>
      <c r="AG350" s="7">
        <f t="shared" si="345"/>
        <v>117</v>
      </c>
      <c r="AH350" s="14">
        <f t="shared" si="375"/>
        <v>0.93162393162393164</v>
      </c>
      <c r="AI350" s="17" t="str">
        <f>IFERROR((IF(AH350&gt;=AJ350,"SOBRESALIENTE",IF(AH350&lt;AJ350-(AJ350*0.05),"NO CUMPLIDA","ACEPTABLE"))),"N/A")</f>
        <v>SOBRESALIENTE</v>
      </c>
      <c r="AJ350" s="11">
        <v>0.8</v>
      </c>
      <c r="AK350" s="11" t="s">
        <v>119</v>
      </c>
      <c r="AL350" s="318" t="s">
        <v>2768</v>
      </c>
      <c r="AM350" s="322">
        <v>38</v>
      </c>
      <c r="AN350" s="322">
        <v>39</v>
      </c>
      <c r="AO350" s="14">
        <f>AM350/AN350</f>
        <v>0.97435897435897434</v>
      </c>
      <c r="AP350" s="322">
        <v>28</v>
      </c>
      <c r="AQ350" s="322">
        <v>30</v>
      </c>
      <c r="AR350" s="14">
        <f>AP350/AQ350</f>
        <v>0.93333333333333335</v>
      </c>
      <c r="AS350" s="322">
        <v>38</v>
      </c>
      <c r="AT350" s="322">
        <v>39</v>
      </c>
      <c r="AU350" s="14">
        <f>AS350/AT350</f>
        <v>0.97435897435897434</v>
      </c>
      <c r="AV350" s="49">
        <f>SUM(AM350,AP350,AS350)</f>
        <v>104</v>
      </c>
      <c r="AW350" s="7">
        <f>SUM(AN350,AQ350,AT350)</f>
        <v>108</v>
      </c>
      <c r="AX350" s="14">
        <f t="shared" si="355"/>
        <v>0.96296296296296291</v>
      </c>
      <c r="AY350" s="17" t="str">
        <f>IFERROR((IF(AX350&gt;=AZ350,"SOBRESALIENTE",IF(AX350&lt;AZ350-(AZ350*0.05),"NO CUMPLIDA","ACEPTABLE"))),"N/A")</f>
        <v>SOBRESALIENTE</v>
      </c>
      <c r="AZ350" s="11">
        <f t="shared" si="376"/>
        <v>0.8</v>
      </c>
      <c r="BA350" s="11" t="s">
        <v>119</v>
      </c>
      <c r="BB350" s="7" t="s">
        <v>2768</v>
      </c>
      <c r="BC350" s="21"/>
      <c r="BD350" s="21"/>
      <c r="BE350" s="14" t="e">
        <f t="shared" si="357"/>
        <v>#DIV/0!</v>
      </c>
      <c r="BF350" s="21"/>
      <c r="BG350" s="21"/>
      <c r="BH350" s="14" t="e">
        <f t="shared" si="358"/>
        <v>#DIV/0!</v>
      </c>
      <c r="BI350" s="21"/>
      <c r="BJ350" s="21"/>
      <c r="BK350" s="14" t="e">
        <f t="shared" si="359"/>
        <v>#DIV/0!</v>
      </c>
      <c r="BL350" s="27">
        <f t="shared" si="384"/>
        <v>0</v>
      </c>
      <c r="BM350" s="26">
        <f t="shared" si="384"/>
        <v>0</v>
      </c>
      <c r="BN350" s="14" t="e">
        <f t="shared" si="360"/>
        <v>#DIV/0!</v>
      </c>
      <c r="BO350" s="28" t="str">
        <f>IFERROR((IF(BN350&gt;=BP350,"SOBRESALIENTE",IF(BN350&lt;BP350-(BP350*0.05),"NO CUMPLIDA","ACEPTABLE"))),"N/A")</f>
        <v>N/A</v>
      </c>
      <c r="BP350" s="24">
        <f t="shared" si="342"/>
        <v>0.8</v>
      </c>
      <c r="BQ350" s="21"/>
      <c r="BR350" s="21"/>
      <c r="BS350" s="21"/>
      <c r="BT350" s="14" t="e">
        <f t="shared" si="362"/>
        <v>#DIV/0!</v>
      </c>
      <c r="BU350" s="21"/>
      <c r="BV350" s="21"/>
      <c r="BW350" s="14" t="e">
        <f t="shared" si="363"/>
        <v>#DIV/0!</v>
      </c>
      <c r="BX350" s="21"/>
      <c r="BY350" s="21"/>
      <c r="BZ350" s="14" t="e">
        <f t="shared" si="364"/>
        <v>#DIV/0!</v>
      </c>
      <c r="CA350" s="27">
        <f t="shared" si="365"/>
        <v>0</v>
      </c>
      <c r="CB350" s="26">
        <f t="shared" si="365"/>
        <v>0</v>
      </c>
      <c r="CC350" s="14" t="e">
        <f t="shared" si="366"/>
        <v>#DIV/0!</v>
      </c>
      <c r="CD350" s="28" t="str">
        <f>IFERROR((IF(CC350&gt;=CE350,"SOBRESALIENTE",IF(CC350&lt;CE350-(CE350*0.05),"NO CUMPLIDA","ACEPTABLE"))),"N/A")</f>
        <v>N/A</v>
      </c>
      <c r="CE350" s="24">
        <f t="shared" si="343"/>
        <v>0.8</v>
      </c>
      <c r="CF350" s="21"/>
      <c r="CG350" s="26">
        <f t="shared" si="381"/>
        <v>213</v>
      </c>
      <c r="CH350" s="26">
        <f t="shared" si="381"/>
        <v>225</v>
      </c>
      <c r="CI350" s="14">
        <f t="shared" si="369"/>
        <v>0.94666666666666666</v>
      </c>
      <c r="CJ350" s="28" t="str">
        <f>IFERROR((IF(CI350&gt;=CK350,"SOBRESALIENTE",IF(CI350&lt;CK350-(CK350*0.05),"NO CUMPLIDA","ACEPTABLE"))),"N/A")</f>
        <v>SOBRESALIENTE</v>
      </c>
      <c r="CK350" s="11">
        <v>0.8</v>
      </c>
      <c r="CL350" s="26"/>
      <c r="CM350" s="26">
        <f t="shared" si="370"/>
        <v>213</v>
      </c>
      <c r="CN350" s="38">
        <f t="shared" si="377"/>
        <v>37.5</v>
      </c>
      <c r="CO350" s="14">
        <f t="shared" si="371"/>
        <v>5.68</v>
      </c>
      <c r="CP350" s="28" t="str">
        <f>IFERROR((IF(CO350&gt;=CQ350,"SOBRESALIENTE",IF(CO350&lt;CQ350-(CQ350*0.05),"NO CUMPLIDA","ACEPTABLE"))),"N/A")</f>
        <v>SOBRESALIENTE</v>
      </c>
      <c r="CQ350" s="11">
        <v>0.8</v>
      </c>
      <c r="CR350" s="26"/>
      <c r="CS350" s="163">
        <f t="shared" si="382"/>
        <v>0</v>
      </c>
      <c r="CT350" s="29">
        <f t="shared" si="378"/>
        <v>37.5</v>
      </c>
      <c r="CU350" s="30">
        <f t="shared" si="373"/>
        <v>0</v>
      </c>
      <c r="CV350" s="28" t="str">
        <f>IFERROR((IF(CU350&gt;=CW350,"SOBRESALIENTE",IF(CU350&lt;CW350-(CW350*0.05),"NO CUMPLIDA","ACEPTABLE"))),"N/A")</f>
        <v>NO CUMPLIDA</v>
      </c>
      <c r="CW350" s="11">
        <v>0.8</v>
      </c>
      <c r="CX350" s="26"/>
      <c r="CY350" s="26">
        <f t="shared" si="347"/>
        <v>213</v>
      </c>
      <c r="CZ350" s="46">
        <f t="shared" si="347"/>
        <v>225</v>
      </c>
      <c r="DA350" s="30">
        <f t="shared" si="374"/>
        <v>0.94666666666666666</v>
      </c>
      <c r="DB350" s="28" t="str">
        <f>IFERROR((IF(DA350&gt;=DC350,"SOBRESALIENTE",IF(DA350&lt;DC350-(DC350*0.05),"NO CUMPLIDA","ACEPTABLE"))),"N/A")</f>
        <v>SOBRESALIENTE</v>
      </c>
      <c r="DC350" s="11">
        <v>0.8</v>
      </c>
      <c r="DD350" s="26"/>
    </row>
    <row r="351" spans="1:108" ht="213.75">
      <c r="A351" s="8" t="s">
        <v>2769</v>
      </c>
      <c r="B351" s="7" t="s">
        <v>531</v>
      </c>
      <c r="C351" s="8" t="s">
        <v>2522</v>
      </c>
      <c r="D351" s="9" t="s">
        <v>2523</v>
      </c>
      <c r="E351" s="9">
        <v>36757081</v>
      </c>
      <c r="F351" s="8" t="s">
        <v>2751</v>
      </c>
      <c r="G351" s="9" t="s">
        <v>2752</v>
      </c>
      <c r="H351" s="9">
        <v>59820489</v>
      </c>
      <c r="I351" s="7" t="s">
        <v>760</v>
      </c>
      <c r="J351" s="9" t="s">
        <v>2770</v>
      </c>
      <c r="K351" s="9" t="s">
        <v>2771</v>
      </c>
      <c r="L351" s="7" t="s">
        <v>537</v>
      </c>
      <c r="M351" s="7" t="s">
        <v>2763</v>
      </c>
      <c r="N351" s="7" t="s">
        <v>112</v>
      </c>
      <c r="O351" s="7" t="s">
        <v>2</v>
      </c>
      <c r="P351" s="7" t="s">
        <v>2772</v>
      </c>
      <c r="Q351" s="7" t="s">
        <v>156</v>
      </c>
      <c r="R351" s="8" t="s">
        <v>2773</v>
      </c>
      <c r="S351" s="7" t="s">
        <v>2774</v>
      </c>
      <c r="T351" s="7" t="s">
        <v>2775</v>
      </c>
      <c r="U351" s="11">
        <v>0.9</v>
      </c>
      <c r="V351" s="7" t="s">
        <v>160</v>
      </c>
      <c r="W351" s="321">
        <v>42</v>
      </c>
      <c r="X351" s="321">
        <v>46</v>
      </c>
      <c r="Y351" s="14">
        <f t="shared" si="348"/>
        <v>0.91304347826086951</v>
      </c>
      <c r="Z351" s="321">
        <v>41</v>
      </c>
      <c r="AA351" s="321">
        <v>46</v>
      </c>
      <c r="AB351" s="14">
        <f t="shared" si="349"/>
        <v>0.89130434782608692</v>
      </c>
      <c r="AC351" s="321">
        <v>40</v>
      </c>
      <c r="AD351" s="321">
        <v>45</v>
      </c>
      <c r="AE351" s="14">
        <f t="shared" si="350"/>
        <v>0.88888888888888884</v>
      </c>
      <c r="AF351" s="49">
        <f t="shared" si="345"/>
        <v>123</v>
      </c>
      <c r="AG351" s="7">
        <f t="shared" si="345"/>
        <v>137</v>
      </c>
      <c r="AH351" s="14">
        <f t="shared" si="375"/>
        <v>0.8978102189781022</v>
      </c>
      <c r="AI351" s="17" t="str">
        <f>IFERROR((IF(AH351&gt;=AJ351,"SOBRESALIENTE",IF(AH351&lt;AJ351-(AJ351*0.05),"NO CUMPLIDA","ACEPTABLE"))),"N/A")</f>
        <v>ACEPTABLE</v>
      </c>
      <c r="AJ351" s="11">
        <v>0.9</v>
      </c>
      <c r="AK351" s="11" t="s">
        <v>119</v>
      </c>
      <c r="AL351" s="318" t="s">
        <v>2776</v>
      </c>
      <c r="AM351" s="322">
        <v>23</v>
      </c>
      <c r="AN351" s="322">
        <v>25</v>
      </c>
      <c r="AO351" s="14">
        <f t="shared" si="352"/>
        <v>0.92</v>
      </c>
      <c r="AP351" s="322">
        <v>44</v>
      </c>
      <c r="AQ351" s="322">
        <v>49</v>
      </c>
      <c r="AR351" s="14">
        <f t="shared" si="353"/>
        <v>0.89795918367346939</v>
      </c>
      <c r="AS351" s="322">
        <v>58</v>
      </c>
      <c r="AT351" s="322">
        <v>62</v>
      </c>
      <c r="AU351" s="14">
        <f t="shared" si="354"/>
        <v>0.93548387096774188</v>
      </c>
      <c r="AV351" s="49">
        <f t="shared" si="383"/>
        <v>125</v>
      </c>
      <c r="AW351" s="7">
        <f t="shared" si="383"/>
        <v>136</v>
      </c>
      <c r="AX351" s="14">
        <f t="shared" si="355"/>
        <v>0.91911764705882348</v>
      </c>
      <c r="AY351" s="17" t="str">
        <f>IFERROR((IF(AX351&gt;=AZ351,"SOBRESALIENTE",IF(AX351&lt;AZ351-(AZ351*0.05),"NO CUMPLIDA","ACEPTABLE"))),"N/A")</f>
        <v>SOBRESALIENTE</v>
      </c>
      <c r="AZ351" s="11">
        <f t="shared" si="376"/>
        <v>0.9</v>
      </c>
      <c r="BA351" s="11" t="s">
        <v>119</v>
      </c>
      <c r="BB351" s="7" t="s">
        <v>2777</v>
      </c>
      <c r="BC351" s="21"/>
      <c r="BD351" s="21"/>
      <c r="BE351" s="14" t="e">
        <f t="shared" si="357"/>
        <v>#DIV/0!</v>
      </c>
      <c r="BF351" s="21"/>
      <c r="BG351" s="21"/>
      <c r="BH351" s="14" t="e">
        <f t="shared" si="358"/>
        <v>#DIV/0!</v>
      </c>
      <c r="BI351" s="21"/>
      <c r="BJ351" s="21"/>
      <c r="BK351" s="14" t="e">
        <f t="shared" si="359"/>
        <v>#DIV/0!</v>
      </c>
      <c r="BL351" s="27">
        <f t="shared" si="384"/>
        <v>0</v>
      </c>
      <c r="BM351" s="26">
        <f t="shared" si="384"/>
        <v>0</v>
      </c>
      <c r="BN351" s="14" t="e">
        <f t="shared" si="360"/>
        <v>#DIV/0!</v>
      </c>
      <c r="BO351" s="28" t="str">
        <f>IFERROR((IF(BN351&gt;=BP351,"SOBRESALIENTE",IF(BN351&lt;BP351-(BP351*0.05),"NO CUMPLIDA","ACEPTABLE"))),"N/A")</f>
        <v>N/A</v>
      </c>
      <c r="BP351" s="24">
        <f t="shared" si="342"/>
        <v>0.9</v>
      </c>
      <c r="BQ351" s="21"/>
      <c r="BR351" s="21"/>
      <c r="BS351" s="21"/>
      <c r="BT351" s="14" t="e">
        <f t="shared" si="362"/>
        <v>#DIV/0!</v>
      </c>
      <c r="BU351" s="21"/>
      <c r="BV351" s="21"/>
      <c r="BW351" s="14" t="e">
        <f t="shared" si="363"/>
        <v>#DIV/0!</v>
      </c>
      <c r="BX351" s="21"/>
      <c r="BY351" s="21"/>
      <c r="BZ351" s="14" t="e">
        <f t="shared" si="364"/>
        <v>#DIV/0!</v>
      </c>
      <c r="CA351" s="27">
        <f t="shared" si="365"/>
        <v>0</v>
      </c>
      <c r="CB351" s="26">
        <f t="shared" si="365"/>
        <v>0</v>
      </c>
      <c r="CC351" s="14" t="e">
        <f t="shared" si="366"/>
        <v>#DIV/0!</v>
      </c>
      <c r="CD351" s="28" t="str">
        <f>IFERROR((IF(CC351&gt;=CE351,"SOBRESALIENTE",IF(CC351&lt;CE351-(CE351*0.05),"NO CUMPLIDA","ACEPTABLE"))),"N/A")</f>
        <v>N/A</v>
      </c>
      <c r="CE351" s="24">
        <f t="shared" si="343"/>
        <v>0.9</v>
      </c>
      <c r="CF351" s="21"/>
      <c r="CG351" s="26">
        <f t="shared" si="381"/>
        <v>248</v>
      </c>
      <c r="CH351" s="26">
        <f t="shared" si="381"/>
        <v>273</v>
      </c>
      <c r="CI351" s="14">
        <f t="shared" si="369"/>
        <v>0.90842490842490842</v>
      </c>
      <c r="CJ351" s="28" t="str">
        <f>IFERROR((IF(CI351&gt;=CK351,"SOBRESALIENTE",IF(CI351&lt;CK351-(CK351*0.05),"NO CUMPLIDA","ACEPTABLE"))),"N/A")</f>
        <v>SOBRESALIENTE</v>
      </c>
      <c r="CK351" s="11">
        <v>0.9</v>
      </c>
      <c r="CL351" s="26"/>
      <c r="CM351" s="26">
        <f t="shared" si="370"/>
        <v>248</v>
      </c>
      <c r="CN351" s="38">
        <f t="shared" si="377"/>
        <v>45.5</v>
      </c>
      <c r="CO351" s="14">
        <f t="shared" si="371"/>
        <v>5.4505494505494507</v>
      </c>
      <c r="CP351" s="28" t="str">
        <f>IFERROR((IF(CO351&gt;=CQ351,"SOBRESALIENTE",IF(CO351&lt;CQ351-(CQ351*0.05),"NO CUMPLIDA","ACEPTABLE"))),"N/A")</f>
        <v>SOBRESALIENTE</v>
      </c>
      <c r="CQ351" s="11">
        <v>0.9</v>
      </c>
      <c r="CR351" s="26"/>
      <c r="CS351" s="163">
        <f t="shared" si="382"/>
        <v>0</v>
      </c>
      <c r="CT351" s="29">
        <f t="shared" si="378"/>
        <v>45.5</v>
      </c>
      <c r="CU351" s="30">
        <f t="shared" si="373"/>
        <v>0</v>
      </c>
      <c r="CV351" s="28" t="str">
        <f>IFERROR((IF(CU351&gt;=CW351,"SOBRESALIENTE",IF(CU351&lt;CW351-(CW351*0.05),"NO CUMPLIDA","ACEPTABLE"))),"N/A")</f>
        <v>NO CUMPLIDA</v>
      </c>
      <c r="CW351" s="11">
        <v>0.9</v>
      </c>
      <c r="CX351" s="26"/>
      <c r="CY351" s="26">
        <f t="shared" si="347"/>
        <v>248</v>
      </c>
      <c r="CZ351" s="46">
        <f t="shared" si="347"/>
        <v>273</v>
      </c>
      <c r="DA351" s="30">
        <f t="shared" si="374"/>
        <v>0.90842490842490842</v>
      </c>
      <c r="DB351" s="28" t="str">
        <f>IFERROR((IF(DA351&gt;=DC351,"SOBRESALIENTE",IF(DA351&lt;DC351-(DC351*0.05),"NO CUMPLIDA","ACEPTABLE"))),"N/A")</f>
        <v>SOBRESALIENTE</v>
      </c>
      <c r="DC351" s="11">
        <v>0.9</v>
      </c>
      <c r="DD351" s="26"/>
    </row>
    <row r="352" spans="1:108" ht="213.75">
      <c r="A352" s="6" t="s">
        <v>2778</v>
      </c>
      <c r="B352" s="7" t="s">
        <v>531</v>
      </c>
      <c r="C352" s="8" t="s">
        <v>2522</v>
      </c>
      <c r="D352" s="9" t="s">
        <v>2523</v>
      </c>
      <c r="E352" s="9">
        <v>36757081</v>
      </c>
      <c r="F352" s="8" t="s">
        <v>2751</v>
      </c>
      <c r="G352" s="9" t="s">
        <v>2752</v>
      </c>
      <c r="H352" s="9">
        <v>59820489</v>
      </c>
      <c r="I352" s="7" t="s">
        <v>760</v>
      </c>
      <c r="J352" s="7" t="s">
        <v>2779</v>
      </c>
      <c r="K352" s="7" t="s">
        <v>2780</v>
      </c>
      <c r="L352" s="7" t="s">
        <v>537</v>
      </c>
      <c r="M352" s="7" t="s">
        <v>2763</v>
      </c>
      <c r="N352" s="7" t="s">
        <v>112</v>
      </c>
      <c r="O352" s="7" t="s">
        <v>2</v>
      </c>
      <c r="P352" s="7" t="s">
        <v>2772</v>
      </c>
      <c r="Q352" s="7" t="s">
        <v>156</v>
      </c>
      <c r="R352" s="8" t="s">
        <v>2781</v>
      </c>
      <c r="S352" s="7" t="s">
        <v>2782</v>
      </c>
      <c r="T352" s="7" t="s">
        <v>2783</v>
      </c>
      <c r="U352" s="11">
        <v>0.9</v>
      </c>
      <c r="V352" s="7" t="s">
        <v>160</v>
      </c>
      <c r="W352" s="321">
        <v>15</v>
      </c>
      <c r="X352" s="321">
        <v>18</v>
      </c>
      <c r="Y352" s="14">
        <f t="shared" si="348"/>
        <v>0.83333333333333337</v>
      </c>
      <c r="Z352" s="321">
        <v>23</v>
      </c>
      <c r="AA352" s="321">
        <v>25</v>
      </c>
      <c r="AB352" s="14">
        <f t="shared" si="349"/>
        <v>0.92</v>
      </c>
      <c r="AC352" s="321">
        <v>20</v>
      </c>
      <c r="AD352" s="321">
        <v>21</v>
      </c>
      <c r="AE352" s="14">
        <f t="shared" si="350"/>
        <v>0.95238095238095233</v>
      </c>
      <c r="AF352" s="49">
        <f t="shared" si="345"/>
        <v>58</v>
      </c>
      <c r="AG352" s="7">
        <f t="shared" si="345"/>
        <v>64</v>
      </c>
      <c r="AH352" s="14">
        <f t="shared" si="375"/>
        <v>0.90625</v>
      </c>
      <c r="AI352" s="17" t="str">
        <f>IFERROR((IF(AH352&gt;=AJ352,"SOBRESALIENTE",IF(AH352&lt;AJ352-(AJ352*0.05),"NO CUMPLIDA","ACEPTABLE"))),"N/A")</f>
        <v>SOBRESALIENTE</v>
      </c>
      <c r="AJ352" s="11">
        <v>0.9</v>
      </c>
      <c r="AK352" s="11" t="s">
        <v>119</v>
      </c>
      <c r="AL352" s="318" t="s">
        <v>2784</v>
      </c>
      <c r="AM352" s="322">
        <v>21</v>
      </c>
      <c r="AN352" s="322">
        <v>23</v>
      </c>
      <c r="AO352" s="14">
        <f t="shared" si="352"/>
        <v>0.91304347826086951</v>
      </c>
      <c r="AP352" s="322">
        <v>40</v>
      </c>
      <c r="AQ352" s="322">
        <v>44</v>
      </c>
      <c r="AR352" s="14">
        <f t="shared" si="353"/>
        <v>0.90909090909090906</v>
      </c>
      <c r="AS352" s="322">
        <v>51</v>
      </c>
      <c r="AT352" s="322">
        <v>58</v>
      </c>
      <c r="AU352" s="14">
        <f t="shared" si="354"/>
        <v>0.87931034482758619</v>
      </c>
      <c r="AV352" s="49">
        <f t="shared" si="383"/>
        <v>112</v>
      </c>
      <c r="AW352" s="7">
        <f t="shared" si="383"/>
        <v>125</v>
      </c>
      <c r="AX352" s="14">
        <f t="shared" si="355"/>
        <v>0.89600000000000002</v>
      </c>
      <c r="AY352" s="17" t="str">
        <f>IFERROR((IF(AX352&gt;=AZ352,"SOBRESALIENTE",IF(AX352&lt;AZ352-(AZ352*0.05),"NO CUMPLIDA","ACEPTABLE"))),"N/A")</f>
        <v>ACEPTABLE</v>
      </c>
      <c r="AZ352" s="11">
        <f t="shared" si="376"/>
        <v>0.9</v>
      </c>
      <c r="BA352" s="11" t="s">
        <v>119</v>
      </c>
      <c r="BB352" s="7" t="s">
        <v>2784</v>
      </c>
      <c r="BC352" s="21"/>
      <c r="BD352" s="21"/>
      <c r="BE352" s="14" t="e">
        <f t="shared" si="357"/>
        <v>#DIV/0!</v>
      </c>
      <c r="BF352" s="21"/>
      <c r="BG352" s="21"/>
      <c r="BH352" s="14" t="e">
        <f t="shared" si="358"/>
        <v>#DIV/0!</v>
      </c>
      <c r="BI352" s="21"/>
      <c r="BJ352" s="21"/>
      <c r="BK352" s="14" t="e">
        <f t="shared" si="359"/>
        <v>#DIV/0!</v>
      </c>
      <c r="BL352" s="27">
        <f t="shared" si="384"/>
        <v>0</v>
      </c>
      <c r="BM352" s="26">
        <f t="shared" si="384"/>
        <v>0</v>
      </c>
      <c r="BN352" s="14" t="e">
        <f t="shared" si="360"/>
        <v>#DIV/0!</v>
      </c>
      <c r="BO352" s="28" t="str">
        <f>IFERROR((IF(BN352&gt;=BP352,"SOBRESALIENTE",IF(BN352&lt;BP352-(BP352*0.05),"NO CUMPLIDA","ACEPTABLE"))),"N/A")</f>
        <v>N/A</v>
      </c>
      <c r="BP352" s="24">
        <f t="shared" si="342"/>
        <v>0.9</v>
      </c>
      <c r="BQ352" s="21"/>
      <c r="BR352" s="21"/>
      <c r="BS352" s="21"/>
      <c r="BT352" s="14" t="e">
        <f t="shared" si="362"/>
        <v>#DIV/0!</v>
      </c>
      <c r="BU352" s="21"/>
      <c r="BV352" s="21"/>
      <c r="BW352" s="14" t="e">
        <f t="shared" si="363"/>
        <v>#DIV/0!</v>
      </c>
      <c r="BX352" s="21"/>
      <c r="BY352" s="21"/>
      <c r="BZ352" s="14" t="e">
        <f t="shared" si="364"/>
        <v>#DIV/0!</v>
      </c>
      <c r="CA352" s="27">
        <f t="shared" si="365"/>
        <v>0</v>
      </c>
      <c r="CB352" s="26">
        <f t="shared" si="365"/>
        <v>0</v>
      </c>
      <c r="CC352" s="14" t="e">
        <f t="shared" si="366"/>
        <v>#DIV/0!</v>
      </c>
      <c r="CD352" s="28" t="str">
        <f>IFERROR((IF(CC352&gt;=CE352,"SOBRESALIENTE",IF(CC352&lt;CE352-(CE352*0.05),"NO CUMPLIDA","ACEPTABLE"))),"N/A")</f>
        <v>N/A</v>
      </c>
      <c r="CE352" s="24">
        <f t="shared" si="343"/>
        <v>0.9</v>
      </c>
      <c r="CF352" s="21"/>
      <c r="CG352" s="26">
        <f t="shared" si="381"/>
        <v>170</v>
      </c>
      <c r="CH352" s="26">
        <f t="shared" si="381"/>
        <v>189</v>
      </c>
      <c r="CI352" s="14">
        <f t="shared" si="369"/>
        <v>0.89947089947089942</v>
      </c>
      <c r="CJ352" s="28" t="str">
        <f>IFERROR((IF(CI352&gt;=CK352,"SOBRESALIENTE",IF(CI352&lt;CK352-(CK352*0.05),"NO CUMPLIDA","ACEPTABLE"))),"N/A")</f>
        <v>ACEPTABLE</v>
      </c>
      <c r="CK352" s="11">
        <v>0.9</v>
      </c>
      <c r="CL352" s="26"/>
      <c r="CM352" s="26">
        <f t="shared" si="370"/>
        <v>170</v>
      </c>
      <c r="CN352" s="38">
        <f t="shared" si="377"/>
        <v>31.5</v>
      </c>
      <c r="CO352" s="14">
        <f t="shared" si="371"/>
        <v>5.3968253968253972</v>
      </c>
      <c r="CP352" s="28" t="str">
        <f>IFERROR((IF(CO352&gt;=CQ352,"SOBRESALIENTE",IF(CO352&lt;CQ352-(CQ352*0.05),"NO CUMPLIDA","ACEPTABLE"))),"N/A")</f>
        <v>SOBRESALIENTE</v>
      </c>
      <c r="CQ352" s="11">
        <v>0.9</v>
      </c>
      <c r="CR352" s="26"/>
      <c r="CS352" s="163">
        <f t="shared" si="382"/>
        <v>0</v>
      </c>
      <c r="CT352" s="29">
        <f t="shared" si="378"/>
        <v>31.5</v>
      </c>
      <c r="CU352" s="30">
        <f t="shared" si="373"/>
        <v>0</v>
      </c>
      <c r="CV352" s="28" t="str">
        <f>IFERROR((IF(CU352&gt;=CW352,"SOBRESALIENTE",IF(CU352&lt;CW352-(CW352*0.05),"NO CUMPLIDA","ACEPTABLE"))),"N/A")</f>
        <v>NO CUMPLIDA</v>
      </c>
      <c r="CW352" s="11">
        <v>0.9</v>
      </c>
      <c r="CX352" s="26"/>
      <c r="CY352" s="26">
        <f t="shared" ref="CY352:CZ383" si="393">SUBTOTAL(9,W352,Z352,AC352,AM352,AP352,AS352,BC352,BF352,BI352,BR352,BU352,BX352)</f>
        <v>170</v>
      </c>
      <c r="CZ352" s="46">
        <f t="shared" si="393"/>
        <v>189</v>
      </c>
      <c r="DA352" s="30">
        <f t="shared" si="374"/>
        <v>0.89947089947089942</v>
      </c>
      <c r="DB352" s="28" t="str">
        <f>IFERROR((IF(DA352&gt;=DC352,"SOBRESALIENTE",IF(DA352&lt;DC352-(DC352*0.05),"NO CUMPLIDA","ACEPTABLE"))),"N/A")</f>
        <v>ACEPTABLE</v>
      </c>
      <c r="DC352" s="11">
        <v>0.9</v>
      </c>
      <c r="DD352" s="26"/>
    </row>
    <row r="353" spans="1:108" ht="81">
      <c r="A353" s="8" t="s">
        <v>2785</v>
      </c>
      <c r="B353" s="7" t="s">
        <v>531</v>
      </c>
      <c r="C353" s="8" t="s">
        <v>2522</v>
      </c>
      <c r="D353" s="9" t="s">
        <v>2523</v>
      </c>
      <c r="E353" s="9">
        <v>36757081</v>
      </c>
      <c r="F353" s="8" t="s">
        <v>2751</v>
      </c>
      <c r="G353" s="9" t="s">
        <v>2752</v>
      </c>
      <c r="H353" s="9">
        <v>59820489</v>
      </c>
      <c r="I353" s="7" t="s">
        <v>760</v>
      </c>
      <c r="J353" s="9" t="s">
        <v>2786</v>
      </c>
      <c r="K353" s="9" t="s">
        <v>2787</v>
      </c>
      <c r="L353" s="7" t="s">
        <v>537</v>
      </c>
      <c r="M353" s="7" t="s">
        <v>2763</v>
      </c>
      <c r="N353" s="7" t="s">
        <v>112</v>
      </c>
      <c r="O353" s="7" t="s">
        <v>2</v>
      </c>
      <c r="P353" s="7" t="s">
        <v>2595</v>
      </c>
      <c r="Q353" s="7" t="s">
        <v>601</v>
      </c>
      <c r="R353" s="8" t="s">
        <v>2788</v>
      </c>
      <c r="S353" s="7" t="s">
        <v>2789</v>
      </c>
      <c r="T353" s="7" t="s">
        <v>2783</v>
      </c>
      <c r="U353" s="11">
        <v>0.15</v>
      </c>
      <c r="V353" s="7" t="s">
        <v>160</v>
      </c>
      <c r="W353" s="321">
        <v>10</v>
      </c>
      <c r="X353" s="321">
        <v>46</v>
      </c>
      <c r="Y353" s="14">
        <f t="shared" si="348"/>
        <v>0.21739130434782608</v>
      </c>
      <c r="Z353" s="321">
        <v>0</v>
      </c>
      <c r="AA353" s="321">
        <v>46</v>
      </c>
      <c r="AB353" s="14">
        <f t="shared" si="349"/>
        <v>0</v>
      </c>
      <c r="AC353" s="321">
        <v>1</v>
      </c>
      <c r="AD353" s="321">
        <v>45</v>
      </c>
      <c r="AE353" s="14">
        <f t="shared" si="350"/>
        <v>2.2222222222222223E-2</v>
      </c>
      <c r="AF353" s="49">
        <f t="shared" si="345"/>
        <v>11</v>
      </c>
      <c r="AG353" s="7">
        <f t="shared" si="345"/>
        <v>137</v>
      </c>
      <c r="AH353" s="14">
        <f t="shared" si="375"/>
        <v>8.0291970802919707E-2</v>
      </c>
      <c r="AI353" s="17" t="str">
        <f>IFERROR((IF(AH353&lt;=AJ353,"SOBRESALIENTE",IF(AH353&gt;AJ353+(AJ353*0.05),"NO CUMPLIDA","ACEPTABLE"))),"N/A")</f>
        <v>SOBRESALIENTE</v>
      </c>
      <c r="AJ353" s="11">
        <v>0.15</v>
      </c>
      <c r="AK353" s="11" t="s">
        <v>119</v>
      </c>
      <c r="AL353" s="318" t="s">
        <v>2790</v>
      </c>
      <c r="AM353" s="322">
        <v>1</v>
      </c>
      <c r="AN353" s="322">
        <v>23</v>
      </c>
      <c r="AO353" s="14">
        <f t="shared" si="352"/>
        <v>4.3478260869565216E-2</v>
      </c>
      <c r="AP353" s="322">
        <v>1</v>
      </c>
      <c r="AQ353" s="322">
        <v>44</v>
      </c>
      <c r="AR353" s="14">
        <f t="shared" si="353"/>
        <v>2.2727272727272728E-2</v>
      </c>
      <c r="AS353" s="322">
        <v>2</v>
      </c>
      <c r="AT353" s="322">
        <v>58</v>
      </c>
      <c r="AU353" s="14">
        <f t="shared" si="354"/>
        <v>3.4482758620689655E-2</v>
      </c>
      <c r="AV353" s="49">
        <f t="shared" si="383"/>
        <v>4</v>
      </c>
      <c r="AW353" s="7">
        <f t="shared" si="383"/>
        <v>125</v>
      </c>
      <c r="AX353" s="14">
        <f t="shared" si="355"/>
        <v>3.2000000000000001E-2</v>
      </c>
      <c r="AY353" s="17" t="str">
        <f>IFERROR((IF(AX353&lt;=AZ353,"SOBRESALIENTE",IF(AX353&gt;AZ353+(AZ353*0.05),"NO CUMPLIDA","ACEPTABLE"))),"N/A")</f>
        <v>SOBRESALIENTE</v>
      </c>
      <c r="AZ353" s="11">
        <f t="shared" si="376"/>
        <v>0.15</v>
      </c>
      <c r="BA353" s="11" t="s">
        <v>119</v>
      </c>
      <c r="BB353" s="7" t="s">
        <v>2791</v>
      </c>
      <c r="BC353" s="21"/>
      <c r="BD353" s="21"/>
      <c r="BE353" s="14" t="e">
        <f t="shared" si="357"/>
        <v>#DIV/0!</v>
      </c>
      <c r="BF353" s="21"/>
      <c r="BG353" s="21"/>
      <c r="BH353" s="14" t="e">
        <f t="shared" si="358"/>
        <v>#DIV/0!</v>
      </c>
      <c r="BI353" s="21"/>
      <c r="BJ353" s="21"/>
      <c r="BK353" s="14" t="e">
        <f t="shared" si="359"/>
        <v>#DIV/0!</v>
      </c>
      <c r="BL353" s="27">
        <f t="shared" si="384"/>
        <v>0</v>
      </c>
      <c r="BM353" s="26">
        <f t="shared" si="384"/>
        <v>0</v>
      </c>
      <c r="BN353" s="14" t="e">
        <f t="shared" si="360"/>
        <v>#DIV/0!</v>
      </c>
      <c r="BO353" s="28" t="str">
        <f>IFERROR((IF(BN353&lt;=BP353,"SOBRESALIENTE",IF(BN353&gt;BP353+(BP353*0.05),"NO CUMPLIDA","ACEPTABLE"))),"N/A")</f>
        <v>N/A</v>
      </c>
      <c r="BP353" s="24">
        <f t="shared" si="342"/>
        <v>0.15</v>
      </c>
      <c r="BQ353" s="21"/>
      <c r="BR353" s="21"/>
      <c r="BS353" s="21"/>
      <c r="BT353" s="14" t="e">
        <f t="shared" si="362"/>
        <v>#DIV/0!</v>
      </c>
      <c r="BU353" s="21"/>
      <c r="BV353" s="21"/>
      <c r="BW353" s="14" t="e">
        <f t="shared" si="363"/>
        <v>#DIV/0!</v>
      </c>
      <c r="BX353" s="21"/>
      <c r="BY353" s="21"/>
      <c r="BZ353" s="14" t="e">
        <f t="shared" si="364"/>
        <v>#DIV/0!</v>
      </c>
      <c r="CA353" s="27">
        <f t="shared" si="365"/>
        <v>0</v>
      </c>
      <c r="CB353" s="26">
        <f t="shared" si="365"/>
        <v>0</v>
      </c>
      <c r="CC353" s="14" t="e">
        <f t="shared" si="366"/>
        <v>#DIV/0!</v>
      </c>
      <c r="CD353" s="28" t="str">
        <f>IFERROR((IF(CC353&lt;=CE353,"SOBRESALIENTE",IF(CC353&gt;CE353+(CE353*0.05),"NO CUMPLIDA","ACEPTABLE"))),"N/A")</f>
        <v>N/A</v>
      </c>
      <c r="CE353" s="24">
        <f t="shared" si="343"/>
        <v>0.15</v>
      </c>
      <c r="CF353" s="21"/>
      <c r="CG353" s="26">
        <f t="shared" si="381"/>
        <v>15</v>
      </c>
      <c r="CH353" s="26">
        <f t="shared" si="381"/>
        <v>262</v>
      </c>
      <c r="CI353" s="14">
        <f t="shared" si="369"/>
        <v>5.7251908396946563E-2</v>
      </c>
      <c r="CJ353" s="28" t="str">
        <f>IFERROR((IF(CI353&lt;=CK353,"SOBRESALIENTE",IF(CI353&gt;CK353+(CK353*0.05),"NO CUMPLIDA","ACEPTABLE"))),"N/A")</f>
        <v>SOBRESALIENTE</v>
      </c>
      <c r="CK353" s="11">
        <v>0.15</v>
      </c>
      <c r="CL353" s="26"/>
      <c r="CM353" s="26">
        <f t="shared" si="370"/>
        <v>15</v>
      </c>
      <c r="CN353" s="38">
        <f t="shared" si="377"/>
        <v>43.666666666666664</v>
      </c>
      <c r="CO353" s="14">
        <f t="shared" si="371"/>
        <v>0.34351145038167941</v>
      </c>
      <c r="CP353" s="28" t="str">
        <f>IFERROR((IF(CO353&lt;=CQ353,"SOBRESALIENTE",IF(CO353&gt;CQ353+(CQ353*0.05),"NO CUMPLIDA","ACEPTABLE"))),"N/A")</f>
        <v>NO CUMPLIDA</v>
      </c>
      <c r="CQ353" s="11">
        <v>0.15</v>
      </c>
      <c r="CR353" s="26"/>
      <c r="CS353" s="163">
        <f t="shared" si="382"/>
        <v>0</v>
      </c>
      <c r="CT353" s="29">
        <f t="shared" si="378"/>
        <v>43.666666666666664</v>
      </c>
      <c r="CU353" s="30">
        <f t="shared" si="373"/>
        <v>0</v>
      </c>
      <c r="CV353" s="28" t="str">
        <f>IFERROR((IF(CU353&lt;=CW353,"SOBRESALIENTE",IF(CU353&gt;CW353+(CW353*0.05),"NO CUMPLIDA","ACEPTABLE"))),"N/A")</f>
        <v>SOBRESALIENTE</v>
      </c>
      <c r="CW353" s="11">
        <v>0.15</v>
      </c>
      <c r="CX353" s="26"/>
      <c r="CY353" s="26">
        <f t="shared" si="393"/>
        <v>15</v>
      </c>
      <c r="CZ353" s="46">
        <f t="shared" si="393"/>
        <v>262</v>
      </c>
      <c r="DA353" s="30">
        <f t="shared" si="374"/>
        <v>5.7251908396946563E-2</v>
      </c>
      <c r="DB353" s="28" t="str">
        <f>IFERROR((IF(DA353&lt;=DC353,"SOBRESALIENTE",IF(DA353&gt;DC353+(DC353*0.05),"NO CUMPLIDA","ACEPTABLE"))),"N/A")</f>
        <v>SOBRESALIENTE</v>
      </c>
      <c r="DC353" s="11">
        <v>0.15</v>
      </c>
      <c r="DD353" s="26"/>
    </row>
    <row r="354" spans="1:108" ht="78.75">
      <c r="A354" s="6" t="s">
        <v>2792</v>
      </c>
      <c r="B354" s="7" t="s">
        <v>531</v>
      </c>
      <c r="C354" s="8" t="s">
        <v>2522</v>
      </c>
      <c r="D354" s="9" t="s">
        <v>2523</v>
      </c>
      <c r="E354" s="9">
        <v>36757081</v>
      </c>
      <c r="F354" s="8" t="s">
        <v>2751</v>
      </c>
      <c r="G354" s="9" t="s">
        <v>2752</v>
      </c>
      <c r="H354" s="9">
        <v>59820489</v>
      </c>
      <c r="I354" s="7" t="s">
        <v>760</v>
      </c>
      <c r="J354" s="9" t="s">
        <v>2793</v>
      </c>
      <c r="K354" s="9" t="s">
        <v>2794</v>
      </c>
      <c r="L354" s="7" t="s">
        <v>537</v>
      </c>
      <c r="M354" s="7" t="s">
        <v>2763</v>
      </c>
      <c r="N354" s="7" t="s">
        <v>112</v>
      </c>
      <c r="O354" s="7" t="s">
        <v>2</v>
      </c>
      <c r="P354" s="7" t="s">
        <v>2595</v>
      </c>
      <c r="Q354" s="7" t="s">
        <v>601</v>
      </c>
      <c r="R354" s="8" t="s">
        <v>2795</v>
      </c>
      <c r="S354" s="7" t="s">
        <v>2796</v>
      </c>
      <c r="T354" s="7" t="s">
        <v>2783</v>
      </c>
      <c r="U354" s="11">
        <v>0.13</v>
      </c>
      <c r="V354" s="7" t="s">
        <v>160</v>
      </c>
      <c r="W354" s="321">
        <v>5</v>
      </c>
      <c r="X354" s="321">
        <v>46</v>
      </c>
      <c r="Y354" s="14">
        <f t="shared" si="348"/>
        <v>0.10869565217391304</v>
      </c>
      <c r="Z354" s="321">
        <v>3</v>
      </c>
      <c r="AA354" s="321">
        <v>46</v>
      </c>
      <c r="AB354" s="14">
        <f t="shared" si="349"/>
        <v>6.5217391304347824E-2</v>
      </c>
      <c r="AC354" s="321">
        <v>0</v>
      </c>
      <c r="AD354" s="321">
        <v>45</v>
      </c>
      <c r="AE354" s="14">
        <f t="shared" si="350"/>
        <v>0</v>
      </c>
      <c r="AF354" s="49">
        <f t="shared" si="345"/>
        <v>8</v>
      </c>
      <c r="AG354" s="7">
        <f t="shared" si="345"/>
        <v>137</v>
      </c>
      <c r="AH354" s="14">
        <f t="shared" si="375"/>
        <v>5.8394160583941604E-2</v>
      </c>
      <c r="AI354" s="17" t="str">
        <f>IFERROR((IF(AH354&lt;=AJ354,"SOBRESALIENTE",IF(AH354&gt;AJ354+(AJ354*0.05),"NO CUMPLIDA","ACEPTABLE"))),"N/A")</f>
        <v>SOBRESALIENTE</v>
      </c>
      <c r="AJ354" s="11">
        <v>0.13</v>
      </c>
      <c r="AK354" s="11" t="s">
        <v>119</v>
      </c>
      <c r="AL354" s="318" t="s">
        <v>2797</v>
      </c>
      <c r="AM354" s="322">
        <v>0</v>
      </c>
      <c r="AN354" s="322">
        <v>23</v>
      </c>
      <c r="AO354" s="14">
        <f t="shared" si="352"/>
        <v>0</v>
      </c>
      <c r="AP354" s="322">
        <v>0</v>
      </c>
      <c r="AQ354" s="322">
        <v>44</v>
      </c>
      <c r="AR354" s="14">
        <f t="shared" si="353"/>
        <v>0</v>
      </c>
      <c r="AS354" s="322">
        <v>1</v>
      </c>
      <c r="AT354" s="322">
        <v>58</v>
      </c>
      <c r="AU354" s="14">
        <f t="shared" si="354"/>
        <v>1.7241379310344827E-2</v>
      </c>
      <c r="AV354" s="49">
        <f t="shared" si="383"/>
        <v>1</v>
      </c>
      <c r="AW354" s="7">
        <f t="shared" si="383"/>
        <v>125</v>
      </c>
      <c r="AX354" s="14">
        <f t="shared" si="355"/>
        <v>8.0000000000000002E-3</v>
      </c>
      <c r="AY354" s="17" t="str">
        <f>IFERROR((IF(AX354&lt;=AZ354,"SOBRESALIENTE",IF(AX354&gt;AZ354+(AZ354*0.05),"NO CUMPLIDA","ACEPTABLE"))),"N/A")</f>
        <v>SOBRESALIENTE</v>
      </c>
      <c r="AZ354" s="11">
        <f t="shared" si="376"/>
        <v>0.13</v>
      </c>
      <c r="BA354" s="11" t="s">
        <v>119</v>
      </c>
      <c r="BB354" s="7" t="s">
        <v>2798</v>
      </c>
      <c r="BC354" s="21"/>
      <c r="BD354" s="21"/>
      <c r="BE354" s="14" t="e">
        <f t="shared" si="357"/>
        <v>#DIV/0!</v>
      </c>
      <c r="BF354" s="21"/>
      <c r="BG354" s="21"/>
      <c r="BH354" s="14" t="e">
        <f t="shared" si="358"/>
        <v>#DIV/0!</v>
      </c>
      <c r="BI354" s="21"/>
      <c r="BJ354" s="21"/>
      <c r="BK354" s="14" t="e">
        <f t="shared" si="359"/>
        <v>#DIV/0!</v>
      </c>
      <c r="BL354" s="27">
        <f t="shared" si="384"/>
        <v>0</v>
      </c>
      <c r="BM354" s="26">
        <f t="shared" si="384"/>
        <v>0</v>
      </c>
      <c r="BN354" s="14" t="e">
        <f t="shared" si="360"/>
        <v>#DIV/0!</v>
      </c>
      <c r="BO354" s="28" t="str">
        <f>IFERROR((IF(BN354&lt;=BP354,"SOBRESALIENTE",IF(BN354&gt;BP354+(BP354*0.05),"NO CUMPLIDA","ACEPTABLE"))),"N/A")</f>
        <v>N/A</v>
      </c>
      <c r="BP354" s="24">
        <f t="shared" si="342"/>
        <v>0.13</v>
      </c>
      <c r="BQ354" s="21"/>
      <c r="BR354" s="21"/>
      <c r="BS354" s="21"/>
      <c r="BT354" s="14" t="e">
        <f t="shared" si="362"/>
        <v>#DIV/0!</v>
      </c>
      <c r="BU354" s="21"/>
      <c r="BV354" s="21"/>
      <c r="BW354" s="14" t="e">
        <f t="shared" si="363"/>
        <v>#DIV/0!</v>
      </c>
      <c r="BX354" s="21"/>
      <c r="BY354" s="21"/>
      <c r="BZ354" s="14" t="e">
        <f t="shared" si="364"/>
        <v>#DIV/0!</v>
      </c>
      <c r="CA354" s="27">
        <f t="shared" si="365"/>
        <v>0</v>
      </c>
      <c r="CB354" s="26">
        <f t="shared" si="365"/>
        <v>0</v>
      </c>
      <c r="CC354" s="14" t="e">
        <f t="shared" si="366"/>
        <v>#DIV/0!</v>
      </c>
      <c r="CD354" s="28" t="str">
        <f>IFERROR((IF(CC354&lt;=CE354,"SOBRESALIENTE",IF(CC354&gt;CE354+(CE354*0.05),"NO CUMPLIDA","ACEPTABLE"))),"N/A")</f>
        <v>N/A</v>
      </c>
      <c r="CE354" s="24">
        <f t="shared" si="343"/>
        <v>0.13</v>
      </c>
      <c r="CF354" s="21"/>
      <c r="CG354" s="26">
        <f t="shared" si="381"/>
        <v>9</v>
      </c>
      <c r="CH354" s="26">
        <f t="shared" si="381"/>
        <v>262</v>
      </c>
      <c r="CI354" s="14">
        <f t="shared" si="369"/>
        <v>3.4351145038167941E-2</v>
      </c>
      <c r="CJ354" s="28" t="str">
        <f>IFERROR((IF(CI354&lt;=CK354,"SOBRESALIENTE",IF(CI354&gt;CK354+(CK354*0.05),"NO CUMPLIDA","ACEPTABLE"))),"N/A")</f>
        <v>SOBRESALIENTE</v>
      </c>
      <c r="CK354" s="11">
        <v>0.13</v>
      </c>
      <c r="CL354" s="26"/>
      <c r="CM354" s="26">
        <f t="shared" si="370"/>
        <v>9</v>
      </c>
      <c r="CN354" s="38">
        <f t="shared" si="377"/>
        <v>43.666666666666664</v>
      </c>
      <c r="CO354" s="14">
        <f t="shared" si="371"/>
        <v>0.20610687022900764</v>
      </c>
      <c r="CP354" s="28" t="str">
        <f>IFERROR((IF(CO354&lt;=CQ354,"SOBRESALIENTE",IF(CO354&gt;CQ354+(CQ354*0.05),"NO CUMPLIDA","ACEPTABLE"))),"N/A")</f>
        <v>NO CUMPLIDA</v>
      </c>
      <c r="CQ354" s="11">
        <v>0.13</v>
      </c>
      <c r="CR354" s="26"/>
      <c r="CS354" s="163">
        <f t="shared" si="382"/>
        <v>0</v>
      </c>
      <c r="CT354" s="29">
        <f t="shared" si="378"/>
        <v>43.666666666666664</v>
      </c>
      <c r="CU354" s="30">
        <f t="shared" si="373"/>
        <v>0</v>
      </c>
      <c r="CV354" s="28" t="str">
        <f>IFERROR((IF(CU354&lt;=CW354,"SOBRESALIENTE",IF(CU354&gt;CW354+(CW354*0.05),"NO CUMPLIDA","ACEPTABLE"))),"N/A")</f>
        <v>SOBRESALIENTE</v>
      </c>
      <c r="CW354" s="11">
        <v>0.13</v>
      </c>
      <c r="CX354" s="26"/>
      <c r="CY354" s="26">
        <f t="shared" si="393"/>
        <v>9</v>
      </c>
      <c r="CZ354" s="46">
        <f t="shared" si="393"/>
        <v>262</v>
      </c>
      <c r="DA354" s="30">
        <f t="shared" si="374"/>
        <v>3.4351145038167941E-2</v>
      </c>
      <c r="DB354" s="28" t="str">
        <f>IFERROR((IF(DA354&lt;=DC354,"SOBRESALIENTE",IF(DA354&gt;DC354+(DC354*0.05),"NO CUMPLIDA","ACEPTABLE"))),"N/A")</f>
        <v>SOBRESALIENTE</v>
      </c>
      <c r="DC354" s="11">
        <v>0.13</v>
      </c>
      <c r="DD354" s="26"/>
    </row>
    <row r="355" spans="1:108" ht="81">
      <c r="A355" s="8" t="s">
        <v>2799</v>
      </c>
      <c r="B355" s="7" t="s">
        <v>531</v>
      </c>
      <c r="C355" s="8" t="s">
        <v>2522</v>
      </c>
      <c r="D355" s="9" t="s">
        <v>2523</v>
      </c>
      <c r="E355" s="9">
        <v>36757081</v>
      </c>
      <c r="F355" s="8" t="s">
        <v>2751</v>
      </c>
      <c r="G355" s="9" t="s">
        <v>2752</v>
      </c>
      <c r="H355" s="9">
        <v>59820489</v>
      </c>
      <c r="I355" s="7" t="s">
        <v>760</v>
      </c>
      <c r="J355" s="9" t="s">
        <v>2793</v>
      </c>
      <c r="K355" s="9" t="s">
        <v>2800</v>
      </c>
      <c r="L355" s="7" t="s">
        <v>537</v>
      </c>
      <c r="M355" s="7" t="s">
        <v>2763</v>
      </c>
      <c r="N355" s="7" t="s">
        <v>112</v>
      </c>
      <c r="O355" s="7" t="s">
        <v>2</v>
      </c>
      <c r="P355" s="7" t="s">
        <v>2595</v>
      </c>
      <c r="Q355" s="7" t="s">
        <v>601</v>
      </c>
      <c r="R355" s="8" t="s">
        <v>2801</v>
      </c>
      <c r="S355" s="7" t="s">
        <v>2802</v>
      </c>
      <c r="T355" s="7" t="s">
        <v>2783</v>
      </c>
      <c r="U355" s="11">
        <v>0.01</v>
      </c>
      <c r="V355" s="7" t="s">
        <v>160</v>
      </c>
      <c r="W355" s="321">
        <v>0</v>
      </c>
      <c r="X355" s="321">
        <v>46</v>
      </c>
      <c r="Y355" s="14">
        <f t="shared" si="348"/>
        <v>0</v>
      </c>
      <c r="Z355" s="321">
        <v>0</v>
      </c>
      <c r="AA355" s="321">
        <v>46</v>
      </c>
      <c r="AB355" s="14">
        <f t="shared" si="349"/>
        <v>0</v>
      </c>
      <c r="AC355" s="321">
        <v>0</v>
      </c>
      <c r="AD355" s="321">
        <v>45</v>
      </c>
      <c r="AE355" s="14">
        <f t="shared" si="350"/>
        <v>0</v>
      </c>
      <c r="AF355" s="49">
        <f t="shared" si="345"/>
        <v>0</v>
      </c>
      <c r="AG355" s="7">
        <f t="shared" si="345"/>
        <v>137</v>
      </c>
      <c r="AH355" s="14">
        <f t="shared" si="375"/>
        <v>0</v>
      </c>
      <c r="AI355" s="17" t="str">
        <f>IFERROR((IF(AH355&lt;=AJ355,"SOBRESALIENTE",IF(AH355&gt;AJ355+(AJ355*0.05),"NO CUMPLIDA","ACEPTABLE"))),"N/A")</f>
        <v>SOBRESALIENTE</v>
      </c>
      <c r="AJ355" s="11">
        <v>0.01</v>
      </c>
      <c r="AK355" s="11" t="s">
        <v>119</v>
      </c>
      <c r="AL355" s="318" t="s">
        <v>2803</v>
      </c>
      <c r="AM355" s="322">
        <v>0</v>
      </c>
      <c r="AN355" s="322">
        <v>23</v>
      </c>
      <c r="AO355" s="14">
        <f t="shared" si="352"/>
        <v>0</v>
      </c>
      <c r="AP355" s="322">
        <v>0</v>
      </c>
      <c r="AQ355" s="322">
        <v>44</v>
      </c>
      <c r="AR355" s="14">
        <f t="shared" si="353"/>
        <v>0</v>
      </c>
      <c r="AS355" s="322">
        <v>0</v>
      </c>
      <c r="AT355" s="322">
        <v>58</v>
      </c>
      <c r="AU355" s="14">
        <f t="shared" si="354"/>
        <v>0</v>
      </c>
      <c r="AV355" s="49">
        <f t="shared" si="383"/>
        <v>0</v>
      </c>
      <c r="AW355" s="7">
        <f t="shared" si="383"/>
        <v>125</v>
      </c>
      <c r="AX355" s="14">
        <f t="shared" si="355"/>
        <v>0</v>
      </c>
      <c r="AY355" s="17" t="str">
        <f>IFERROR((IF(AX355&lt;=AZ355,"SOBRESALIENTE",IF(AX355&gt;AZ355+(AZ355*0.05),"NO CUMPLIDA","ACEPTABLE"))),"N/A")</f>
        <v>SOBRESALIENTE</v>
      </c>
      <c r="AZ355" s="11">
        <f t="shared" si="376"/>
        <v>0.01</v>
      </c>
      <c r="BA355" s="11" t="s">
        <v>119</v>
      </c>
      <c r="BB355" s="7" t="s">
        <v>2803</v>
      </c>
      <c r="BC355" s="21"/>
      <c r="BD355" s="21"/>
      <c r="BE355" s="14" t="e">
        <f t="shared" si="357"/>
        <v>#DIV/0!</v>
      </c>
      <c r="BF355" s="21"/>
      <c r="BG355" s="21"/>
      <c r="BH355" s="14" t="e">
        <f t="shared" si="358"/>
        <v>#DIV/0!</v>
      </c>
      <c r="BI355" s="21"/>
      <c r="BJ355" s="21"/>
      <c r="BK355" s="14" t="e">
        <f t="shared" si="359"/>
        <v>#DIV/0!</v>
      </c>
      <c r="BL355" s="27">
        <f t="shared" si="384"/>
        <v>0</v>
      </c>
      <c r="BM355" s="26">
        <f t="shared" si="384"/>
        <v>0</v>
      </c>
      <c r="BN355" s="14" t="e">
        <f t="shared" si="360"/>
        <v>#DIV/0!</v>
      </c>
      <c r="BO355" s="28" t="str">
        <f>IFERROR((IF(BN355&lt;=BP355,"SOBRESALIENTE",IF(BN355&gt;BP355+(BP355*0.05),"NO CUMPLIDA","ACEPTABLE"))),"N/A")</f>
        <v>N/A</v>
      </c>
      <c r="BP355" s="24">
        <f t="shared" si="342"/>
        <v>0.01</v>
      </c>
      <c r="BQ355" s="21"/>
      <c r="BR355" s="21"/>
      <c r="BS355" s="21"/>
      <c r="BT355" s="14" t="e">
        <f t="shared" si="362"/>
        <v>#DIV/0!</v>
      </c>
      <c r="BU355" s="21"/>
      <c r="BV355" s="21"/>
      <c r="BW355" s="14" t="e">
        <f t="shared" si="363"/>
        <v>#DIV/0!</v>
      </c>
      <c r="BX355" s="21"/>
      <c r="BY355" s="21"/>
      <c r="BZ355" s="14" t="e">
        <f t="shared" si="364"/>
        <v>#DIV/0!</v>
      </c>
      <c r="CA355" s="27">
        <f t="shared" si="365"/>
        <v>0</v>
      </c>
      <c r="CB355" s="26">
        <f t="shared" si="365"/>
        <v>0</v>
      </c>
      <c r="CC355" s="14" t="e">
        <f t="shared" si="366"/>
        <v>#DIV/0!</v>
      </c>
      <c r="CD355" s="28" t="str">
        <f>IFERROR((IF(CC355&lt;=CE355,"SOBRESALIENTE",IF(CC355&gt;CE355+(CE355*0.05),"NO CUMPLIDA","ACEPTABLE"))),"N/A")</f>
        <v>N/A</v>
      </c>
      <c r="CE355" s="24">
        <f t="shared" si="343"/>
        <v>0.01</v>
      </c>
      <c r="CF355" s="21"/>
      <c r="CG355" s="26">
        <f t="shared" si="381"/>
        <v>0</v>
      </c>
      <c r="CH355" s="26">
        <f t="shared" si="381"/>
        <v>262</v>
      </c>
      <c r="CI355" s="14">
        <f t="shared" si="369"/>
        <v>0</v>
      </c>
      <c r="CJ355" s="28" t="str">
        <f>IFERROR((IF(CI355&lt;=CK355,"SOBRESALIENTE",IF(CI355&gt;CK355+(CK355*0.05),"NO CUMPLIDA","ACEPTABLE"))),"N/A")</f>
        <v>SOBRESALIENTE</v>
      </c>
      <c r="CK355" s="11">
        <v>0.01</v>
      </c>
      <c r="CL355" s="26"/>
      <c r="CM355" s="26">
        <f t="shared" si="370"/>
        <v>0</v>
      </c>
      <c r="CN355" s="38">
        <f t="shared" si="377"/>
        <v>43.666666666666664</v>
      </c>
      <c r="CO355" s="14">
        <f t="shared" si="371"/>
        <v>0</v>
      </c>
      <c r="CP355" s="28" t="str">
        <f>IFERROR((IF(CO355&lt;=CQ355,"SOBRESALIENTE",IF(CO355&gt;CQ355+(CQ355*0.05),"NO CUMPLIDA","ACEPTABLE"))),"N/A")</f>
        <v>SOBRESALIENTE</v>
      </c>
      <c r="CQ355" s="11">
        <v>0.01</v>
      </c>
      <c r="CR355" s="26"/>
      <c r="CS355" s="163">
        <f t="shared" si="382"/>
        <v>0</v>
      </c>
      <c r="CT355" s="29">
        <f t="shared" si="378"/>
        <v>43.666666666666664</v>
      </c>
      <c r="CU355" s="30">
        <f t="shared" si="373"/>
        <v>0</v>
      </c>
      <c r="CV355" s="28" t="str">
        <f>IFERROR((IF(CU355&lt;=CW355,"SOBRESALIENTE",IF(CU355&gt;CW355+(CW355*0.05),"NO CUMPLIDA","ACEPTABLE"))),"N/A")</f>
        <v>SOBRESALIENTE</v>
      </c>
      <c r="CW355" s="11">
        <v>0.01</v>
      </c>
      <c r="CX355" s="26"/>
      <c r="CY355" s="26">
        <f t="shared" si="393"/>
        <v>0</v>
      </c>
      <c r="CZ355" s="46">
        <f t="shared" si="393"/>
        <v>262</v>
      </c>
      <c r="DA355" s="30">
        <f t="shared" si="374"/>
        <v>0</v>
      </c>
      <c r="DB355" s="28" t="str">
        <f>IFERROR((IF(DA355&lt;=DC355,"SOBRESALIENTE",IF(DA355&gt;DC355+(DC355*0.05),"NO CUMPLIDA","ACEPTABLE"))),"N/A")</f>
        <v>SOBRESALIENTE</v>
      </c>
      <c r="DC355" s="11">
        <v>0.01</v>
      </c>
      <c r="DD355" s="26"/>
    </row>
    <row r="356" spans="1:108" ht="78.75">
      <c r="A356" s="6" t="s">
        <v>2804</v>
      </c>
      <c r="B356" s="7" t="s">
        <v>531</v>
      </c>
      <c r="C356" s="8" t="s">
        <v>2522</v>
      </c>
      <c r="D356" s="9" t="s">
        <v>2523</v>
      </c>
      <c r="E356" s="9">
        <v>36757081</v>
      </c>
      <c r="F356" s="8" t="s">
        <v>2751</v>
      </c>
      <c r="G356" s="9" t="s">
        <v>2752</v>
      </c>
      <c r="H356" s="9">
        <v>59820489</v>
      </c>
      <c r="I356" s="7" t="s">
        <v>760</v>
      </c>
      <c r="J356" s="9" t="s">
        <v>2805</v>
      </c>
      <c r="K356" s="9" t="s">
        <v>2806</v>
      </c>
      <c r="L356" s="7" t="s">
        <v>537</v>
      </c>
      <c r="M356" s="7" t="s">
        <v>2807</v>
      </c>
      <c r="N356" s="7" t="s">
        <v>112</v>
      </c>
      <c r="O356" s="7" t="s">
        <v>2</v>
      </c>
      <c r="P356" s="7" t="s">
        <v>2595</v>
      </c>
      <c r="Q356" s="7" t="s">
        <v>601</v>
      </c>
      <c r="R356" s="8" t="s">
        <v>2808</v>
      </c>
      <c r="S356" s="7" t="s">
        <v>2809</v>
      </c>
      <c r="T356" s="7" t="s">
        <v>2783</v>
      </c>
      <c r="U356" s="11">
        <v>0.8</v>
      </c>
      <c r="V356" s="7" t="s">
        <v>160</v>
      </c>
      <c r="W356" s="321">
        <v>35</v>
      </c>
      <c r="X356" s="321">
        <v>43</v>
      </c>
      <c r="Y356" s="14">
        <f t="shared" si="348"/>
        <v>0.81395348837209303</v>
      </c>
      <c r="Z356" s="321">
        <v>39</v>
      </c>
      <c r="AA356" s="321">
        <v>43</v>
      </c>
      <c r="AB356" s="14">
        <f t="shared" si="349"/>
        <v>0.90697674418604646</v>
      </c>
      <c r="AC356" s="321">
        <v>41</v>
      </c>
      <c r="AD356" s="321">
        <v>43</v>
      </c>
      <c r="AE356" s="14">
        <f t="shared" si="350"/>
        <v>0.95348837209302328</v>
      </c>
      <c r="AF356" s="49">
        <f t="shared" si="345"/>
        <v>115</v>
      </c>
      <c r="AG356" s="7">
        <f t="shared" si="345"/>
        <v>129</v>
      </c>
      <c r="AH356" s="14">
        <f t="shared" si="375"/>
        <v>0.89147286821705429</v>
      </c>
      <c r="AI356" s="17" t="str">
        <f>IFERROR((IF(AH356&gt;=AJ356,"SOBRESALIENTE",IF(AH356&lt;AJ356-(AJ356*0.05),"NO CUMPLIDA","ACEPTABLE"))),"N/A")</f>
        <v>SOBRESALIENTE</v>
      </c>
      <c r="AJ356" s="11">
        <v>0.8</v>
      </c>
      <c r="AK356" s="11" t="s">
        <v>119</v>
      </c>
      <c r="AL356" s="318" t="s">
        <v>2810</v>
      </c>
      <c r="AM356" s="322">
        <v>27</v>
      </c>
      <c r="AN356" s="322">
        <v>28</v>
      </c>
      <c r="AO356" s="14">
        <f t="shared" si="352"/>
        <v>0.9642857142857143</v>
      </c>
      <c r="AP356" s="322">
        <v>40</v>
      </c>
      <c r="AQ356" s="322">
        <v>44</v>
      </c>
      <c r="AR356" s="14">
        <f t="shared" si="353"/>
        <v>0.90909090909090906</v>
      </c>
      <c r="AS356" s="322">
        <v>53</v>
      </c>
      <c r="AT356" s="322">
        <v>58</v>
      </c>
      <c r="AU356" s="14">
        <f t="shared" si="354"/>
        <v>0.91379310344827591</v>
      </c>
      <c r="AV356" s="49">
        <f t="shared" si="383"/>
        <v>120</v>
      </c>
      <c r="AW356" s="7">
        <f t="shared" si="383"/>
        <v>130</v>
      </c>
      <c r="AX356" s="14">
        <f t="shared" si="355"/>
        <v>0.92307692307692313</v>
      </c>
      <c r="AY356" s="17" t="str">
        <f>IFERROR((IF(AX356&gt;=AZ356,"SOBRESALIENTE",IF(AX356&lt;AZ356-(AZ356*0.05),"NO CUMPLIDA","ACEPTABLE"))),"N/A")</f>
        <v>SOBRESALIENTE</v>
      </c>
      <c r="AZ356" s="11">
        <f t="shared" si="376"/>
        <v>0.8</v>
      </c>
      <c r="BA356" s="11" t="s">
        <v>119</v>
      </c>
      <c r="BB356" s="7" t="s">
        <v>2810</v>
      </c>
      <c r="BC356" s="21"/>
      <c r="BD356" s="21"/>
      <c r="BE356" s="14" t="e">
        <f t="shared" si="357"/>
        <v>#DIV/0!</v>
      </c>
      <c r="BF356" s="21"/>
      <c r="BG356" s="21"/>
      <c r="BH356" s="14" t="e">
        <f t="shared" si="358"/>
        <v>#DIV/0!</v>
      </c>
      <c r="BI356" s="21"/>
      <c r="BJ356" s="21"/>
      <c r="BK356" s="14" t="e">
        <f t="shared" si="359"/>
        <v>#DIV/0!</v>
      </c>
      <c r="BL356" s="27">
        <f t="shared" si="384"/>
        <v>0</v>
      </c>
      <c r="BM356" s="26">
        <f t="shared" si="384"/>
        <v>0</v>
      </c>
      <c r="BN356" s="14" t="e">
        <f t="shared" si="360"/>
        <v>#DIV/0!</v>
      </c>
      <c r="BO356" s="28" t="str">
        <f>IFERROR((IF(BN356&gt;=BP356,"SOBRESALIENTE",IF(BN356&lt;BP356-(BP356*0.05),"NO CUMPLIDA","ACEPTABLE"))),"N/A")</f>
        <v>N/A</v>
      </c>
      <c r="BP356" s="24">
        <f t="shared" si="342"/>
        <v>0.8</v>
      </c>
      <c r="BQ356" s="21"/>
      <c r="BR356" s="21"/>
      <c r="BS356" s="21"/>
      <c r="BT356" s="14" t="e">
        <f t="shared" si="362"/>
        <v>#DIV/0!</v>
      </c>
      <c r="BU356" s="21"/>
      <c r="BV356" s="21"/>
      <c r="BW356" s="14" t="e">
        <f t="shared" si="363"/>
        <v>#DIV/0!</v>
      </c>
      <c r="BX356" s="21"/>
      <c r="BY356" s="21"/>
      <c r="BZ356" s="14" t="e">
        <f t="shared" si="364"/>
        <v>#DIV/0!</v>
      </c>
      <c r="CA356" s="27">
        <f t="shared" si="365"/>
        <v>0</v>
      </c>
      <c r="CB356" s="26">
        <f t="shared" si="365"/>
        <v>0</v>
      </c>
      <c r="CC356" s="14" t="e">
        <f t="shared" si="366"/>
        <v>#DIV/0!</v>
      </c>
      <c r="CD356" s="28" t="str">
        <f>IFERROR((IF(CC356&gt;=CE356,"SOBRESALIENTE",IF(CC356&lt;CE356-(CE356*0.05),"NO CUMPLIDA","ACEPTABLE"))),"N/A")</f>
        <v>N/A</v>
      </c>
      <c r="CE356" s="24">
        <f t="shared" si="343"/>
        <v>0.8</v>
      </c>
      <c r="CF356" s="21"/>
      <c r="CG356" s="26">
        <f t="shared" si="381"/>
        <v>235</v>
      </c>
      <c r="CH356" s="26">
        <f t="shared" si="381"/>
        <v>259</v>
      </c>
      <c r="CI356" s="14">
        <f t="shared" si="369"/>
        <v>0.9073359073359073</v>
      </c>
      <c r="CJ356" s="28" t="str">
        <f>IFERROR((IF(CI356&gt;=CK356,"SOBRESALIENTE",IF(CI356&lt;CK356-(CK356*0.05),"NO CUMPLIDA","ACEPTABLE"))),"N/A")</f>
        <v>SOBRESALIENTE</v>
      </c>
      <c r="CK356" s="11">
        <v>0.8</v>
      </c>
      <c r="CL356" s="26"/>
      <c r="CM356" s="26">
        <f t="shared" si="370"/>
        <v>235</v>
      </c>
      <c r="CN356" s="38">
        <f t="shared" si="377"/>
        <v>43.166666666666664</v>
      </c>
      <c r="CO356" s="14">
        <f t="shared" si="371"/>
        <v>5.4440154440154442</v>
      </c>
      <c r="CP356" s="28" t="str">
        <f>IFERROR((IF(CO356&gt;=CQ356,"SOBRESALIENTE",IF(CO356&lt;CQ356-(CQ356*0.05),"NO CUMPLIDA","ACEPTABLE"))),"N/A")</f>
        <v>SOBRESALIENTE</v>
      </c>
      <c r="CQ356" s="11">
        <v>0.8</v>
      </c>
      <c r="CR356" s="26"/>
      <c r="CS356" s="163">
        <f t="shared" si="382"/>
        <v>0</v>
      </c>
      <c r="CT356" s="29">
        <f t="shared" si="378"/>
        <v>43.166666666666664</v>
      </c>
      <c r="CU356" s="30">
        <f t="shared" si="373"/>
        <v>0</v>
      </c>
      <c r="CV356" s="28" t="str">
        <f>IFERROR((IF(CU356&gt;=CW356,"SOBRESALIENTE",IF(CU356&lt;CW356-(CW356*0.05),"NO CUMPLIDA","ACEPTABLE"))),"N/A")</f>
        <v>NO CUMPLIDA</v>
      </c>
      <c r="CW356" s="11">
        <v>0.8</v>
      </c>
      <c r="CX356" s="26"/>
      <c r="CY356" s="26">
        <f t="shared" si="393"/>
        <v>235</v>
      </c>
      <c r="CZ356" s="46">
        <f t="shared" si="393"/>
        <v>259</v>
      </c>
      <c r="DA356" s="30">
        <f t="shared" si="374"/>
        <v>0.9073359073359073</v>
      </c>
      <c r="DB356" s="28" t="str">
        <f>IFERROR((IF(DA356&gt;=DC356,"SOBRESALIENTE",IF(DA356&lt;DC356-(DC356*0.05),"NO CUMPLIDA","ACEPTABLE"))),"N/A")</f>
        <v>SOBRESALIENTE</v>
      </c>
      <c r="DC356" s="11">
        <v>0.8</v>
      </c>
      <c r="DD356" s="26"/>
    </row>
    <row r="357" spans="1:108" ht="78.75">
      <c r="A357" s="8" t="s">
        <v>2811</v>
      </c>
      <c r="B357" s="7" t="s">
        <v>531</v>
      </c>
      <c r="C357" s="8" t="s">
        <v>2522</v>
      </c>
      <c r="D357" s="9" t="s">
        <v>2523</v>
      </c>
      <c r="E357" s="9">
        <v>36757081</v>
      </c>
      <c r="F357" s="8" t="s">
        <v>2751</v>
      </c>
      <c r="G357" s="9" t="s">
        <v>2752</v>
      </c>
      <c r="H357" s="9">
        <v>59820489</v>
      </c>
      <c r="I357" s="7" t="s">
        <v>760</v>
      </c>
      <c r="J357" s="9" t="s">
        <v>2805</v>
      </c>
      <c r="K357" s="9" t="s">
        <v>2812</v>
      </c>
      <c r="L357" s="7" t="s">
        <v>537</v>
      </c>
      <c r="M357" s="7" t="s">
        <v>2807</v>
      </c>
      <c r="N357" s="7" t="s">
        <v>112</v>
      </c>
      <c r="O357" s="7" t="s">
        <v>2</v>
      </c>
      <c r="P357" s="7" t="s">
        <v>2595</v>
      </c>
      <c r="Q357" s="7" t="s">
        <v>601</v>
      </c>
      <c r="R357" s="8" t="s">
        <v>2813</v>
      </c>
      <c r="S357" s="7" t="s">
        <v>2814</v>
      </c>
      <c r="T357" s="7" t="s">
        <v>2783</v>
      </c>
      <c r="U357" s="11">
        <v>0.8</v>
      </c>
      <c r="V357" s="7" t="s">
        <v>160</v>
      </c>
      <c r="W357" s="321">
        <v>36</v>
      </c>
      <c r="X357" s="321">
        <v>43</v>
      </c>
      <c r="Y357" s="14">
        <f t="shared" si="348"/>
        <v>0.83720930232558144</v>
      </c>
      <c r="Z357" s="321">
        <v>38</v>
      </c>
      <c r="AA357" s="321">
        <v>43</v>
      </c>
      <c r="AB357" s="14">
        <f t="shared" si="349"/>
        <v>0.88372093023255816</v>
      </c>
      <c r="AC357" s="321">
        <v>42</v>
      </c>
      <c r="AD357" s="321">
        <v>43</v>
      </c>
      <c r="AE357" s="14">
        <f t="shared" si="350"/>
        <v>0.97674418604651159</v>
      </c>
      <c r="AF357" s="49">
        <f t="shared" si="345"/>
        <v>116</v>
      </c>
      <c r="AG357" s="7">
        <f t="shared" si="345"/>
        <v>129</v>
      </c>
      <c r="AH357" s="14">
        <f t="shared" si="375"/>
        <v>0.89922480620155043</v>
      </c>
      <c r="AI357" s="17" t="str">
        <f>IFERROR((IF(AH357&gt;=AJ357,"SOBRESALIENTE",IF(AH357&lt;AJ357-(AJ357*0.05),"NO CUMPLIDA","ACEPTABLE"))),"N/A")</f>
        <v>SOBRESALIENTE</v>
      </c>
      <c r="AJ357" s="11">
        <v>0.8</v>
      </c>
      <c r="AK357" s="11" t="s">
        <v>119</v>
      </c>
      <c r="AL357" s="318" t="s">
        <v>2815</v>
      </c>
      <c r="AM357" s="322">
        <v>28</v>
      </c>
      <c r="AN357" s="322">
        <v>28</v>
      </c>
      <c r="AO357" s="14">
        <f t="shared" si="352"/>
        <v>1</v>
      </c>
      <c r="AP357" s="322">
        <v>43</v>
      </c>
      <c r="AQ357" s="322">
        <v>44</v>
      </c>
      <c r="AR357" s="14">
        <f t="shared" si="353"/>
        <v>0.97727272727272729</v>
      </c>
      <c r="AS357" s="322">
        <v>57</v>
      </c>
      <c r="AT357" s="322">
        <v>58</v>
      </c>
      <c r="AU357" s="14">
        <f t="shared" si="354"/>
        <v>0.98275862068965514</v>
      </c>
      <c r="AV357" s="49">
        <f t="shared" si="383"/>
        <v>128</v>
      </c>
      <c r="AW357" s="7">
        <f t="shared" si="383"/>
        <v>130</v>
      </c>
      <c r="AX357" s="14">
        <f t="shared" si="355"/>
        <v>0.98461538461538467</v>
      </c>
      <c r="AY357" s="17" t="str">
        <f>IFERROR((IF(AX357&gt;=AZ357,"SOBRESALIENTE",IF(AX357&lt;AZ357-(AZ357*0.05),"NO CUMPLIDA","ACEPTABLE"))),"N/A")</f>
        <v>SOBRESALIENTE</v>
      </c>
      <c r="AZ357" s="11">
        <f t="shared" si="376"/>
        <v>0.8</v>
      </c>
      <c r="BA357" s="11" t="s">
        <v>119</v>
      </c>
      <c r="BB357" s="7" t="s">
        <v>2815</v>
      </c>
      <c r="BC357" s="21"/>
      <c r="BD357" s="21"/>
      <c r="BE357" s="14" t="e">
        <f t="shared" si="357"/>
        <v>#DIV/0!</v>
      </c>
      <c r="BF357" s="21"/>
      <c r="BG357" s="21"/>
      <c r="BH357" s="14" t="e">
        <f t="shared" si="358"/>
        <v>#DIV/0!</v>
      </c>
      <c r="BI357" s="21"/>
      <c r="BJ357" s="21"/>
      <c r="BK357" s="14" t="e">
        <f t="shared" si="359"/>
        <v>#DIV/0!</v>
      </c>
      <c r="BL357" s="27">
        <f t="shared" si="384"/>
        <v>0</v>
      </c>
      <c r="BM357" s="26">
        <f t="shared" si="384"/>
        <v>0</v>
      </c>
      <c r="BN357" s="14" t="e">
        <f t="shared" si="360"/>
        <v>#DIV/0!</v>
      </c>
      <c r="BO357" s="28" t="str">
        <f>IFERROR((IF(BN357&gt;=BP357,"SOBRESALIENTE",IF(BN357&lt;BP357-(BP357*0.05),"NO CUMPLIDA","ACEPTABLE"))),"N/A")</f>
        <v>N/A</v>
      </c>
      <c r="BP357" s="24">
        <f t="shared" si="342"/>
        <v>0.8</v>
      </c>
      <c r="BQ357" s="21"/>
      <c r="BR357" s="21"/>
      <c r="BS357" s="21"/>
      <c r="BT357" s="14" t="e">
        <f t="shared" si="362"/>
        <v>#DIV/0!</v>
      </c>
      <c r="BU357" s="21"/>
      <c r="BV357" s="21"/>
      <c r="BW357" s="14" t="e">
        <f t="shared" si="363"/>
        <v>#DIV/0!</v>
      </c>
      <c r="BX357" s="21"/>
      <c r="BY357" s="21"/>
      <c r="BZ357" s="14" t="e">
        <f t="shared" si="364"/>
        <v>#DIV/0!</v>
      </c>
      <c r="CA357" s="27">
        <f t="shared" si="365"/>
        <v>0</v>
      </c>
      <c r="CB357" s="26">
        <f t="shared" si="365"/>
        <v>0</v>
      </c>
      <c r="CC357" s="14" t="e">
        <f t="shared" si="366"/>
        <v>#DIV/0!</v>
      </c>
      <c r="CD357" s="28" t="str">
        <f>IFERROR((IF(CC357&gt;=CE357,"SOBRESALIENTE",IF(CC357&lt;CE357-(CE357*0.05),"NO CUMPLIDA","ACEPTABLE"))),"N/A")</f>
        <v>N/A</v>
      </c>
      <c r="CE357" s="24">
        <f t="shared" si="343"/>
        <v>0.8</v>
      </c>
      <c r="CF357" s="21"/>
      <c r="CG357" s="26">
        <f t="shared" si="381"/>
        <v>244</v>
      </c>
      <c r="CH357" s="26">
        <f t="shared" si="381"/>
        <v>259</v>
      </c>
      <c r="CI357" s="14">
        <f t="shared" si="369"/>
        <v>0.94208494208494209</v>
      </c>
      <c r="CJ357" s="28" t="str">
        <f>IFERROR((IF(CI357&gt;=CK357,"SOBRESALIENTE",IF(CI357&lt;CK357-(CK357*0.05),"NO CUMPLIDA","ACEPTABLE"))),"N/A")</f>
        <v>SOBRESALIENTE</v>
      </c>
      <c r="CK357" s="11">
        <v>0.8</v>
      </c>
      <c r="CL357" s="26"/>
      <c r="CM357" s="26">
        <f t="shared" si="370"/>
        <v>244</v>
      </c>
      <c r="CN357" s="38">
        <f t="shared" si="377"/>
        <v>43.166666666666664</v>
      </c>
      <c r="CO357" s="14">
        <f t="shared" si="371"/>
        <v>5.6525096525096528</v>
      </c>
      <c r="CP357" s="28" t="str">
        <f>IFERROR((IF(CO357&gt;=CQ357,"SOBRESALIENTE",IF(CO357&lt;CQ357-(CQ357*0.05),"NO CUMPLIDA","ACEPTABLE"))),"N/A")</f>
        <v>SOBRESALIENTE</v>
      </c>
      <c r="CQ357" s="11">
        <v>0.8</v>
      </c>
      <c r="CR357" s="26"/>
      <c r="CS357" s="163">
        <f t="shared" si="382"/>
        <v>0</v>
      </c>
      <c r="CT357" s="29">
        <f t="shared" si="378"/>
        <v>43.166666666666664</v>
      </c>
      <c r="CU357" s="30">
        <f t="shared" si="373"/>
        <v>0</v>
      </c>
      <c r="CV357" s="28" t="str">
        <f>IFERROR((IF(CU357&gt;=CW357,"SOBRESALIENTE",IF(CU357&lt;CW357-(CW357*0.05),"NO CUMPLIDA","ACEPTABLE"))),"N/A")</f>
        <v>NO CUMPLIDA</v>
      </c>
      <c r="CW357" s="11">
        <v>0.8</v>
      </c>
      <c r="CX357" s="26"/>
      <c r="CY357" s="26">
        <f t="shared" si="393"/>
        <v>244</v>
      </c>
      <c r="CZ357" s="46">
        <f t="shared" si="393"/>
        <v>259</v>
      </c>
      <c r="DA357" s="30">
        <f t="shared" si="374"/>
        <v>0.94208494208494209</v>
      </c>
      <c r="DB357" s="28" t="str">
        <f>IFERROR((IF(DA357&gt;=DC357,"SOBRESALIENTE",IF(DA357&lt;DC357-(DC357*0.05),"NO CUMPLIDA","ACEPTABLE"))),"N/A")</f>
        <v>SOBRESALIENTE</v>
      </c>
      <c r="DC357" s="11">
        <v>0.8</v>
      </c>
      <c r="DD357" s="26"/>
    </row>
    <row r="358" spans="1:108" ht="90">
      <c r="A358" s="6" t="s">
        <v>2816</v>
      </c>
      <c r="B358" s="7" t="s">
        <v>531</v>
      </c>
      <c r="C358" s="8" t="s">
        <v>2522</v>
      </c>
      <c r="D358" s="9" t="s">
        <v>2523</v>
      </c>
      <c r="E358" s="9">
        <v>36757081</v>
      </c>
      <c r="F358" s="8" t="s">
        <v>2751</v>
      </c>
      <c r="G358" s="9" t="s">
        <v>2752</v>
      </c>
      <c r="H358" s="9">
        <v>59820489</v>
      </c>
      <c r="I358" s="7" t="s">
        <v>760</v>
      </c>
      <c r="J358" s="9" t="s">
        <v>2805</v>
      </c>
      <c r="K358" s="9" t="s">
        <v>2817</v>
      </c>
      <c r="L358" s="7" t="s">
        <v>537</v>
      </c>
      <c r="M358" s="7" t="s">
        <v>2807</v>
      </c>
      <c r="N358" s="7" t="s">
        <v>112</v>
      </c>
      <c r="O358" s="7" t="s">
        <v>2</v>
      </c>
      <c r="P358" s="7" t="s">
        <v>2595</v>
      </c>
      <c r="Q358" s="7" t="s">
        <v>601</v>
      </c>
      <c r="R358" s="8" t="s">
        <v>2818</v>
      </c>
      <c r="S358" s="7" t="s">
        <v>2819</v>
      </c>
      <c r="T358" s="7" t="s">
        <v>2783</v>
      </c>
      <c r="U358" s="11">
        <v>0.8</v>
      </c>
      <c r="V358" s="7" t="s">
        <v>160</v>
      </c>
      <c r="W358" s="321">
        <v>42</v>
      </c>
      <c r="X358" s="321">
        <v>43</v>
      </c>
      <c r="Y358" s="14">
        <f t="shared" si="348"/>
        <v>0.97674418604651159</v>
      </c>
      <c r="Z358" s="321">
        <v>43</v>
      </c>
      <c r="AA358" s="321">
        <v>43</v>
      </c>
      <c r="AB358" s="14">
        <f t="shared" si="349"/>
        <v>1</v>
      </c>
      <c r="AC358" s="321">
        <v>43</v>
      </c>
      <c r="AD358" s="321">
        <v>43</v>
      </c>
      <c r="AE358" s="14">
        <f t="shared" si="350"/>
        <v>1</v>
      </c>
      <c r="AF358" s="49">
        <f t="shared" si="345"/>
        <v>128</v>
      </c>
      <c r="AG358" s="7">
        <f t="shared" si="345"/>
        <v>129</v>
      </c>
      <c r="AH358" s="14">
        <f t="shared" si="375"/>
        <v>0.99224806201550386</v>
      </c>
      <c r="AI358" s="17" t="str">
        <f>IFERROR((IF(AH358&gt;=AJ358,"SOBRESALIENTE",IF(AH358&lt;AJ358-(AJ358*0.05),"NO CUMPLIDA","ACEPTABLE"))),"N/A")</f>
        <v>SOBRESALIENTE</v>
      </c>
      <c r="AJ358" s="11">
        <v>0.8</v>
      </c>
      <c r="AK358" s="11" t="s">
        <v>119</v>
      </c>
      <c r="AL358" s="318" t="s">
        <v>2820</v>
      </c>
      <c r="AM358" s="322">
        <v>28</v>
      </c>
      <c r="AN358" s="322">
        <v>28</v>
      </c>
      <c r="AO358" s="14">
        <f t="shared" si="352"/>
        <v>1</v>
      </c>
      <c r="AP358" s="322">
        <v>43</v>
      </c>
      <c r="AQ358" s="322">
        <v>44</v>
      </c>
      <c r="AR358" s="14">
        <f t="shared" si="353"/>
        <v>0.97727272727272729</v>
      </c>
      <c r="AS358" s="322">
        <v>58</v>
      </c>
      <c r="AT358" s="322">
        <v>58</v>
      </c>
      <c r="AU358" s="14">
        <f t="shared" si="354"/>
        <v>1</v>
      </c>
      <c r="AV358" s="49">
        <f t="shared" si="383"/>
        <v>129</v>
      </c>
      <c r="AW358" s="7">
        <f t="shared" si="383"/>
        <v>130</v>
      </c>
      <c r="AX358" s="14">
        <f t="shared" si="355"/>
        <v>0.99230769230769234</v>
      </c>
      <c r="AY358" s="17" t="str">
        <f>IFERROR((IF(AX358&gt;=AZ358,"SOBRESALIENTE",IF(AX358&lt;AZ358-(AZ358*0.05),"NO CUMPLIDA","ACEPTABLE"))),"N/A")</f>
        <v>SOBRESALIENTE</v>
      </c>
      <c r="AZ358" s="11">
        <f t="shared" si="376"/>
        <v>0.8</v>
      </c>
      <c r="BA358" s="11" t="s">
        <v>119</v>
      </c>
      <c r="BB358" s="7" t="s">
        <v>2820</v>
      </c>
      <c r="BC358" s="21"/>
      <c r="BD358" s="21"/>
      <c r="BE358" s="14" t="e">
        <f t="shared" si="357"/>
        <v>#DIV/0!</v>
      </c>
      <c r="BF358" s="21"/>
      <c r="BG358" s="21"/>
      <c r="BH358" s="14" t="e">
        <f t="shared" si="358"/>
        <v>#DIV/0!</v>
      </c>
      <c r="BI358" s="21"/>
      <c r="BJ358" s="21"/>
      <c r="BK358" s="14" t="e">
        <f t="shared" si="359"/>
        <v>#DIV/0!</v>
      </c>
      <c r="BL358" s="27">
        <f t="shared" si="384"/>
        <v>0</v>
      </c>
      <c r="BM358" s="26">
        <f t="shared" si="384"/>
        <v>0</v>
      </c>
      <c r="BN358" s="14" t="e">
        <f t="shared" si="360"/>
        <v>#DIV/0!</v>
      </c>
      <c r="BO358" s="28" t="str">
        <f>IFERROR((IF(BN358&gt;=BP358,"SOBRESALIENTE",IF(BN358&lt;BP358-(BP358*0.05),"NO CUMPLIDA","ACEPTABLE"))),"N/A")</f>
        <v>N/A</v>
      </c>
      <c r="BP358" s="24">
        <f t="shared" si="342"/>
        <v>0.8</v>
      </c>
      <c r="BQ358" s="21"/>
      <c r="BR358" s="21"/>
      <c r="BS358" s="21"/>
      <c r="BT358" s="14" t="e">
        <f t="shared" si="362"/>
        <v>#DIV/0!</v>
      </c>
      <c r="BU358" s="21"/>
      <c r="BV358" s="21"/>
      <c r="BW358" s="14" t="e">
        <f t="shared" si="363"/>
        <v>#DIV/0!</v>
      </c>
      <c r="BX358" s="21"/>
      <c r="BY358" s="21"/>
      <c r="BZ358" s="14" t="e">
        <f t="shared" si="364"/>
        <v>#DIV/0!</v>
      </c>
      <c r="CA358" s="27">
        <f t="shared" si="365"/>
        <v>0</v>
      </c>
      <c r="CB358" s="26">
        <f t="shared" si="365"/>
        <v>0</v>
      </c>
      <c r="CC358" s="14" t="e">
        <f t="shared" si="366"/>
        <v>#DIV/0!</v>
      </c>
      <c r="CD358" s="28" t="str">
        <f>IFERROR((IF(CC358&gt;=CE358,"SOBRESALIENTE",IF(CC358&lt;CE358-(CE358*0.05),"NO CUMPLIDA","ACEPTABLE"))),"N/A")</f>
        <v>N/A</v>
      </c>
      <c r="CE358" s="24">
        <f t="shared" si="343"/>
        <v>0.8</v>
      </c>
      <c r="CF358" s="21"/>
      <c r="CG358" s="26">
        <f t="shared" si="381"/>
        <v>257</v>
      </c>
      <c r="CH358" s="26">
        <f t="shared" si="381"/>
        <v>259</v>
      </c>
      <c r="CI358" s="14">
        <f t="shared" si="369"/>
        <v>0.99227799227799229</v>
      </c>
      <c r="CJ358" s="28" t="str">
        <f>IFERROR((IF(CI358&gt;=CK358,"SOBRESALIENTE",IF(CI358&lt;CK358-(CK358*0.05),"NO CUMPLIDA","ACEPTABLE"))),"N/A")</f>
        <v>SOBRESALIENTE</v>
      </c>
      <c r="CK358" s="11">
        <v>0.8</v>
      </c>
      <c r="CL358" s="26"/>
      <c r="CM358" s="26">
        <f t="shared" si="370"/>
        <v>257</v>
      </c>
      <c r="CN358" s="38">
        <f t="shared" si="377"/>
        <v>43.166666666666664</v>
      </c>
      <c r="CO358" s="14">
        <f t="shared" si="371"/>
        <v>5.9536679536679538</v>
      </c>
      <c r="CP358" s="28" t="str">
        <f>IFERROR((IF(CO358&gt;=CQ358,"SOBRESALIENTE",IF(CO358&lt;CQ358-(CQ358*0.05),"NO CUMPLIDA","ACEPTABLE"))),"N/A")</f>
        <v>SOBRESALIENTE</v>
      </c>
      <c r="CQ358" s="11">
        <v>0.8</v>
      </c>
      <c r="CR358" s="26"/>
      <c r="CS358" s="163">
        <f t="shared" si="382"/>
        <v>0</v>
      </c>
      <c r="CT358" s="29">
        <f t="shared" si="378"/>
        <v>43.166666666666664</v>
      </c>
      <c r="CU358" s="30">
        <f t="shared" si="373"/>
        <v>0</v>
      </c>
      <c r="CV358" s="28" t="str">
        <f>IFERROR((IF(CU358&gt;=CW358,"SOBRESALIENTE",IF(CU358&lt;CW358-(CW358*0.05),"NO CUMPLIDA","ACEPTABLE"))),"N/A")</f>
        <v>NO CUMPLIDA</v>
      </c>
      <c r="CW358" s="11">
        <v>0.8</v>
      </c>
      <c r="CX358" s="26"/>
      <c r="CY358" s="26">
        <f t="shared" si="393"/>
        <v>257</v>
      </c>
      <c r="CZ358" s="46">
        <f t="shared" si="393"/>
        <v>259</v>
      </c>
      <c r="DA358" s="30">
        <f t="shared" si="374"/>
        <v>0.99227799227799229</v>
      </c>
      <c r="DB358" s="28" t="str">
        <f>IFERROR((IF(DA358&gt;=DC358,"SOBRESALIENTE",IF(DA358&lt;DC358-(DC358*0.05),"NO CUMPLIDA","ACEPTABLE"))),"N/A")</f>
        <v>SOBRESALIENTE</v>
      </c>
      <c r="DC358" s="11">
        <v>0.8</v>
      </c>
      <c r="DD358" s="26"/>
    </row>
    <row r="359" spans="1:108" ht="78.75">
      <c r="A359" s="8" t="s">
        <v>2821</v>
      </c>
      <c r="B359" s="7" t="s">
        <v>531</v>
      </c>
      <c r="C359" s="8" t="s">
        <v>2522</v>
      </c>
      <c r="D359" s="9" t="s">
        <v>2523</v>
      </c>
      <c r="E359" s="9">
        <v>36757081</v>
      </c>
      <c r="F359" s="8" t="s">
        <v>2751</v>
      </c>
      <c r="G359" s="9" t="s">
        <v>2752</v>
      </c>
      <c r="H359" s="9">
        <v>59820489</v>
      </c>
      <c r="I359" s="7" t="s">
        <v>760</v>
      </c>
      <c r="J359" s="9" t="s">
        <v>2822</v>
      </c>
      <c r="K359" s="9" t="s">
        <v>2823</v>
      </c>
      <c r="L359" s="7" t="s">
        <v>537</v>
      </c>
      <c r="M359" s="9" t="s">
        <v>2763</v>
      </c>
      <c r="N359" s="7" t="s">
        <v>112</v>
      </c>
      <c r="O359" s="7" t="s">
        <v>2</v>
      </c>
      <c r="P359" s="7" t="s">
        <v>2595</v>
      </c>
      <c r="Q359" s="7" t="s">
        <v>601</v>
      </c>
      <c r="R359" s="8" t="s">
        <v>2824</v>
      </c>
      <c r="S359" s="7" t="s">
        <v>2825</v>
      </c>
      <c r="T359" s="7" t="s">
        <v>2826</v>
      </c>
      <c r="U359" s="11">
        <v>0.85</v>
      </c>
      <c r="V359" s="7" t="s">
        <v>160</v>
      </c>
      <c r="W359" s="321">
        <v>29</v>
      </c>
      <c r="X359" s="321">
        <v>34</v>
      </c>
      <c r="Y359" s="14">
        <f t="shared" si="348"/>
        <v>0.8529411764705882</v>
      </c>
      <c r="Z359" s="321">
        <v>26</v>
      </c>
      <c r="AA359" s="321">
        <v>31</v>
      </c>
      <c r="AB359" s="14">
        <f t="shared" si="349"/>
        <v>0.83870967741935487</v>
      </c>
      <c r="AC359" s="321">
        <v>36</v>
      </c>
      <c r="AD359" s="321">
        <v>41</v>
      </c>
      <c r="AE359" s="14">
        <f t="shared" si="350"/>
        <v>0.87804878048780488</v>
      </c>
      <c r="AF359" s="49">
        <f t="shared" si="345"/>
        <v>91</v>
      </c>
      <c r="AG359" s="7">
        <f t="shared" si="345"/>
        <v>106</v>
      </c>
      <c r="AH359" s="14">
        <f t="shared" si="375"/>
        <v>0.85849056603773588</v>
      </c>
      <c r="AI359" s="17" t="str">
        <f>IFERROR((IF(AH359&gt;=AJ359,"SOBRESALIENTE",IF(AH359&lt;AJ359-(AJ359*0.05),"NO CUMPLIDA","ACEPTABLE"))),"N/A")</f>
        <v>SOBRESALIENTE</v>
      </c>
      <c r="AJ359" s="11">
        <v>0.85</v>
      </c>
      <c r="AK359" s="11" t="s">
        <v>119</v>
      </c>
      <c r="AL359" s="318" t="s">
        <v>2827</v>
      </c>
      <c r="AM359" s="322">
        <v>20</v>
      </c>
      <c r="AN359" s="322">
        <v>24</v>
      </c>
      <c r="AO359" s="14">
        <f t="shared" si="352"/>
        <v>0.83333333333333337</v>
      </c>
      <c r="AP359" s="322">
        <v>33</v>
      </c>
      <c r="AQ359" s="322">
        <v>37</v>
      </c>
      <c r="AR359" s="14">
        <f t="shared" si="353"/>
        <v>0.89189189189189189</v>
      </c>
      <c r="AS359" s="322">
        <v>29</v>
      </c>
      <c r="AT359" s="322">
        <v>35</v>
      </c>
      <c r="AU359" s="14">
        <f t="shared" si="354"/>
        <v>0.82857142857142863</v>
      </c>
      <c r="AV359" s="49">
        <f t="shared" si="383"/>
        <v>82</v>
      </c>
      <c r="AW359" s="7">
        <f t="shared" si="383"/>
        <v>96</v>
      </c>
      <c r="AX359" s="14">
        <f t="shared" si="355"/>
        <v>0.85416666666666663</v>
      </c>
      <c r="AY359" s="17" t="str">
        <f>IFERROR((IF(AX359&gt;=AZ359,"SOBRESALIENTE",IF(AX359&lt;AZ359-(AZ359*0.05),"NO CUMPLIDA","ACEPTABLE"))),"N/A")</f>
        <v>SOBRESALIENTE</v>
      </c>
      <c r="AZ359" s="11">
        <f t="shared" si="376"/>
        <v>0.85</v>
      </c>
      <c r="BA359" s="11" t="s">
        <v>119</v>
      </c>
      <c r="BB359" s="7" t="s">
        <v>2827</v>
      </c>
      <c r="BC359" s="21"/>
      <c r="BD359" s="21"/>
      <c r="BE359" s="14" t="e">
        <f t="shared" si="357"/>
        <v>#DIV/0!</v>
      </c>
      <c r="BF359" s="21"/>
      <c r="BG359" s="21"/>
      <c r="BH359" s="14" t="e">
        <f t="shared" si="358"/>
        <v>#DIV/0!</v>
      </c>
      <c r="BI359" s="21"/>
      <c r="BJ359" s="21"/>
      <c r="BK359" s="14" t="e">
        <f t="shared" si="359"/>
        <v>#DIV/0!</v>
      </c>
      <c r="BL359" s="27">
        <f t="shared" si="384"/>
        <v>0</v>
      </c>
      <c r="BM359" s="26">
        <f t="shared" si="384"/>
        <v>0</v>
      </c>
      <c r="BN359" s="14" t="e">
        <f t="shared" si="360"/>
        <v>#DIV/0!</v>
      </c>
      <c r="BO359" s="28" t="str">
        <f>IFERROR((IF(BN359&gt;=BP359,"SOBRESALIENTE",IF(BN359&lt;BP359-(BP359*0.05),"NO CUMPLIDA","ACEPTABLE"))),"N/A")</f>
        <v>N/A</v>
      </c>
      <c r="BP359" s="24">
        <f t="shared" si="342"/>
        <v>0.85</v>
      </c>
      <c r="BQ359" s="21"/>
      <c r="BR359" s="21"/>
      <c r="BS359" s="21"/>
      <c r="BT359" s="14" t="e">
        <f t="shared" si="362"/>
        <v>#DIV/0!</v>
      </c>
      <c r="BU359" s="21"/>
      <c r="BV359" s="21"/>
      <c r="BW359" s="14" t="e">
        <f t="shared" si="363"/>
        <v>#DIV/0!</v>
      </c>
      <c r="BX359" s="21"/>
      <c r="BY359" s="21"/>
      <c r="BZ359" s="14" t="e">
        <f t="shared" si="364"/>
        <v>#DIV/0!</v>
      </c>
      <c r="CA359" s="27">
        <f t="shared" si="365"/>
        <v>0</v>
      </c>
      <c r="CB359" s="26">
        <f t="shared" si="365"/>
        <v>0</v>
      </c>
      <c r="CC359" s="14" t="e">
        <f t="shared" si="366"/>
        <v>#DIV/0!</v>
      </c>
      <c r="CD359" s="28" t="str">
        <f>IFERROR((IF(CC359&gt;=CE359,"SOBRESALIENTE",IF(CC359&lt;CE359-(CE359*0.05),"NO CUMPLIDA","ACEPTABLE"))),"N/A")</f>
        <v>N/A</v>
      </c>
      <c r="CE359" s="24">
        <f t="shared" si="343"/>
        <v>0.85</v>
      </c>
      <c r="CF359" s="21"/>
      <c r="CG359" s="26">
        <f t="shared" si="381"/>
        <v>173</v>
      </c>
      <c r="CH359" s="26">
        <f t="shared" si="381"/>
        <v>202</v>
      </c>
      <c r="CI359" s="14">
        <f t="shared" si="369"/>
        <v>0.85643564356435642</v>
      </c>
      <c r="CJ359" s="28" t="str">
        <f>IFERROR((IF(CI359&gt;=CK359,"SOBRESALIENTE",IF(CI359&lt;CK359-(CK359*0.05),"NO CUMPLIDA","ACEPTABLE"))),"N/A")</f>
        <v>SOBRESALIENTE</v>
      </c>
      <c r="CK359" s="11">
        <v>0.85</v>
      </c>
      <c r="CL359" s="26"/>
      <c r="CM359" s="26">
        <f t="shared" si="370"/>
        <v>173</v>
      </c>
      <c r="CN359" s="38">
        <f t="shared" si="377"/>
        <v>33.666666666666664</v>
      </c>
      <c r="CO359" s="14">
        <f t="shared" si="371"/>
        <v>5.1386138613861387</v>
      </c>
      <c r="CP359" s="28" t="str">
        <f>IFERROR((IF(CO359&gt;=CQ359,"SOBRESALIENTE",IF(CO359&lt;CQ359-(CQ359*0.05),"NO CUMPLIDA","ACEPTABLE"))),"N/A")</f>
        <v>SOBRESALIENTE</v>
      </c>
      <c r="CQ359" s="11">
        <v>0.85</v>
      </c>
      <c r="CR359" s="26"/>
      <c r="CS359" s="163">
        <f t="shared" si="382"/>
        <v>0</v>
      </c>
      <c r="CT359" s="29">
        <f t="shared" si="378"/>
        <v>33.666666666666664</v>
      </c>
      <c r="CU359" s="30">
        <f t="shared" si="373"/>
        <v>0</v>
      </c>
      <c r="CV359" s="28" t="str">
        <f>IFERROR((IF(CU359&gt;=CW359,"SOBRESALIENTE",IF(CU359&lt;CW359-(CW359*0.05),"NO CUMPLIDA","ACEPTABLE"))),"N/A")</f>
        <v>NO CUMPLIDA</v>
      </c>
      <c r="CW359" s="11">
        <v>0.85</v>
      </c>
      <c r="CX359" s="26"/>
      <c r="CY359" s="26">
        <f t="shared" si="393"/>
        <v>173</v>
      </c>
      <c r="CZ359" s="46">
        <f t="shared" si="393"/>
        <v>202</v>
      </c>
      <c r="DA359" s="30">
        <f t="shared" si="374"/>
        <v>0.85643564356435642</v>
      </c>
      <c r="DB359" s="28" t="str">
        <f>IFERROR((IF(DA359&gt;=DC359,"SOBRESALIENTE",IF(DA359&lt;DC359-(DC359*0.05),"NO CUMPLIDA","ACEPTABLE"))),"N/A")</f>
        <v>SOBRESALIENTE</v>
      </c>
      <c r="DC359" s="11">
        <v>0.85</v>
      </c>
      <c r="DD359" s="26"/>
    </row>
    <row r="360" spans="1:108" ht="78.75">
      <c r="A360" s="6" t="s">
        <v>2828</v>
      </c>
      <c r="B360" s="7" t="s">
        <v>531</v>
      </c>
      <c r="C360" s="8" t="s">
        <v>2522</v>
      </c>
      <c r="D360" s="9" t="s">
        <v>2523</v>
      </c>
      <c r="E360" s="9">
        <v>36757081</v>
      </c>
      <c r="F360" s="8" t="s">
        <v>2751</v>
      </c>
      <c r="G360" s="9" t="s">
        <v>2752</v>
      </c>
      <c r="H360" s="9">
        <v>59820489</v>
      </c>
      <c r="I360" s="7" t="s">
        <v>760</v>
      </c>
      <c r="J360" s="9" t="s">
        <v>2793</v>
      </c>
      <c r="K360" s="9" t="s">
        <v>2829</v>
      </c>
      <c r="L360" s="7" t="s">
        <v>537</v>
      </c>
      <c r="M360" s="9" t="s">
        <v>2763</v>
      </c>
      <c r="N360" s="7" t="s">
        <v>112</v>
      </c>
      <c r="O360" s="7" t="s">
        <v>2</v>
      </c>
      <c r="P360" s="7" t="s">
        <v>2595</v>
      </c>
      <c r="Q360" s="7" t="s">
        <v>601</v>
      </c>
      <c r="R360" s="8" t="s">
        <v>2830</v>
      </c>
      <c r="S360" s="7" t="s">
        <v>2831</v>
      </c>
      <c r="T360" s="7" t="s">
        <v>2832</v>
      </c>
      <c r="U360" s="11">
        <v>0.02</v>
      </c>
      <c r="V360" s="7" t="s">
        <v>160</v>
      </c>
      <c r="W360" s="321">
        <v>0</v>
      </c>
      <c r="X360" s="321">
        <v>29</v>
      </c>
      <c r="Y360" s="14">
        <f t="shared" si="348"/>
        <v>0</v>
      </c>
      <c r="Z360" s="321">
        <v>0</v>
      </c>
      <c r="AA360" s="321">
        <v>26</v>
      </c>
      <c r="AB360" s="14">
        <f t="shared" si="349"/>
        <v>0</v>
      </c>
      <c r="AC360" s="321">
        <v>0</v>
      </c>
      <c r="AD360" s="321">
        <v>36</v>
      </c>
      <c r="AE360" s="14">
        <f t="shared" si="350"/>
        <v>0</v>
      </c>
      <c r="AF360" s="49">
        <f t="shared" si="345"/>
        <v>0</v>
      </c>
      <c r="AG360" s="7">
        <f t="shared" si="345"/>
        <v>91</v>
      </c>
      <c r="AH360" s="14">
        <f t="shared" si="375"/>
        <v>0</v>
      </c>
      <c r="AI360" s="17" t="str">
        <f>IFERROR((IF(AH360&lt;=AJ360,"SOBRESALIENTE",IF(AH360&lt;AJ360+(AJ360*0.05),"NO CUMPLIDA","ACEPTABLE"))),"N/A")</f>
        <v>SOBRESALIENTE</v>
      </c>
      <c r="AJ360" s="11">
        <v>0.02</v>
      </c>
      <c r="AK360" s="11" t="s">
        <v>119</v>
      </c>
      <c r="AL360" s="318" t="s">
        <v>2833</v>
      </c>
      <c r="AM360" s="322">
        <v>0</v>
      </c>
      <c r="AN360" s="322">
        <v>20</v>
      </c>
      <c r="AO360" s="14">
        <f t="shared" si="352"/>
        <v>0</v>
      </c>
      <c r="AP360" s="322">
        <v>0</v>
      </c>
      <c r="AQ360" s="322">
        <v>33</v>
      </c>
      <c r="AR360" s="14">
        <f t="shared" si="353"/>
        <v>0</v>
      </c>
      <c r="AS360" s="322">
        <v>0</v>
      </c>
      <c r="AT360" s="322">
        <v>29</v>
      </c>
      <c r="AU360" s="14">
        <f t="shared" si="354"/>
        <v>0</v>
      </c>
      <c r="AV360" s="49">
        <f t="shared" si="383"/>
        <v>0</v>
      </c>
      <c r="AW360" s="7">
        <f t="shared" si="383"/>
        <v>82</v>
      </c>
      <c r="AX360" s="14">
        <f t="shared" si="355"/>
        <v>0</v>
      </c>
      <c r="AY360" s="17" t="str">
        <f>IFERROR((IF(AX360&lt;=AZ360,"SOBRESALIENTE",IF(AX360&lt;AZ360+(AZ360*0.05),"NO CUMPLIDA","ACEPTABLE"))),"N/A")</f>
        <v>SOBRESALIENTE</v>
      </c>
      <c r="AZ360" s="11">
        <f t="shared" si="376"/>
        <v>0.02</v>
      </c>
      <c r="BA360" s="11" t="s">
        <v>119</v>
      </c>
      <c r="BB360" s="7" t="s">
        <v>2833</v>
      </c>
      <c r="BC360" s="21"/>
      <c r="BD360" s="21"/>
      <c r="BE360" s="14" t="e">
        <f t="shared" si="357"/>
        <v>#DIV/0!</v>
      </c>
      <c r="BF360" s="21"/>
      <c r="BG360" s="21"/>
      <c r="BH360" s="14" t="e">
        <f t="shared" si="358"/>
        <v>#DIV/0!</v>
      </c>
      <c r="BI360" s="21"/>
      <c r="BJ360" s="21"/>
      <c r="BK360" s="14" t="e">
        <f t="shared" si="359"/>
        <v>#DIV/0!</v>
      </c>
      <c r="BL360" s="27">
        <f t="shared" si="384"/>
        <v>0</v>
      </c>
      <c r="BM360" s="26">
        <f t="shared" si="384"/>
        <v>0</v>
      </c>
      <c r="BN360" s="14" t="e">
        <f t="shared" si="360"/>
        <v>#DIV/0!</v>
      </c>
      <c r="BO360" s="28" t="str">
        <f>IFERROR((IF(BN360&lt;=BP360,"SOBRESALIENTE",IF(BN360&gt;BP360+(BP360*0.05),"NO CUMPLIDA","ACEPTABLE"))),"N/A")</f>
        <v>N/A</v>
      </c>
      <c r="BP360" s="24">
        <f t="shared" si="342"/>
        <v>0.02</v>
      </c>
      <c r="BQ360" s="21"/>
      <c r="BR360" s="21"/>
      <c r="BS360" s="21"/>
      <c r="BT360" s="14" t="e">
        <f t="shared" si="362"/>
        <v>#DIV/0!</v>
      </c>
      <c r="BU360" s="21"/>
      <c r="BV360" s="21"/>
      <c r="BW360" s="14" t="e">
        <f t="shared" si="363"/>
        <v>#DIV/0!</v>
      </c>
      <c r="BX360" s="21"/>
      <c r="BY360" s="21"/>
      <c r="BZ360" s="14" t="e">
        <f t="shared" si="364"/>
        <v>#DIV/0!</v>
      </c>
      <c r="CA360" s="27">
        <f t="shared" si="365"/>
        <v>0</v>
      </c>
      <c r="CB360" s="26">
        <f t="shared" si="365"/>
        <v>0</v>
      </c>
      <c r="CC360" s="14" t="e">
        <f t="shared" si="366"/>
        <v>#DIV/0!</v>
      </c>
      <c r="CD360" s="28" t="str">
        <f>IFERROR((IF(CC360&lt;=CE360,"SOBRESALIENTE",IF(CC360&gt;CE360+(CE360*0.05),"NO CUMPLIDA","ACEPTABLE"))),"N/A")</f>
        <v>N/A</v>
      </c>
      <c r="CE360" s="24">
        <f t="shared" si="343"/>
        <v>0.02</v>
      </c>
      <c r="CF360" s="21"/>
      <c r="CG360" s="26">
        <f t="shared" si="381"/>
        <v>0</v>
      </c>
      <c r="CH360" s="26">
        <f t="shared" si="381"/>
        <v>173</v>
      </c>
      <c r="CI360" s="14">
        <f t="shared" si="369"/>
        <v>0</v>
      </c>
      <c r="CJ360" s="28" t="str">
        <f>IFERROR((IF(CI360&lt;=CK360,"SOBRESALIENTE",IF(CI360&gt;CK360+(CK360*0.05),"NO CUMPLIDA","ACEPTABLE"))),"N/A")</f>
        <v>SOBRESALIENTE</v>
      </c>
      <c r="CK360" s="11">
        <v>0.02</v>
      </c>
      <c r="CL360" s="26"/>
      <c r="CM360" s="26">
        <f t="shared" si="370"/>
        <v>0</v>
      </c>
      <c r="CN360" s="38">
        <f t="shared" si="377"/>
        <v>28.833333333333332</v>
      </c>
      <c r="CO360" s="14">
        <f t="shared" si="371"/>
        <v>0</v>
      </c>
      <c r="CP360" s="28" t="str">
        <f>IFERROR((IF(CO360&lt;=CQ360,"SOBRESALIENTE",IF(CO360&gt;CQ360+(CQ360*0.05),"NO CUMPLIDA","ACEPTABLE"))),"N/A")</f>
        <v>SOBRESALIENTE</v>
      </c>
      <c r="CQ360" s="11">
        <v>0.02</v>
      </c>
      <c r="CR360" s="26"/>
      <c r="CS360" s="163">
        <f t="shared" si="382"/>
        <v>0</v>
      </c>
      <c r="CT360" s="29">
        <f t="shared" si="378"/>
        <v>28.833333333333332</v>
      </c>
      <c r="CU360" s="30">
        <f t="shared" si="373"/>
        <v>0</v>
      </c>
      <c r="CV360" s="28" t="str">
        <f>IFERROR((IF(CU360&lt;=CW360,"SOBRESALIENTE",IF(CU360&gt;CW360+(CW360*0.05),"NO CUMPLIDA","ACEPTABLE"))),"N/A")</f>
        <v>SOBRESALIENTE</v>
      </c>
      <c r="CW360" s="11">
        <v>0.02</v>
      </c>
      <c r="CX360" s="26"/>
      <c r="CY360" s="26">
        <f t="shared" si="393"/>
        <v>0</v>
      </c>
      <c r="CZ360" s="46">
        <f t="shared" si="393"/>
        <v>173</v>
      </c>
      <c r="DA360" s="30">
        <f t="shared" si="374"/>
        <v>0</v>
      </c>
      <c r="DB360" s="28" t="str">
        <f>IFERROR((IF(DA360&lt;=DC360,"SOBRESALIENTE",IF(DA360&gt;DC360+(DC360*0.05),"NO CUMPLIDA","ACEPTABLE"))),"N/A")</f>
        <v>SOBRESALIENTE</v>
      </c>
      <c r="DC360" s="11">
        <v>0.02</v>
      </c>
      <c r="DD360" s="26"/>
    </row>
    <row r="361" spans="1:108" ht="90">
      <c r="A361" s="8" t="s">
        <v>2834</v>
      </c>
      <c r="B361" s="7" t="s">
        <v>531</v>
      </c>
      <c r="C361" s="8" t="s">
        <v>2522</v>
      </c>
      <c r="D361" s="9" t="s">
        <v>2523</v>
      </c>
      <c r="E361" s="9">
        <v>36757081</v>
      </c>
      <c r="F361" s="8" t="s">
        <v>2751</v>
      </c>
      <c r="G361" s="9" t="s">
        <v>2752</v>
      </c>
      <c r="H361" s="9">
        <v>59820489</v>
      </c>
      <c r="I361" s="7" t="s">
        <v>760</v>
      </c>
      <c r="J361" s="9" t="s">
        <v>2805</v>
      </c>
      <c r="K361" s="9" t="s">
        <v>2806</v>
      </c>
      <c r="L361" s="7" t="s">
        <v>537</v>
      </c>
      <c r="M361" s="9" t="s">
        <v>2807</v>
      </c>
      <c r="N361" s="7" t="s">
        <v>112</v>
      </c>
      <c r="O361" s="7" t="s">
        <v>2</v>
      </c>
      <c r="P361" s="7" t="s">
        <v>2595</v>
      </c>
      <c r="Q361" s="7" t="s">
        <v>601</v>
      </c>
      <c r="R361" s="8" t="s">
        <v>2835</v>
      </c>
      <c r="S361" s="7" t="s">
        <v>2809</v>
      </c>
      <c r="T361" s="7" t="s">
        <v>2836</v>
      </c>
      <c r="U361" s="11">
        <v>0.8</v>
      </c>
      <c r="V361" s="7" t="s">
        <v>160</v>
      </c>
      <c r="W361" s="321">
        <v>24</v>
      </c>
      <c r="X361" s="321">
        <v>29</v>
      </c>
      <c r="Y361" s="14">
        <f t="shared" si="348"/>
        <v>0.82758620689655171</v>
      </c>
      <c r="Z361" s="321">
        <v>22</v>
      </c>
      <c r="AA361" s="321">
        <v>26</v>
      </c>
      <c r="AB361" s="14">
        <f t="shared" si="349"/>
        <v>0.84615384615384615</v>
      </c>
      <c r="AC361" s="321">
        <v>30</v>
      </c>
      <c r="AD361" s="321">
        <v>36</v>
      </c>
      <c r="AE361" s="14">
        <f t="shared" si="350"/>
        <v>0.83333333333333337</v>
      </c>
      <c r="AF361" s="49">
        <f t="shared" si="345"/>
        <v>76</v>
      </c>
      <c r="AG361" s="7">
        <f t="shared" si="345"/>
        <v>91</v>
      </c>
      <c r="AH361" s="14">
        <f t="shared" si="375"/>
        <v>0.8351648351648352</v>
      </c>
      <c r="AI361" s="17" t="str">
        <f>IFERROR((IF(AH361&gt;=AJ361,"SOBRESALIENTE",IF(AH361&lt;AJ361-(AJ361*0.05),"NO CUMPLIDA","ACEPTABLE"))),"N/A")</f>
        <v>SOBRESALIENTE</v>
      </c>
      <c r="AJ361" s="11">
        <v>0.8</v>
      </c>
      <c r="AK361" s="11" t="s">
        <v>119</v>
      </c>
      <c r="AL361" s="318" t="s">
        <v>2837</v>
      </c>
      <c r="AM361" s="322">
        <v>17</v>
      </c>
      <c r="AN361" s="322">
        <v>20</v>
      </c>
      <c r="AO361" s="14">
        <f t="shared" si="352"/>
        <v>0.85</v>
      </c>
      <c r="AP361" s="322">
        <v>30</v>
      </c>
      <c r="AQ361" s="322">
        <v>33</v>
      </c>
      <c r="AR361" s="14">
        <f t="shared" si="353"/>
        <v>0.90909090909090906</v>
      </c>
      <c r="AS361" s="322">
        <v>25</v>
      </c>
      <c r="AT361" s="322">
        <v>29</v>
      </c>
      <c r="AU361" s="14">
        <f t="shared" si="354"/>
        <v>0.86206896551724133</v>
      </c>
      <c r="AV361" s="49">
        <f t="shared" si="383"/>
        <v>72</v>
      </c>
      <c r="AW361" s="7">
        <f t="shared" si="383"/>
        <v>82</v>
      </c>
      <c r="AX361" s="14">
        <f t="shared" si="355"/>
        <v>0.87804878048780488</v>
      </c>
      <c r="AY361" s="17" t="str">
        <f>IFERROR((IF(AX361&gt;=AZ361,"SOBRESALIENTE",IF(AX361&lt;AZ361-(AZ361*0.05),"NO CUMPLIDA","ACEPTABLE"))),"N/A")</f>
        <v>SOBRESALIENTE</v>
      </c>
      <c r="AZ361" s="11">
        <f t="shared" si="376"/>
        <v>0.8</v>
      </c>
      <c r="BA361" s="11" t="s">
        <v>119</v>
      </c>
      <c r="BB361" s="7" t="s">
        <v>2837</v>
      </c>
      <c r="BC361" s="21"/>
      <c r="BD361" s="21"/>
      <c r="BE361" s="14" t="e">
        <f t="shared" si="357"/>
        <v>#DIV/0!</v>
      </c>
      <c r="BF361" s="21"/>
      <c r="BG361" s="21"/>
      <c r="BH361" s="14" t="e">
        <f t="shared" si="358"/>
        <v>#DIV/0!</v>
      </c>
      <c r="BI361" s="21"/>
      <c r="BJ361" s="21"/>
      <c r="BK361" s="14" t="e">
        <f t="shared" si="359"/>
        <v>#DIV/0!</v>
      </c>
      <c r="BL361" s="27">
        <f t="shared" si="384"/>
        <v>0</v>
      </c>
      <c r="BM361" s="26">
        <f t="shared" si="384"/>
        <v>0</v>
      </c>
      <c r="BN361" s="14" t="e">
        <f t="shared" si="360"/>
        <v>#DIV/0!</v>
      </c>
      <c r="BO361" s="28" t="str">
        <f>IFERROR((IF(BN361&gt;=BP361,"SOBRESALIENTE",IF(BN361&lt;BP361-(BP361*0.05),"NO CUMPLIDA","ACEPTABLE"))),"N/A")</f>
        <v>N/A</v>
      </c>
      <c r="BP361" s="24">
        <f t="shared" si="342"/>
        <v>0.8</v>
      </c>
      <c r="BQ361" s="21"/>
      <c r="BR361" s="21"/>
      <c r="BS361" s="21"/>
      <c r="BT361" s="14" t="e">
        <f t="shared" si="362"/>
        <v>#DIV/0!</v>
      </c>
      <c r="BU361" s="21"/>
      <c r="BV361" s="21"/>
      <c r="BW361" s="14" t="e">
        <f t="shared" si="363"/>
        <v>#DIV/0!</v>
      </c>
      <c r="BX361" s="21"/>
      <c r="BY361" s="21"/>
      <c r="BZ361" s="14" t="e">
        <f t="shared" si="364"/>
        <v>#DIV/0!</v>
      </c>
      <c r="CA361" s="27">
        <f t="shared" si="365"/>
        <v>0</v>
      </c>
      <c r="CB361" s="26">
        <f t="shared" si="365"/>
        <v>0</v>
      </c>
      <c r="CC361" s="14" t="e">
        <f t="shared" si="366"/>
        <v>#DIV/0!</v>
      </c>
      <c r="CD361" s="28" t="str">
        <f>IFERROR((IF(CC361&gt;=CE361,"SOBRESALIENTE",IF(CC361&lt;CE361-(CE361*0.05),"NO CUMPLIDA","ACEPTABLE"))),"N/A")</f>
        <v>N/A</v>
      </c>
      <c r="CE361" s="24">
        <f t="shared" si="343"/>
        <v>0.8</v>
      </c>
      <c r="CF361" s="21"/>
      <c r="CG361" s="26">
        <f t="shared" si="381"/>
        <v>148</v>
      </c>
      <c r="CH361" s="26">
        <f t="shared" si="381"/>
        <v>173</v>
      </c>
      <c r="CI361" s="14">
        <f t="shared" si="369"/>
        <v>0.8554913294797688</v>
      </c>
      <c r="CJ361" s="28" t="str">
        <f>IFERROR((IF(CI361&gt;=CK361,"SOBRESALIENTE",IF(CI361&lt;CK361-(CK361*0.05),"NO CUMPLIDA","ACEPTABLE"))),"N/A")</f>
        <v>SOBRESALIENTE</v>
      </c>
      <c r="CK361" s="11">
        <v>0.8</v>
      </c>
      <c r="CL361" s="26"/>
      <c r="CM361" s="26">
        <f t="shared" si="370"/>
        <v>148</v>
      </c>
      <c r="CN361" s="38">
        <f t="shared" si="377"/>
        <v>28.833333333333332</v>
      </c>
      <c r="CO361" s="14">
        <f t="shared" si="371"/>
        <v>5.1329479768786133</v>
      </c>
      <c r="CP361" s="28" t="str">
        <f>IFERROR((IF(CO361&gt;=CQ361,"SOBRESALIENTE",IF(CO361&lt;CQ361-(CQ361*0.05),"NO CUMPLIDA","ACEPTABLE"))),"N/A")</f>
        <v>SOBRESALIENTE</v>
      </c>
      <c r="CQ361" s="11">
        <v>0.8</v>
      </c>
      <c r="CR361" s="26"/>
      <c r="CS361" s="163">
        <f t="shared" si="382"/>
        <v>0</v>
      </c>
      <c r="CT361" s="29">
        <f t="shared" si="378"/>
        <v>28.833333333333332</v>
      </c>
      <c r="CU361" s="30">
        <f t="shared" si="373"/>
        <v>0</v>
      </c>
      <c r="CV361" s="28" t="str">
        <f>IFERROR((IF(CU361&gt;=CW361,"SOBRESALIENTE",IF(CU361&lt;CW361-(CW361*0.05),"NO CUMPLIDA","ACEPTABLE"))),"N/A")</f>
        <v>NO CUMPLIDA</v>
      </c>
      <c r="CW361" s="11">
        <v>0.8</v>
      </c>
      <c r="CX361" s="26"/>
      <c r="CY361" s="26">
        <f t="shared" si="393"/>
        <v>148</v>
      </c>
      <c r="CZ361" s="46">
        <f t="shared" si="393"/>
        <v>173</v>
      </c>
      <c r="DA361" s="30">
        <f t="shared" si="374"/>
        <v>0.8554913294797688</v>
      </c>
      <c r="DB361" s="28" t="str">
        <f>IFERROR((IF(DA361&gt;=DC361,"SOBRESALIENTE",IF(DA361&lt;DC361-(DC361*0.05),"NO CUMPLIDA","ACEPTABLE"))),"N/A")</f>
        <v>SOBRESALIENTE</v>
      </c>
      <c r="DC361" s="11">
        <v>0.8</v>
      </c>
      <c r="DD361" s="26"/>
    </row>
    <row r="362" spans="1:108" ht="90">
      <c r="A362" s="6" t="s">
        <v>2838</v>
      </c>
      <c r="B362" s="7" t="s">
        <v>531</v>
      </c>
      <c r="C362" s="8" t="s">
        <v>2522</v>
      </c>
      <c r="D362" s="9" t="s">
        <v>2523</v>
      </c>
      <c r="E362" s="9">
        <v>36757081</v>
      </c>
      <c r="F362" s="8" t="s">
        <v>2751</v>
      </c>
      <c r="G362" s="9" t="s">
        <v>2752</v>
      </c>
      <c r="H362" s="9">
        <v>59820489</v>
      </c>
      <c r="I362" s="7" t="s">
        <v>760</v>
      </c>
      <c r="J362" s="9" t="s">
        <v>2805</v>
      </c>
      <c r="K362" s="9" t="s">
        <v>2812</v>
      </c>
      <c r="L362" s="7" t="s">
        <v>537</v>
      </c>
      <c r="M362" s="7" t="s">
        <v>2807</v>
      </c>
      <c r="N362" s="7" t="s">
        <v>112</v>
      </c>
      <c r="O362" s="7" t="s">
        <v>2</v>
      </c>
      <c r="P362" s="7" t="s">
        <v>2595</v>
      </c>
      <c r="Q362" s="7" t="s">
        <v>601</v>
      </c>
      <c r="R362" s="8" t="s">
        <v>2839</v>
      </c>
      <c r="S362" s="7" t="s">
        <v>2814</v>
      </c>
      <c r="T362" s="7" t="s">
        <v>2836</v>
      </c>
      <c r="U362" s="11">
        <v>0.8</v>
      </c>
      <c r="V362" s="7" t="s">
        <v>160</v>
      </c>
      <c r="W362" s="321">
        <v>25</v>
      </c>
      <c r="X362" s="321">
        <v>29</v>
      </c>
      <c r="Y362" s="14">
        <f t="shared" si="348"/>
        <v>0.86206896551724133</v>
      </c>
      <c r="Z362" s="321">
        <v>23</v>
      </c>
      <c r="AA362" s="321">
        <v>26</v>
      </c>
      <c r="AB362" s="14">
        <f t="shared" si="349"/>
        <v>0.88461538461538458</v>
      </c>
      <c r="AC362" s="321">
        <v>33</v>
      </c>
      <c r="AD362" s="321">
        <v>36</v>
      </c>
      <c r="AE362" s="14">
        <f t="shared" si="350"/>
        <v>0.91666666666666663</v>
      </c>
      <c r="AF362" s="49">
        <f t="shared" si="345"/>
        <v>81</v>
      </c>
      <c r="AG362" s="7">
        <f t="shared" si="345"/>
        <v>91</v>
      </c>
      <c r="AH362" s="14">
        <f t="shared" si="375"/>
        <v>0.89010989010989006</v>
      </c>
      <c r="AI362" s="17" t="str">
        <f>IFERROR((IF(AH362&gt;=AJ362,"SOBRESALIENTE",IF(AH362&lt;AJ362-(AJ362*0.05),"NO CUMPLIDA","ACEPTABLE"))),"N/A")</f>
        <v>SOBRESALIENTE</v>
      </c>
      <c r="AJ362" s="11">
        <v>0.8</v>
      </c>
      <c r="AK362" s="11" t="s">
        <v>119</v>
      </c>
      <c r="AL362" s="318" t="s">
        <v>2840</v>
      </c>
      <c r="AM362" s="322">
        <v>17</v>
      </c>
      <c r="AN362" s="322">
        <v>20</v>
      </c>
      <c r="AO362" s="14">
        <f t="shared" si="352"/>
        <v>0.85</v>
      </c>
      <c r="AP362" s="322">
        <v>31</v>
      </c>
      <c r="AQ362" s="322">
        <v>33</v>
      </c>
      <c r="AR362" s="14">
        <f t="shared" si="353"/>
        <v>0.93939393939393945</v>
      </c>
      <c r="AS362" s="322">
        <v>27</v>
      </c>
      <c r="AT362" s="322">
        <v>29</v>
      </c>
      <c r="AU362" s="14">
        <f t="shared" si="354"/>
        <v>0.93103448275862066</v>
      </c>
      <c r="AV362" s="49">
        <f t="shared" si="383"/>
        <v>75</v>
      </c>
      <c r="AW362" s="7">
        <f t="shared" si="383"/>
        <v>82</v>
      </c>
      <c r="AX362" s="14">
        <f t="shared" si="355"/>
        <v>0.91463414634146345</v>
      </c>
      <c r="AY362" s="17" t="str">
        <f>IFERROR((IF(AX362&gt;=AZ362,"SOBRESALIENTE",IF(AX362&lt;AZ362-(AZ362*0.05),"NO CUMPLIDA","ACEPTABLE"))),"N/A")</f>
        <v>SOBRESALIENTE</v>
      </c>
      <c r="AZ362" s="11">
        <f t="shared" si="376"/>
        <v>0.8</v>
      </c>
      <c r="BA362" s="11" t="s">
        <v>119</v>
      </c>
      <c r="BB362" s="7" t="s">
        <v>2840</v>
      </c>
      <c r="BC362" s="21"/>
      <c r="BD362" s="21"/>
      <c r="BE362" s="14" t="e">
        <f t="shared" si="357"/>
        <v>#DIV/0!</v>
      </c>
      <c r="BF362" s="21"/>
      <c r="BG362" s="21"/>
      <c r="BH362" s="14" t="e">
        <f t="shared" si="358"/>
        <v>#DIV/0!</v>
      </c>
      <c r="BI362" s="21"/>
      <c r="BJ362" s="21"/>
      <c r="BK362" s="14" t="e">
        <f t="shared" si="359"/>
        <v>#DIV/0!</v>
      </c>
      <c r="BL362" s="27">
        <f t="shared" si="384"/>
        <v>0</v>
      </c>
      <c r="BM362" s="26">
        <f t="shared" si="384"/>
        <v>0</v>
      </c>
      <c r="BN362" s="14" t="e">
        <f t="shared" si="360"/>
        <v>#DIV/0!</v>
      </c>
      <c r="BO362" s="28" t="str">
        <f>IFERROR((IF(BN362&gt;=BP362,"SOBRESALIENTE",IF(BN362&lt;BP362-(BP362*0.05),"NO CUMPLIDA","ACEPTABLE"))),"N/A")</f>
        <v>N/A</v>
      </c>
      <c r="BP362" s="24">
        <f t="shared" ref="BP362:BP425" si="394">AZ362</f>
        <v>0.8</v>
      </c>
      <c r="BQ362" s="21"/>
      <c r="BR362" s="21"/>
      <c r="BS362" s="21"/>
      <c r="BT362" s="14" t="e">
        <f t="shared" si="362"/>
        <v>#DIV/0!</v>
      </c>
      <c r="BU362" s="21"/>
      <c r="BV362" s="21"/>
      <c r="BW362" s="14" t="e">
        <f t="shared" si="363"/>
        <v>#DIV/0!</v>
      </c>
      <c r="BX362" s="21"/>
      <c r="BY362" s="21"/>
      <c r="BZ362" s="14" t="e">
        <f t="shared" si="364"/>
        <v>#DIV/0!</v>
      </c>
      <c r="CA362" s="27">
        <f t="shared" si="365"/>
        <v>0</v>
      </c>
      <c r="CB362" s="26">
        <f t="shared" si="365"/>
        <v>0</v>
      </c>
      <c r="CC362" s="14" t="e">
        <f t="shared" si="366"/>
        <v>#DIV/0!</v>
      </c>
      <c r="CD362" s="28" t="str">
        <f>IFERROR((IF(CC362&gt;=CE362,"SOBRESALIENTE",IF(CC362&lt;CE362-(CE362*0.05),"NO CUMPLIDA","ACEPTABLE"))),"N/A")</f>
        <v>N/A</v>
      </c>
      <c r="CE362" s="24">
        <f t="shared" ref="CE362:CE425" si="395">BP362</f>
        <v>0.8</v>
      </c>
      <c r="CF362" s="21"/>
      <c r="CG362" s="26">
        <f t="shared" ref="CG362:CH393" si="396">SUBTOTAL(9,W362,Z362,AC362,AM362,AP362,AS362)</f>
        <v>156</v>
      </c>
      <c r="CH362" s="26">
        <f t="shared" si="396"/>
        <v>173</v>
      </c>
      <c r="CI362" s="14">
        <f t="shared" si="369"/>
        <v>0.90173410404624277</v>
      </c>
      <c r="CJ362" s="28" t="str">
        <f>IFERROR((IF(CI362&gt;=CK362,"SOBRESALIENTE",IF(CI362&lt;CK362-(CK362*0.05),"NO CUMPLIDA","ACEPTABLE"))),"N/A")</f>
        <v>SOBRESALIENTE</v>
      </c>
      <c r="CK362" s="11">
        <v>0.8</v>
      </c>
      <c r="CL362" s="26"/>
      <c r="CM362" s="26">
        <f t="shared" si="370"/>
        <v>156</v>
      </c>
      <c r="CN362" s="38">
        <f t="shared" si="377"/>
        <v>28.833333333333332</v>
      </c>
      <c r="CO362" s="14">
        <f t="shared" si="371"/>
        <v>5.4104046242774571</v>
      </c>
      <c r="CP362" s="28" t="str">
        <f>IFERROR((IF(CO362&gt;=CQ362,"SOBRESALIENTE",IF(CO362&lt;CQ362-(CQ362*0.05),"NO CUMPLIDA","ACEPTABLE"))),"N/A")</f>
        <v>SOBRESALIENTE</v>
      </c>
      <c r="CQ362" s="11">
        <v>0.8</v>
      </c>
      <c r="CR362" s="26"/>
      <c r="CS362" s="163">
        <f t="shared" si="382"/>
        <v>0</v>
      </c>
      <c r="CT362" s="29">
        <f t="shared" si="378"/>
        <v>28.833333333333332</v>
      </c>
      <c r="CU362" s="30">
        <f t="shared" si="373"/>
        <v>0</v>
      </c>
      <c r="CV362" s="28" t="str">
        <f>IFERROR((IF(CU362&gt;=CW362,"SOBRESALIENTE",IF(CU362&lt;CW362-(CW362*0.05),"NO CUMPLIDA","ACEPTABLE"))),"N/A")</f>
        <v>NO CUMPLIDA</v>
      </c>
      <c r="CW362" s="11">
        <v>0.8</v>
      </c>
      <c r="CX362" s="26"/>
      <c r="CY362" s="26">
        <f t="shared" si="393"/>
        <v>156</v>
      </c>
      <c r="CZ362" s="46">
        <f t="shared" si="393"/>
        <v>173</v>
      </c>
      <c r="DA362" s="30">
        <f t="shared" si="374"/>
        <v>0.90173410404624277</v>
      </c>
      <c r="DB362" s="28" t="str">
        <f>IFERROR((IF(DA362&gt;=DC362,"SOBRESALIENTE",IF(DA362&lt;DC362-(DC362*0.05),"NO CUMPLIDA","ACEPTABLE"))),"N/A")</f>
        <v>SOBRESALIENTE</v>
      </c>
      <c r="DC362" s="11">
        <v>0.8</v>
      </c>
      <c r="DD362" s="26"/>
    </row>
    <row r="363" spans="1:108" ht="101.25">
      <c r="A363" s="8" t="s">
        <v>2841</v>
      </c>
      <c r="B363" s="7" t="s">
        <v>531</v>
      </c>
      <c r="C363" s="8" t="s">
        <v>2522</v>
      </c>
      <c r="D363" s="9" t="s">
        <v>2523</v>
      </c>
      <c r="E363" s="9">
        <v>36757081</v>
      </c>
      <c r="F363" s="8" t="s">
        <v>2751</v>
      </c>
      <c r="G363" s="9" t="s">
        <v>2752</v>
      </c>
      <c r="H363" s="9">
        <v>59820489</v>
      </c>
      <c r="I363" s="7" t="s">
        <v>760</v>
      </c>
      <c r="J363" s="9" t="s">
        <v>2805</v>
      </c>
      <c r="K363" s="9" t="s">
        <v>2817</v>
      </c>
      <c r="L363" s="7" t="s">
        <v>537</v>
      </c>
      <c r="M363" s="7" t="s">
        <v>2842</v>
      </c>
      <c r="N363" s="7" t="s">
        <v>112</v>
      </c>
      <c r="O363" s="7" t="s">
        <v>2</v>
      </c>
      <c r="P363" s="7" t="s">
        <v>2595</v>
      </c>
      <c r="Q363" s="7" t="s">
        <v>601</v>
      </c>
      <c r="R363" s="8" t="s">
        <v>2843</v>
      </c>
      <c r="S363" s="7" t="s">
        <v>2819</v>
      </c>
      <c r="T363" s="7" t="s">
        <v>2836</v>
      </c>
      <c r="U363" s="11">
        <v>0.8</v>
      </c>
      <c r="V363" s="7" t="s">
        <v>160</v>
      </c>
      <c r="W363" s="321">
        <v>29</v>
      </c>
      <c r="X363" s="321">
        <v>29</v>
      </c>
      <c r="Y363" s="14">
        <f t="shared" si="348"/>
        <v>1</v>
      </c>
      <c r="Z363" s="321">
        <v>25</v>
      </c>
      <c r="AA363" s="321">
        <v>26</v>
      </c>
      <c r="AB363" s="14">
        <f t="shared" si="349"/>
        <v>0.96153846153846156</v>
      </c>
      <c r="AC363" s="321">
        <v>36</v>
      </c>
      <c r="AD363" s="321">
        <v>36</v>
      </c>
      <c r="AE363" s="14">
        <f t="shared" si="350"/>
        <v>1</v>
      </c>
      <c r="AF363" s="49">
        <f t="shared" si="345"/>
        <v>90</v>
      </c>
      <c r="AG363" s="7">
        <f t="shared" si="345"/>
        <v>91</v>
      </c>
      <c r="AH363" s="14">
        <f t="shared" si="375"/>
        <v>0.98901098901098905</v>
      </c>
      <c r="AI363" s="17" t="str">
        <f>IFERROR((IF(AH363&gt;=AJ363,"SOBRESALIENTE",IF(AH363&lt;AJ363-(AJ363*0.05),"NO CUMPLIDA","ACEPTABLE"))),"N/A")</f>
        <v>SOBRESALIENTE</v>
      </c>
      <c r="AJ363" s="11">
        <v>0.8</v>
      </c>
      <c r="AK363" s="11" t="s">
        <v>119</v>
      </c>
      <c r="AL363" s="318" t="s">
        <v>2820</v>
      </c>
      <c r="AM363" s="322">
        <v>19</v>
      </c>
      <c r="AN363" s="322">
        <v>20</v>
      </c>
      <c r="AO363" s="14">
        <f t="shared" si="352"/>
        <v>0.95</v>
      </c>
      <c r="AP363" s="322">
        <v>33</v>
      </c>
      <c r="AQ363" s="322">
        <v>33</v>
      </c>
      <c r="AR363" s="14">
        <f t="shared" si="353"/>
        <v>1</v>
      </c>
      <c r="AS363" s="322">
        <v>29</v>
      </c>
      <c r="AT363" s="322">
        <v>29</v>
      </c>
      <c r="AU363" s="14">
        <f t="shared" si="354"/>
        <v>1</v>
      </c>
      <c r="AV363" s="49">
        <f t="shared" si="383"/>
        <v>81</v>
      </c>
      <c r="AW363" s="7">
        <f t="shared" si="383"/>
        <v>82</v>
      </c>
      <c r="AX363" s="14">
        <f t="shared" si="355"/>
        <v>0.98780487804878048</v>
      </c>
      <c r="AY363" s="17" t="str">
        <f>IFERROR((IF(AX363&gt;=AZ363,"SOBRESALIENTE",IF(AX363&lt;AZ363-(AZ363*0.05),"NO CUMPLIDA","ACEPTABLE"))),"N/A")</f>
        <v>SOBRESALIENTE</v>
      </c>
      <c r="AZ363" s="11">
        <f t="shared" si="376"/>
        <v>0.8</v>
      </c>
      <c r="BA363" s="11" t="s">
        <v>119</v>
      </c>
      <c r="BB363" s="7" t="s">
        <v>2820</v>
      </c>
      <c r="BC363" s="21"/>
      <c r="BD363" s="21"/>
      <c r="BE363" s="14" t="e">
        <f t="shared" si="357"/>
        <v>#DIV/0!</v>
      </c>
      <c r="BF363" s="21"/>
      <c r="BG363" s="21"/>
      <c r="BH363" s="14" t="e">
        <f t="shared" si="358"/>
        <v>#DIV/0!</v>
      </c>
      <c r="BI363" s="21"/>
      <c r="BJ363" s="21"/>
      <c r="BK363" s="14" t="e">
        <f t="shared" si="359"/>
        <v>#DIV/0!</v>
      </c>
      <c r="BL363" s="27">
        <f t="shared" si="384"/>
        <v>0</v>
      </c>
      <c r="BM363" s="26">
        <f t="shared" si="384"/>
        <v>0</v>
      </c>
      <c r="BN363" s="14" t="e">
        <f t="shared" si="360"/>
        <v>#DIV/0!</v>
      </c>
      <c r="BO363" s="28" t="str">
        <f>IFERROR((IF(BN363&gt;=BP363,"SOBRESALIENTE",IF(BN363&lt;BP363-(BP363*0.05),"NO CUMPLIDA","ACEPTABLE"))),"N/A")</f>
        <v>N/A</v>
      </c>
      <c r="BP363" s="24">
        <f t="shared" si="394"/>
        <v>0.8</v>
      </c>
      <c r="BQ363" s="21"/>
      <c r="BR363" s="21"/>
      <c r="BS363" s="21"/>
      <c r="BT363" s="14" t="e">
        <f t="shared" si="362"/>
        <v>#DIV/0!</v>
      </c>
      <c r="BU363" s="21"/>
      <c r="BV363" s="21"/>
      <c r="BW363" s="14" t="e">
        <f t="shared" si="363"/>
        <v>#DIV/0!</v>
      </c>
      <c r="BX363" s="21"/>
      <c r="BY363" s="21"/>
      <c r="BZ363" s="14" t="e">
        <f t="shared" si="364"/>
        <v>#DIV/0!</v>
      </c>
      <c r="CA363" s="27">
        <f t="shared" si="365"/>
        <v>0</v>
      </c>
      <c r="CB363" s="26">
        <f t="shared" si="365"/>
        <v>0</v>
      </c>
      <c r="CC363" s="14" t="e">
        <f t="shared" si="366"/>
        <v>#DIV/0!</v>
      </c>
      <c r="CD363" s="28" t="str">
        <f>IFERROR((IF(CC363&gt;=CE363,"SOBRESALIENTE",IF(CC363&lt;CE363-(CE363*0.05),"NO CUMPLIDA","ACEPTABLE"))),"N/A")</f>
        <v>N/A</v>
      </c>
      <c r="CE363" s="24">
        <f t="shared" si="395"/>
        <v>0.8</v>
      </c>
      <c r="CF363" s="21"/>
      <c r="CG363" s="26">
        <f t="shared" si="396"/>
        <v>171</v>
      </c>
      <c r="CH363" s="26">
        <f t="shared" si="396"/>
        <v>173</v>
      </c>
      <c r="CI363" s="14">
        <f t="shared" si="369"/>
        <v>0.98843930635838151</v>
      </c>
      <c r="CJ363" s="28" t="str">
        <f>IFERROR((IF(CI363&gt;=CK363,"SOBRESALIENTE",IF(CI363&lt;CK363-(CK363*0.05),"NO CUMPLIDA","ACEPTABLE"))),"N/A")</f>
        <v>SOBRESALIENTE</v>
      </c>
      <c r="CK363" s="11">
        <v>0.8</v>
      </c>
      <c r="CL363" s="26"/>
      <c r="CM363" s="26">
        <f t="shared" si="370"/>
        <v>171</v>
      </c>
      <c r="CN363" s="38">
        <f t="shared" si="377"/>
        <v>28.833333333333332</v>
      </c>
      <c r="CO363" s="14">
        <f t="shared" si="371"/>
        <v>5.9306358381502893</v>
      </c>
      <c r="CP363" s="28" t="str">
        <f>IFERROR((IF(CO363&gt;=CQ363,"SOBRESALIENTE",IF(CO363&lt;CQ363-(CQ363*0.05),"NO CUMPLIDA","ACEPTABLE"))),"N/A")</f>
        <v>SOBRESALIENTE</v>
      </c>
      <c r="CQ363" s="11">
        <v>0.8</v>
      </c>
      <c r="CR363" s="26"/>
      <c r="CS363" s="163">
        <f t="shared" si="382"/>
        <v>0</v>
      </c>
      <c r="CT363" s="29">
        <f t="shared" si="378"/>
        <v>28.833333333333332</v>
      </c>
      <c r="CU363" s="30">
        <f t="shared" si="373"/>
        <v>0</v>
      </c>
      <c r="CV363" s="28" t="str">
        <f>IFERROR((IF(CU363&gt;=CW363,"SOBRESALIENTE",IF(CU363&lt;CW363-(CW363*0.05),"NO CUMPLIDA","ACEPTABLE"))),"N/A")</f>
        <v>NO CUMPLIDA</v>
      </c>
      <c r="CW363" s="11">
        <v>0.8</v>
      </c>
      <c r="CX363" s="26"/>
      <c r="CY363" s="26">
        <f t="shared" si="393"/>
        <v>171</v>
      </c>
      <c r="CZ363" s="46">
        <f t="shared" si="393"/>
        <v>173</v>
      </c>
      <c r="DA363" s="30">
        <f t="shared" si="374"/>
        <v>0.98843930635838151</v>
      </c>
      <c r="DB363" s="28" t="str">
        <f>IFERROR((IF(DA363&gt;=DC363,"SOBRESALIENTE",IF(DA363&lt;DC363-(DC363*0.05),"NO CUMPLIDA","ACEPTABLE"))),"N/A")</f>
        <v>SOBRESALIENTE</v>
      </c>
      <c r="DC363" s="11">
        <v>0.8</v>
      </c>
      <c r="DD363" s="26"/>
    </row>
    <row r="364" spans="1:108" ht="67.5">
      <c r="A364" s="6" t="s">
        <v>2844</v>
      </c>
      <c r="B364" s="7" t="s">
        <v>531</v>
      </c>
      <c r="C364" s="8" t="s">
        <v>2522</v>
      </c>
      <c r="D364" s="9" t="s">
        <v>2523</v>
      </c>
      <c r="E364" s="9">
        <v>36757081</v>
      </c>
      <c r="F364" s="8" t="s">
        <v>2751</v>
      </c>
      <c r="G364" s="9" t="s">
        <v>2752</v>
      </c>
      <c r="H364" s="9">
        <v>59820489</v>
      </c>
      <c r="I364" s="7" t="s">
        <v>760</v>
      </c>
      <c r="J364" s="9" t="s">
        <v>2845</v>
      </c>
      <c r="K364" s="7" t="s">
        <v>2846</v>
      </c>
      <c r="L364" s="7" t="s">
        <v>537</v>
      </c>
      <c r="M364" s="7" t="s">
        <v>111</v>
      </c>
      <c r="N364" s="7" t="s">
        <v>112</v>
      </c>
      <c r="O364" s="7" t="s">
        <v>2</v>
      </c>
      <c r="P364" s="7" t="s">
        <v>2595</v>
      </c>
      <c r="Q364" s="7" t="s">
        <v>601</v>
      </c>
      <c r="R364" s="8" t="s">
        <v>2847</v>
      </c>
      <c r="S364" s="7" t="s">
        <v>2848</v>
      </c>
      <c r="T364" s="7" t="s">
        <v>2849</v>
      </c>
      <c r="U364" s="11">
        <v>0.1</v>
      </c>
      <c r="V364" s="7" t="s">
        <v>160</v>
      </c>
      <c r="W364" s="321">
        <v>0</v>
      </c>
      <c r="X364" s="321">
        <v>29</v>
      </c>
      <c r="Y364" s="14">
        <f t="shared" si="348"/>
        <v>0</v>
      </c>
      <c r="Z364" s="321">
        <v>0</v>
      </c>
      <c r="AA364" s="321">
        <v>26</v>
      </c>
      <c r="AB364" s="14">
        <f t="shared" si="349"/>
        <v>0</v>
      </c>
      <c r="AC364" s="321">
        <v>0</v>
      </c>
      <c r="AD364" s="321">
        <v>36</v>
      </c>
      <c r="AE364" s="14">
        <f t="shared" si="350"/>
        <v>0</v>
      </c>
      <c r="AF364" s="49">
        <f t="shared" si="345"/>
        <v>0</v>
      </c>
      <c r="AG364" s="7">
        <f t="shared" si="345"/>
        <v>91</v>
      </c>
      <c r="AH364" s="14">
        <f t="shared" si="375"/>
        <v>0</v>
      </c>
      <c r="AI364" s="17" t="str">
        <f>IFERROR((IF(AH364&lt;=AJ364,"SOBRESALIENTE",IF(AH364&gt;AJ364+(AJ364*0.05),"NO CUMPLIDA","ACEPTABLE"))),"N/A")</f>
        <v>SOBRESALIENTE</v>
      </c>
      <c r="AJ364" s="11">
        <v>0.1</v>
      </c>
      <c r="AK364" s="11" t="s">
        <v>119</v>
      </c>
      <c r="AL364" s="318" t="s">
        <v>2850</v>
      </c>
      <c r="AM364" s="322">
        <v>0</v>
      </c>
      <c r="AN364" s="322">
        <v>20</v>
      </c>
      <c r="AO364" s="14">
        <f t="shared" si="352"/>
        <v>0</v>
      </c>
      <c r="AP364" s="322">
        <v>0</v>
      </c>
      <c r="AQ364" s="322">
        <v>33</v>
      </c>
      <c r="AR364" s="14">
        <f t="shared" si="353"/>
        <v>0</v>
      </c>
      <c r="AS364" s="322">
        <v>0</v>
      </c>
      <c r="AT364" s="322">
        <v>29</v>
      </c>
      <c r="AU364" s="14">
        <f t="shared" si="354"/>
        <v>0</v>
      </c>
      <c r="AV364" s="49">
        <f t="shared" si="383"/>
        <v>0</v>
      </c>
      <c r="AW364" s="7">
        <f t="shared" si="383"/>
        <v>82</v>
      </c>
      <c r="AX364" s="14">
        <f t="shared" si="355"/>
        <v>0</v>
      </c>
      <c r="AY364" s="17" t="str">
        <f>IFERROR((IF(AX364&lt;=AZ364,"SOBRESALIENTE",IF(AX364&gt;AZ364+(AZ364*0.05),"NO CUMPLIDA","ACEPTABLE"))),"N/A")</f>
        <v>SOBRESALIENTE</v>
      </c>
      <c r="AZ364" s="11">
        <f t="shared" si="376"/>
        <v>0.1</v>
      </c>
      <c r="BA364" s="11" t="s">
        <v>119</v>
      </c>
      <c r="BB364" s="7" t="s">
        <v>2850</v>
      </c>
      <c r="BC364" s="21"/>
      <c r="BD364" s="21"/>
      <c r="BE364" s="14" t="e">
        <f t="shared" si="357"/>
        <v>#DIV/0!</v>
      </c>
      <c r="BF364" s="21"/>
      <c r="BG364" s="21"/>
      <c r="BH364" s="14" t="e">
        <f t="shared" si="358"/>
        <v>#DIV/0!</v>
      </c>
      <c r="BI364" s="21"/>
      <c r="BJ364" s="21"/>
      <c r="BK364" s="14" t="e">
        <f t="shared" si="359"/>
        <v>#DIV/0!</v>
      </c>
      <c r="BL364" s="27">
        <f t="shared" si="384"/>
        <v>0</v>
      </c>
      <c r="BM364" s="26">
        <f t="shared" si="384"/>
        <v>0</v>
      </c>
      <c r="BN364" s="14" t="e">
        <f t="shared" si="360"/>
        <v>#DIV/0!</v>
      </c>
      <c r="BO364" s="28" t="str">
        <f>IFERROR((IF(BN364&lt;=BP364,"SOBRESALIENTE",IF(BN364&gt;BP364+(BP364*0.05),"NO CUMPLIDA","ACEPTABLE"))),"N/A")</f>
        <v>N/A</v>
      </c>
      <c r="BP364" s="24">
        <f t="shared" si="394"/>
        <v>0.1</v>
      </c>
      <c r="BQ364" s="21"/>
      <c r="BR364" s="21"/>
      <c r="BS364" s="21"/>
      <c r="BT364" s="14" t="e">
        <f t="shared" si="362"/>
        <v>#DIV/0!</v>
      </c>
      <c r="BU364" s="21"/>
      <c r="BV364" s="21"/>
      <c r="BW364" s="14" t="e">
        <f t="shared" si="363"/>
        <v>#DIV/0!</v>
      </c>
      <c r="BX364" s="21"/>
      <c r="BY364" s="21"/>
      <c r="BZ364" s="14" t="e">
        <f t="shared" si="364"/>
        <v>#DIV/0!</v>
      </c>
      <c r="CA364" s="27">
        <f t="shared" si="365"/>
        <v>0</v>
      </c>
      <c r="CB364" s="26">
        <f t="shared" si="365"/>
        <v>0</v>
      </c>
      <c r="CC364" s="14" t="e">
        <f t="shared" si="366"/>
        <v>#DIV/0!</v>
      </c>
      <c r="CD364" s="28" t="str">
        <f>IFERROR((IF(CC364&lt;=CE364,"SOBRESALIENTE",IF(CC364&gt;CE364+(CE364*0.05),"NO CUMPLIDA","ACEPTABLE"))),"N/A")</f>
        <v>N/A</v>
      </c>
      <c r="CE364" s="24">
        <f t="shared" si="395"/>
        <v>0.1</v>
      </c>
      <c r="CF364" s="21"/>
      <c r="CG364" s="26">
        <f t="shared" si="396"/>
        <v>0</v>
      </c>
      <c r="CH364" s="26">
        <f t="shared" si="396"/>
        <v>173</v>
      </c>
      <c r="CI364" s="14">
        <f t="shared" si="369"/>
        <v>0</v>
      </c>
      <c r="CJ364" s="28" t="str">
        <f>IFERROR((IF(CI364&lt;=CK364,"SOBRESALIENTE",IF(CI364&gt;CK364+(CK364*0.05),"NO CUMPLIDA","ACEPTABLE"))),"N/A")</f>
        <v>SOBRESALIENTE</v>
      </c>
      <c r="CK364" s="11">
        <v>0.1</v>
      </c>
      <c r="CL364" s="26"/>
      <c r="CM364" s="26">
        <f t="shared" si="370"/>
        <v>0</v>
      </c>
      <c r="CN364" s="38">
        <f t="shared" si="377"/>
        <v>28.833333333333332</v>
      </c>
      <c r="CO364" s="14">
        <f t="shared" si="371"/>
        <v>0</v>
      </c>
      <c r="CP364" s="28" t="str">
        <f>IFERROR((IF(CO364&lt;=CQ364,"SOBRESALIENTE",IF(CO364&gt;CQ364+(CQ364*0.05),"NO CUMPLIDA","ACEPTABLE"))),"N/A")</f>
        <v>SOBRESALIENTE</v>
      </c>
      <c r="CQ364" s="11">
        <v>0.1</v>
      </c>
      <c r="CR364" s="26"/>
      <c r="CS364" s="163">
        <f t="shared" si="382"/>
        <v>0</v>
      </c>
      <c r="CT364" s="29">
        <f t="shared" si="378"/>
        <v>28.833333333333332</v>
      </c>
      <c r="CU364" s="30">
        <f t="shared" si="373"/>
        <v>0</v>
      </c>
      <c r="CV364" s="28" t="str">
        <f>IFERROR((IF(CU364&lt;=CW364,"SOBRESALIENTE",IF(CU364&gt;CW364+(CW364*0.05),"NO CUMPLIDA","ACEPTABLE"))),"N/A")</f>
        <v>SOBRESALIENTE</v>
      </c>
      <c r="CW364" s="11">
        <v>0.1</v>
      </c>
      <c r="CX364" s="26"/>
      <c r="CY364" s="26">
        <f t="shared" si="393"/>
        <v>0</v>
      </c>
      <c r="CZ364" s="46">
        <f t="shared" si="393"/>
        <v>173</v>
      </c>
      <c r="DA364" s="30">
        <f t="shared" si="374"/>
        <v>0</v>
      </c>
      <c r="DB364" s="28" t="str">
        <f>IFERROR((IF(DA364&lt;=DC364,"SOBRESALIENTE",IF(DA364&gt;DC364+(DC364*0.05),"NO CUMPLIDA","ACEPTABLE"))),"N/A")</f>
        <v>SOBRESALIENTE</v>
      </c>
      <c r="DC364" s="11">
        <v>0.1</v>
      </c>
      <c r="DD364" s="26"/>
    </row>
    <row r="365" spans="1:108" ht="78.75">
      <c r="A365" s="8" t="s">
        <v>2851</v>
      </c>
      <c r="B365" s="7" t="s">
        <v>531</v>
      </c>
      <c r="C365" s="8" t="s">
        <v>2522</v>
      </c>
      <c r="D365" s="9" t="s">
        <v>2523</v>
      </c>
      <c r="E365" s="9">
        <v>36757081</v>
      </c>
      <c r="F365" s="8" t="s">
        <v>2751</v>
      </c>
      <c r="G365" s="9" t="s">
        <v>2752</v>
      </c>
      <c r="H365" s="9">
        <v>59820489</v>
      </c>
      <c r="I365" s="7" t="s">
        <v>760</v>
      </c>
      <c r="J365" s="9" t="s">
        <v>193</v>
      </c>
      <c r="K365" s="7" t="s">
        <v>2852</v>
      </c>
      <c r="L365" s="7" t="s">
        <v>573</v>
      </c>
      <c r="M365" s="7" t="s">
        <v>111</v>
      </c>
      <c r="N365" s="7" t="s">
        <v>112</v>
      </c>
      <c r="O365" s="7" t="s">
        <v>2</v>
      </c>
      <c r="P365" s="7" t="s">
        <v>2595</v>
      </c>
      <c r="Q365" s="7" t="s">
        <v>1129</v>
      </c>
      <c r="R365" s="8" t="s">
        <v>2853</v>
      </c>
      <c r="S365" s="7" t="s">
        <v>2854</v>
      </c>
      <c r="T365" s="7" t="s">
        <v>2855</v>
      </c>
      <c r="U365" s="11">
        <v>0.85</v>
      </c>
      <c r="V365" s="7" t="s">
        <v>160</v>
      </c>
      <c r="W365" s="321">
        <v>245</v>
      </c>
      <c r="X365" s="321">
        <v>255</v>
      </c>
      <c r="Y365" s="14">
        <f t="shared" si="348"/>
        <v>0.96078431372549022</v>
      </c>
      <c r="Z365" s="321">
        <v>235</v>
      </c>
      <c r="AA365" s="321">
        <v>271</v>
      </c>
      <c r="AB365" s="14">
        <f t="shared" si="349"/>
        <v>0.86715867158671589</v>
      </c>
      <c r="AC365" s="321">
        <v>344</v>
      </c>
      <c r="AD365" s="321">
        <v>358</v>
      </c>
      <c r="AE365" s="14">
        <f t="shared" si="350"/>
        <v>0.96089385474860334</v>
      </c>
      <c r="AF365" s="49">
        <f t="shared" si="345"/>
        <v>824</v>
      </c>
      <c r="AG365" s="7">
        <f t="shared" si="345"/>
        <v>884</v>
      </c>
      <c r="AH365" s="14">
        <f t="shared" si="375"/>
        <v>0.9321266968325792</v>
      </c>
      <c r="AI365" s="17" t="str">
        <f>IFERROR((IF(AH365&gt;=AJ365,"SOBRESALIENTE",IF(AH365&gt;AJ365-(AJ365*0.05),"NO CUMPLIDA","ACEPTABLE"))),"N/A")</f>
        <v>SOBRESALIENTE</v>
      </c>
      <c r="AJ365" s="11">
        <v>0.85</v>
      </c>
      <c r="AK365" s="11" t="s">
        <v>119</v>
      </c>
      <c r="AL365" s="318" t="s">
        <v>2856</v>
      </c>
      <c r="AM365" s="322">
        <v>187</v>
      </c>
      <c r="AN365" s="322">
        <v>200</v>
      </c>
      <c r="AO365" s="14">
        <f t="shared" si="352"/>
        <v>0.93500000000000005</v>
      </c>
      <c r="AP365" s="322">
        <v>369</v>
      </c>
      <c r="AQ365" s="322">
        <v>396</v>
      </c>
      <c r="AR365" s="14">
        <f t="shared" si="353"/>
        <v>0.93181818181818177</v>
      </c>
      <c r="AS365" s="322">
        <v>380</v>
      </c>
      <c r="AT365" s="322">
        <v>393</v>
      </c>
      <c r="AU365" s="14">
        <f t="shared" si="354"/>
        <v>0.9669211195928753</v>
      </c>
      <c r="AV365" s="49">
        <f t="shared" si="383"/>
        <v>936</v>
      </c>
      <c r="AW365" s="7">
        <f t="shared" si="383"/>
        <v>989</v>
      </c>
      <c r="AX365" s="14">
        <f t="shared" si="355"/>
        <v>0.94641051567239631</v>
      </c>
      <c r="AY365" s="17" t="str">
        <f>IFERROR((IF(AX365&gt;=AZ365,"SOBRESALIENTE",IF(AX365&gt;AZ365-(AZ365*0.05),"NO CUMPLIDA","ACEPTABLE"))),"N/A")</f>
        <v>SOBRESALIENTE</v>
      </c>
      <c r="AZ365" s="11">
        <f t="shared" si="376"/>
        <v>0.85</v>
      </c>
      <c r="BA365" s="11" t="s">
        <v>119</v>
      </c>
      <c r="BB365" s="7" t="s">
        <v>2857</v>
      </c>
      <c r="BC365" s="21"/>
      <c r="BD365" s="21"/>
      <c r="BE365" s="14" t="e">
        <f t="shared" si="357"/>
        <v>#DIV/0!</v>
      </c>
      <c r="BF365" s="21"/>
      <c r="BG365" s="21"/>
      <c r="BH365" s="14" t="e">
        <f t="shared" si="358"/>
        <v>#DIV/0!</v>
      </c>
      <c r="BI365" s="21"/>
      <c r="BJ365" s="21"/>
      <c r="BK365" s="14" t="e">
        <f t="shared" si="359"/>
        <v>#DIV/0!</v>
      </c>
      <c r="BL365" s="27">
        <f t="shared" si="384"/>
        <v>0</v>
      </c>
      <c r="BM365" s="26">
        <f t="shared" si="384"/>
        <v>0</v>
      </c>
      <c r="BN365" s="14" t="e">
        <f t="shared" si="360"/>
        <v>#DIV/0!</v>
      </c>
      <c r="BO365" s="28" t="str">
        <f>IFERROR((IF(BN365&gt;=BP365,"SOBRESALIENTE",IF(BN365&lt;BP365-(BP365*0.05),"NO CUMPLIDA","ACEPTABLE"))),"N/A")</f>
        <v>N/A</v>
      </c>
      <c r="BP365" s="24">
        <f t="shared" si="394"/>
        <v>0.85</v>
      </c>
      <c r="BQ365" s="21"/>
      <c r="BR365" s="21"/>
      <c r="BS365" s="21"/>
      <c r="BT365" s="14" t="e">
        <f t="shared" si="362"/>
        <v>#DIV/0!</v>
      </c>
      <c r="BU365" s="21"/>
      <c r="BV365" s="21"/>
      <c r="BW365" s="14" t="e">
        <f t="shared" si="363"/>
        <v>#DIV/0!</v>
      </c>
      <c r="BX365" s="21"/>
      <c r="BY365" s="21"/>
      <c r="BZ365" s="14" t="e">
        <f t="shared" si="364"/>
        <v>#DIV/0!</v>
      </c>
      <c r="CA365" s="27">
        <f t="shared" si="365"/>
        <v>0</v>
      </c>
      <c r="CB365" s="26">
        <f t="shared" si="365"/>
        <v>0</v>
      </c>
      <c r="CC365" s="14" t="e">
        <f t="shared" si="366"/>
        <v>#DIV/0!</v>
      </c>
      <c r="CD365" s="28" t="str">
        <f>IFERROR((IF(CC365&gt;=CE365,"SOBRESALIENTE",IF(CC365&lt;CE365-(CE365*0.05),"NO CUMPLIDA","ACEPTABLE"))),"N/A")</f>
        <v>N/A</v>
      </c>
      <c r="CE365" s="24">
        <f t="shared" si="395"/>
        <v>0.85</v>
      </c>
      <c r="CF365" s="21"/>
      <c r="CG365" s="26">
        <f t="shared" si="396"/>
        <v>1760</v>
      </c>
      <c r="CH365" s="26">
        <f t="shared" si="396"/>
        <v>1873</v>
      </c>
      <c r="CI365" s="14">
        <f t="shared" si="369"/>
        <v>0.93966898024559531</v>
      </c>
      <c r="CJ365" s="28" t="str">
        <f>IFERROR((IF(CI365&gt;=CK365,"SOBRESALIENTE",IF(CI365&lt;CK365-(CK365*0.05),"NO CUMPLIDA","ACEPTABLE"))),"N/A")</f>
        <v>SOBRESALIENTE</v>
      </c>
      <c r="CK365" s="11">
        <v>0.85</v>
      </c>
      <c r="CL365" s="26"/>
      <c r="CM365" s="26">
        <f t="shared" si="370"/>
        <v>1760</v>
      </c>
      <c r="CN365" s="38">
        <f t="shared" si="377"/>
        <v>312.16666666666669</v>
      </c>
      <c r="CO365" s="14">
        <f t="shared" si="371"/>
        <v>5.6380138814735714</v>
      </c>
      <c r="CP365" s="28" t="str">
        <f>IFERROR((IF(CO365&gt;=CQ365,"SOBRESALIENTE",IF(CO365&lt;CQ365-(CQ365*0.05),"NO CUMPLIDA","ACEPTABLE"))),"N/A")</f>
        <v>SOBRESALIENTE</v>
      </c>
      <c r="CQ365" s="11">
        <v>0.85</v>
      </c>
      <c r="CR365" s="26"/>
      <c r="CS365" s="163">
        <f t="shared" si="382"/>
        <v>0</v>
      </c>
      <c r="CT365" s="29">
        <f t="shared" si="378"/>
        <v>312.16666666666669</v>
      </c>
      <c r="CU365" s="30">
        <f t="shared" si="373"/>
        <v>0</v>
      </c>
      <c r="CV365" s="28" t="str">
        <f>IFERROR((IF(CU365&gt;=CW365,"SOBRESALIENTE",IF(CU365&lt;CW365-(CW365*0.05),"NO CUMPLIDA","ACEPTABLE"))),"N/A")</f>
        <v>NO CUMPLIDA</v>
      </c>
      <c r="CW365" s="11">
        <v>0.85</v>
      </c>
      <c r="CX365" s="26"/>
      <c r="CY365" s="26">
        <f t="shared" si="393"/>
        <v>1760</v>
      </c>
      <c r="CZ365" s="46">
        <f t="shared" si="393"/>
        <v>1873</v>
      </c>
      <c r="DA365" s="30">
        <f t="shared" si="374"/>
        <v>0.93966898024559531</v>
      </c>
      <c r="DB365" s="28" t="str">
        <f>IFERROR((IF(DA365&gt;=DC365,"SOBRESALIENTE",IF(DA365&lt;DC365-(DC365*0.05),"NO CUMPLIDA","ACEPTABLE"))),"N/A")</f>
        <v>SOBRESALIENTE</v>
      </c>
      <c r="DC365" s="11">
        <v>0.85</v>
      </c>
      <c r="DD365" s="26"/>
    </row>
    <row r="366" spans="1:108" ht="148.5">
      <c r="A366" s="6" t="s">
        <v>2858</v>
      </c>
      <c r="B366" s="7" t="s">
        <v>531</v>
      </c>
      <c r="C366" s="8" t="s">
        <v>2522</v>
      </c>
      <c r="D366" s="9" t="s">
        <v>2523</v>
      </c>
      <c r="E366" s="9">
        <v>36757081</v>
      </c>
      <c r="F366" s="8" t="s">
        <v>2859</v>
      </c>
      <c r="G366" s="9" t="s">
        <v>2523</v>
      </c>
      <c r="H366" s="9">
        <v>36757081</v>
      </c>
      <c r="I366" s="7" t="s">
        <v>760</v>
      </c>
      <c r="J366" s="7" t="s">
        <v>2860</v>
      </c>
      <c r="K366" s="7" t="s">
        <v>2638</v>
      </c>
      <c r="L366" s="7" t="s">
        <v>537</v>
      </c>
      <c r="M366" s="7" t="s">
        <v>111</v>
      </c>
      <c r="N366" s="7" t="s">
        <v>112</v>
      </c>
      <c r="O366" s="7" t="s">
        <v>2</v>
      </c>
      <c r="P366" s="7" t="s">
        <v>193</v>
      </c>
      <c r="Q366" s="7" t="s">
        <v>607</v>
      </c>
      <c r="R366" s="8" t="s">
        <v>2861</v>
      </c>
      <c r="S366" s="7" t="s">
        <v>2862</v>
      </c>
      <c r="T366" s="7" t="s">
        <v>2863</v>
      </c>
      <c r="U366" s="11">
        <v>0.9</v>
      </c>
      <c r="V366" s="7" t="s">
        <v>160</v>
      </c>
      <c r="W366" s="60">
        <v>160</v>
      </c>
      <c r="X366" s="323">
        <v>160</v>
      </c>
      <c r="Y366" s="14">
        <f t="shared" si="348"/>
        <v>1</v>
      </c>
      <c r="Z366" s="323">
        <v>171</v>
      </c>
      <c r="AA366" s="323">
        <v>171</v>
      </c>
      <c r="AB366" s="14">
        <f t="shared" si="349"/>
        <v>1</v>
      </c>
      <c r="AC366" s="323">
        <v>185</v>
      </c>
      <c r="AD366" s="323">
        <v>185</v>
      </c>
      <c r="AE366" s="14">
        <f t="shared" si="350"/>
        <v>1</v>
      </c>
      <c r="AF366" s="324">
        <f t="shared" si="345"/>
        <v>516</v>
      </c>
      <c r="AG366" s="7">
        <f t="shared" si="345"/>
        <v>516</v>
      </c>
      <c r="AH366" s="14">
        <f t="shared" si="375"/>
        <v>1</v>
      </c>
      <c r="AI366" s="17" t="str">
        <f>IFERROR((IF(AH366&lt;=AJ366,"SOBRESALIENTE",IF(AH366&lt;AJ366+(AJ366*0.05),"NO CUMPLIDA","ACEPTABLE"))),"N/A")</f>
        <v>ACEPTABLE</v>
      </c>
      <c r="AJ366" s="11">
        <v>0.9</v>
      </c>
      <c r="AK366" s="11" t="s">
        <v>119</v>
      </c>
      <c r="AL366" s="325" t="s">
        <v>2864</v>
      </c>
      <c r="AM366" s="323">
        <v>168</v>
      </c>
      <c r="AN366" s="323">
        <v>168</v>
      </c>
      <c r="AO366" s="14">
        <f t="shared" si="352"/>
        <v>1</v>
      </c>
      <c r="AP366" s="323">
        <v>207</v>
      </c>
      <c r="AQ366" s="323">
        <v>207</v>
      </c>
      <c r="AR366" s="14">
        <f t="shared" si="353"/>
        <v>1</v>
      </c>
      <c r="AS366" s="323">
        <v>184</v>
      </c>
      <c r="AT366" s="323">
        <v>184</v>
      </c>
      <c r="AU366" s="14">
        <f t="shared" si="354"/>
        <v>1</v>
      </c>
      <c r="AV366" s="49">
        <f t="shared" si="383"/>
        <v>559</v>
      </c>
      <c r="AW366" s="7">
        <f t="shared" si="383"/>
        <v>559</v>
      </c>
      <c r="AX366" s="14">
        <f t="shared" si="355"/>
        <v>1</v>
      </c>
      <c r="AY366" s="17" t="str">
        <f>IFERROR((IF(AX366&lt;=AZ366,"SOBRESALIENTE",IF(AX366&lt;AZ366+(AZ366*0.05),"NO CUMPLIDA","ACEPTABLE"))),"N/A")</f>
        <v>ACEPTABLE</v>
      </c>
      <c r="AZ366" s="11">
        <f t="shared" si="376"/>
        <v>0.9</v>
      </c>
      <c r="BA366" s="11" t="s">
        <v>119</v>
      </c>
      <c r="BB366" s="7" t="s">
        <v>2865</v>
      </c>
      <c r="BC366" s="21"/>
      <c r="BD366" s="21"/>
      <c r="BE366" s="14" t="e">
        <f t="shared" si="357"/>
        <v>#DIV/0!</v>
      </c>
      <c r="BF366" s="21"/>
      <c r="BG366" s="21"/>
      <c r="BH366" s="14" t="e">
        <f t="shared" si="358"/>
        <v>#DIV/0!</v>
      </c>
      <c r="BI366" s="21"/>
      <c r="BJ366" s="21"/>
      <c r="BK366" s="14" t="e">
        <f t="shared" si="359"/>
        <v>#DIV/0!</v>
      </c>
      <c r="BL366" s="27">
        <f t="shared" si="384"/>
        <v>0</v>
      </c>
      <c r="BM366" s="26">
        <f t="shared" si="384"/>
        <v>0</v>
      </c>
      <c r="BN366" s="14" t="e">
        <f t="shared" si="360"/>
        <v>#DIV/0!</v>
      </c>
      <c r="BO366" s="28" t="str">
        <f>IFERROR((IF(BN366&gt;=BP366,"SOBRESALIENTE",IF(BN366&lt;BP366-(BP366*0.05),"NO CUMPLIDA","ACEPTABLE"))),"N/A")</f>
        <v>N/A</v>
      </c>
      <c r="BP366" s="24">
        <f t="shared" si="394"/>
        <v>0.9</v>
      </c>
      <c r="BQ366" s="21"/>
      <c r="BR366" s="21"/>
      <c r="BS366" s="21"/>
      <c r="BT366" s="14" t="e">
        <f t="shared" si="362"/>
        <v>#DIV/0!</v>
      </c>
      <c r="BU366" s="21"/>
      <c r="BV366" s="21"/>
      <c r="BW366" s="14" t="e">
        <f t="shared" si="363"/>
        <v>#DIV/0!</v>
      </c>
      <c r="BX366" s="21"/>
      <c r="BY366" s="21"/>
      <c r="BZ366" s="14" t="e">
        <f t="shared" si="364"/>
        <v>#DIV/0!</v>
      </c>
      <c r="CA366" s="27">
        <f t="shared" si="365"/>
        <v>0</v>
      </c>
      <c r="CB366" s="26">
        <f t="shared" si="365"/>
        <v>0</v>
      </c>
      <c r="CC366" s="14" t="e">
        <f t="shared" si="366"/>
        <v>#DIV/0!</v>
      </c>
      <c r="CD366" s="28" t="str">
        <f>IFERROR((IF(CC366&gt;=CE366,"SOBRESALIENTE",IF(CC366&lt;CE366-(CE366*0.05),"NO CUMPLIDA","ACEPTABLE"))),"N/A")</f>
        <v>N/A</v>
      </c>
      <c r="CE366" s="24">
        <f t="shared" si="395"/>
        <v>0.9</v>
      </c>
      <c r="CF366" s="21"/>
      <c r="CG366" s="163">
        <f t="shared" si="396"/>
        <v>1075</v>
      </c>
      <c r="CH366" s="163">
        <f t="shared" si="396"/>
        <v>1075</v>
      </c>
      <c r="CI366" s="14">
        <f t="shared" si="369"/>
        <v>1</v>
      </c>
      <c r="CJ366" s="28" t="str">
        <f>IFERROR((IF(CI366&gt;=CK366,"SOBRESALIENTE",IF(CI366&lt;CK366-(CK366*0.05),"NO CUMPLIDA","ACEPTABLE"))),"N/A")</f>
        <v>SOBRESALIENTE</v>
      </c>
      <c r="CK366" s="11">
        <v>0.9</v>
      </c>
      <c r="CL366" s="26"/>
      <c r="CM366" s="163">
        <f t="shared" si="370"/>
        <v>1075</v>
      </c>
      <c r="CN366" s="38">
        <f t="shared" si="377"/>
        <v>179.16666666666666</v>
      </c>
      <c r="CO366" s="14">
        <f t="shared" si="371"/>
        <v>6</v>
      </c>
      <c r="CP366" s="28" t="str">
        <f>IFERROR((IF(CO366&lt;=CQ366,"SOBRESALIENTE",IF(CO366&gt;CQ366+(CQ366*0.05),"NO CUMPLIDA","ACEPTABLE"))),"N/A")</f>
        <v>NO CUMPLIDA</v>
      </c>
      <c r="CQ366" s="11">
        <v>0.9</v>
      </c>
      <c r="CR366" s="26"/>
      <c r="CS366" s="163">
        <f t="shared" si="382"/>
        <v>0</v>
      </c>
      <c r="CT366" s="29">
        <f t="shared" si="378"/>
        <v>179.16666666666666</v>
      </c>
      <c r="CU366" s="30">
        <f t="shared" si="373"/>
        <v>0</v>
      </c>
      <c r="CV366" s="28" t="str">
        <f>IFERROR((IF(CU366&lt;=CW366,"SOBRESALIENTE",IF(CU366&lt;CW366+(CW366*0.05),"NO CUMPLIDA","ACEPTABLE"))),"N/A")</f>
        <v>SOBRESALIENTE</v>
      </c>
      <c r="CW366" s="11">
        <v>0.9</v>
      </c>
      <c r="CX366" s="26"/>
      <c r="CY366" s="163">
        <f t="shared" si="393"/>
        <v>1075</v>
      </c>
      <c r="CZ366" s="46">
        <f t="shared" si="393"/>
        <v>1075</v>
      </c>
      <c r="DA366" s="30">
        <f t="shared" si="374"/>
        <v>1</v>
      </c>
      <c r="DB366" s="28" t="str">
        <f>IFERROR((IF(DA366&gt;=DC366,"SOBRESALIENTE",IF(DA366&lt;DC366-(DC366*0.05),"NO CUMPLIDA","ACEPTABLE"))),"N/A")</f>
        <v>SOBRESALIENTE</v>
      </c>
      <c r="DC366" s="11">
        <v>0.9</v>
      </c>
      <c r="DD366" s="26"/>
    </row>
    <row r="367" spans="1:108" ht="297">
      <c r="A367" s="8" t="s">
        <v>2866</v>
      </c>
      <c r="B367" s="7" t="s">
        <v>531</v>
      </c>
      <c r="C367" s="8" t="s">
        <v>2522</v>
      </c>
      <c r="D367" s="9" t="s">
        <v>2523</v>
      </c>
      <c r="E367" s="9">
        <v>36757081</v>
      </c>
      <c r="F367" s="8" t="s">
        <v>2859</v>
      </c>
      <c r="G367" s="9" t="s">
        <v>2523</v>
      </c>
      <c r="H367" s="9">
        <v>36757081</v>
      </c>
      <c r="I367" s="7" t="s">
        <v>760</v>
      </c>
      <c r="J367" s="7" t="s">
        <v>2860</v>
      </c>
      <c r="K367" s="7" t="s">
        <v>2867</v>
      </c>
      <c r="L367" s="7" t="s">
        <v>537</v>
      </c>
      <c r="M367" s="7" t="s">
        <v>111</v>
      </c>
      <c r="N367" s="7" t="s">
        <v>112</v>
      </c>
      <c r="O367" s="7" t="s">
        <v>2</v>
      </c>
      <c r="P367" s="7" t="s">
        <v>193</v>
      </c>
      <c r="Q367" s="7" t="s">
        <v>607</v>
      </c>
      <c r="R367" s="8" t="s">
        <v>2868</v>
      </c>
      <c r="S367" s="7" t="s">
        <v>2869</v>
      </c>
      <c r="T367" s="7" t="s">
        <v>2870</v>
      </c>
      <c r="U367" s="11">
        <v>0.5</v>
      </c>
      <c r="V367" s="7" t="s">
        <v>160</v>
      </c>
      <c r="W367" s="110">
        <v>61</v>
      </c>
      <c r="X367" s="326">
        <v>160</v>
      </c>
      <c r="Y367" s="14">
        <f t="shared" si="348"/>
        <v>0.38124999999999998</v>
      </c>
      <c r="Z367" s="323">
        <v>68</v>
      </c>
      <c r="AA367" s="323">
        <v>171</v>
      </c>
      <c r="AB367" s="14">
        <f t="shared" si="349"/>
        <v>0.39766081871345027</v>
      </c>
      <c r="AC367" s="323">
        <v>70</v>
      </c>
      <c r="AD367" s="323">
        <v>185</v>
      </c>
      <c r="AE367" s="14">
        <f t="shared" si="350"/>
        <v>0.3783783783783784</v>
      </c>
      <c r="AF367" s="49">
        <f t="shared" si="345"/>
        <v>199</v>
      </c>
      <c r="AG367" s="7">
        <f t="shared" si="345"/>
        <v>516</v>
      </c>
      <c r="AH367" s="14">
        <f t="shared" si="375"/>
        <v>0.38565891472868219</v>
      </c>
      <c r="AI367" s="17" t="str">
        <f>IFERROR((IF(AH367&gt;=AJ367,"SOBRESALIENTE",IF(AH367&lt;AJ367-(AJ367*0.05),"NO CUMPLIDA","ACEPTABLE"))),"N/A")</f>
        <v>NO CUMPLIDA</v>
      </c>
      <c r="AJ367" s="11">
        <v>0.5</v>
      </c>
      <c r="AK367" s="11" t="s">
        <v>119</v>
      </c>
      <c r="AL367" s="325" t="s">
        <v>2871</v>
      </c>
      <c r="AM367" s="326">
        <v>72</v>
      </c>
      <c r="AN367" s="326">
        <v>168</v>
      </c>
      <c r="AO367" s="14">
        <f t="shared" si="352"/>
        <v>0.42857142857142855</v>
      </c>
      <c r="AP367" s="323">
        <v>115</v>
      </c>
      <c r="AQ367" s="323">
        <v>207</v>
      </c>
      <c r="AR367" s="14">
        <f t="shared" si="353"/>
        <v>0.55555555555555558</v>
      </c>
      <c r="AS367" s="323">
        <v>95</v>
      </c>
      <c r="AT367" s="323">
        <v>184</v>
      </c>
      <c r="AU367" s="14">
        <f t="shared" si="354"/>
        <v>0.51630434782608692</v>
      </c>
      <c r="AV367" s="49">
        <f t="shared" si="383"/>
        <v>282</v>
      </c>
      <c r="AW367" s="7">
        <f t="shared" si="383"/>
        <v>559</v>
      </c>
      <c r="AX367" s="14">
        <f t="shared" si="355"/>
        <v>0.50447227191413235</v>
      </c>
      <c r="AY367" s="17" t="str">
        <f>IFERROR((IF(AX367&gt;=AZ367,"SOBRESALIENTE",IF(AX367&lt;AZ367-(AZ367*0.05),"NO CUMPLIDA","ACEPTABLE"))),"N/A")</f>
        <v>SOBRESALIENTE</v>
      </c>
      <c r="AZ367" s="11">
        <f t="shared" si="376"/>
        <v>0.5</v>
      </c>
      <c r="BA367" s="11" t="s">
        <v>119</v>
      </c>
      <c r="BB367" s="7" t="s">
        <v>2872</v>
      </c>
      <c r="BC367" s="21"/>
      <c r="BD367" s="21"/>
      <c r="BE367" s="14" t="e">
        <f t="shared" si="357"/>
        <v>#DIV/0!</v>
      </c>
      <c r="BF367" s="21"/>
      <c r="BG367" s="21"/>
      <c r="BH367" s="14" t="e">
        <f t="shared" si="358"/>
        <v>#DIV/0!</v>
      </c>
      <c r="BI367" s="21"/>
      <c r="BJ367" s="21"/>
      <c r="BK367" s="14" t="e">
        <f t="shared" si="359"/>
        <v>#DIV/0!</v>
      </c>
      <c r="BL367" s="27">
        <f t="shared" si="384"/>
        <v>0</v>
      </c>
      <c r="BM367" s="26">
        <f t="shared" si="384"/>
        <v>0</v>
      </c>
      <c r="BN367" s="14" t="e">
        <f t="shared" si="360"/>
        <v>#DIV/0!</v>
      </c>
      <c r="BO367" s="28" t="str">
        <f>IFERROR((IF(BN367&gt;=BP367,"SOBRESALIENTE",IF(BN367&lt;BP367-(BP367*0.05),"NO CUMPLIDA","ACEPTABLE"))),"N/A")</f>
        <v>N/A</v>
      </c>
      <c r="BP367" s="24">
        <f t="shared" si="394"/>
        <v>0.5</v>
      </c>
      <c r="BQ367" s="21"/>
      <c r="BR367" s="21"/>
      <c r="BS367" s="21"/>
      <c r="BT367" s="14" t="e">
        <f t="shared" si="362"/>
        <v>#DIV/0!</v>
      </c>
      <c r="BU367" s="21"/>
      <c r="BV367" s="21"/>
      <c r="BW367" s="14" t="e">
        <f t="shared" si="363"/>
        <v>#DIV/0!</v>
      </c>
      <c r="BX367" s="21"/>
      <c r="BY367" s="21"/>
      <c r="BZ367" s="14" t="e">
        <f t="shared" si="364"/>
        <v>#DIV/0!</v>
      </c>
      <c r="CA367" s="27">
        <f t="shared" si="365"/>
        <v>0</v>
      </c>
      <c r="CB367" s="26">
        <f t="shared" si="365"/>
        <v>0</v>
      </c>
      <c r="CC367" s="14" t="e">
        <f t="shared" si="366"/>
        <v>#DIV/0!</v>
      </c>
      <c r="CD367" s="28" t="str">
        <f>IFERROR((IF(CC367&gt;=CE367,"SOBRESALIENTE",IF(CC367&lt;CE367-(CE367*0.05),"NO CUMPLIDA","ACEPTABLE"))),"N/A")</f>
        <v>N/A</v>
      </c>
      <c r="CE367" s="24">
        <f t="shared" si="395"/>
        <v>0.5</v>
      </c>
      <c r="CF367" s="21"/>
      <c r="CG367" s="163">
        <f t="shared" si="396"/>
        <v>481</v>
      </c>
      <c r="CH367" s="163">
        <f t="shared" si="396"/>
        <v>1075</v>
      </c>
      <c r="CI367" s="14">
        <f t="shared" si="369"/>
        <v>0.4474418604651163</v>
      </c>
      <c r="CJ367" s="28" t="str">
        <f>IFERROR((IF(CI367&gt;=CK367,"SOBRESALIENTE",IF(CI367&lt;CK367-(CK367*0.05),"NO CUMPLIDA","ACEPTABLE"))),"N/A")</f>
        <v>NO CUMPLIDA</v>
      </c>
      <c r="CK367" s="11">
        <v>0.5</v>
      </c>
      <c r="CL367" s="26"/>
      <c r="CM367" s="163">
        <f t="shared" si="370"/>
        <v>481</v>
      </c>
      <c r="CN367" s="38">
        <f t="shared" si="377"/>
        <v>179.16666666666666</v>
      </c>
      <c r="CO367" s="14">
        <f t="shared" si="371"/>
        <v>2.6846511627906979</v>
      </c>
      <c r="CP367" s="28" t="str">
        <f>IFERROR((IF(CO367&gt;=CQ367,"SOBRESALIENTE",IF(CO367&lt;CQ367-(CQ367*0.05),"NO CUMPLIDA","ACEPTABLE"))),"N/A")</f>
        <v>SOBRESALIENTE</v>
      </c>
      <c r="CQ367" s="11">
        <v>0.5</v>
      </c>
      <c r="CR367" s="26"/>
      <c r="CS367" s="163">
        <f t="shared" si="382"/>
        <v>0</v>
      </c>
      <c r="CT367" s="29">
        <f t="shared" si="378"/>
        <v>179.16666666666666</v>
      </c>
      <c r="CU367" s="30">
        <f t="shared" si="373"/>
        <v>0</v>
      </c>
      <c r="CV367" s="28" t="str">
        <f>IFERROR((IF(CU367&gt;=CW367,"SOBRESALIENTE",IF(CU367&lt;CW367-(CW367*0.05),"NO CUMPLIDA","ACEPTABLE"))),"N/A")</f>
        <v>NO CUMPLIDA</v>
      </c>
      <c r="CW367" s="11">
        <v>0.5</v>
      </c>
      <c r="CX367" s="26"/>
      <c r="CY367" s="163">
        <f t="shared" si="393"/>
        <v>481</v>
      </c>
      <c r="CZ367" s="46">
        <f t="shared" si="393"/>
        <v>1075</v>
      </c>
      <c r="DA367" s="30">
        <f t="shared" si="374"/>
        <v>0.4474418604651163</v>
      </c>
      <c r="DB367" s="28" t="str">
        <f>IFERROR((IF(DA367&gt;=DC367,"SOBRESALIENTE",IF(DA367&lt;DC367-(DC367*0.05),"NO CUMPLIDA","ACEPTABLE"))),"N/A")</f>
        <v>NO CUMPLIDA</v>
      </c>
      <c r="DC367" s="11">
        <v>0.5</v>
      </c>
      <c r="DD367" s="26"/>
    </row>
    <row r="368" spans="1:108" ht="78.75" customHeight="1">
      <c r="A368" s="6" t="s">
        <v>2873</v>
      </c>
      <c r="B368" s="7" t="s">
        <v>531</v>
      </c>
      <c r="C368" s="8" t="s">
        <v>2522</v>
      </c>
      <c r="D368" s="9" t="s">
        <v>2523</v>
      </c>
      <c r="E368" s="9">
        <v>36757081</v>
      </c>
      <c r="F368" s="8" t="s">
        <v>2859</v>
      </c>
      <c r="G368" s="9" t="s">
        <v>2523</v>
      </c>
      <c r="H368" s="9">
        <v>36757081</v>
      </c>
      <c r="I368" s="7" t="s">
        <v>760</v>
      </c>
      <c r="J368" s="7" t="s">
        <v>2860</v>
      </c>
      <c r="K368" s="7" t="s">
        <v>2638</v>
      </c>
      <c r="L368" s="7" t="s">
        <v>537</v>
      </c>
      <c r="M368" s="7" t="s">
        <v>111</v>
      </c>
      <c r="N368" s="7" t="s">
        <v>112</v>
      </c>
      <c r="O368" s="7" t="s">
        <v>2</v>
      </c>
      <c r="P368" s="7" t="s">
        <v>193</v>
      </c>
      <c r="Q368" s="7" t="s">
        <v>607</v>
      </c>
      <c r="R368" s="8" t="s">
        <v>2874</v>
      </c>
      <c r="S368" s="7" t="s">
        <v>2875</v>
      </c>
      <c r="T368" s="7" t="s">
        <v>2876</v>
      </c>
      <c r="U368" s="11">
        <v>0.5</v>
      </c>
      <c r="V368" s="7" t="s">
        <v>160</v>
      </c>
      <c r="W368" s="110">
        <v>83</v>
      </c>
      <c r="X368" s="326">
        <v>160</v>
      </c>
      <c r="Y368" s="14">
        <f t="shared" si="348"/>
        <v>0.51875000000000004</v>
      </c>
      <c r="Z368" s="326">
        <v>80</v>
      </c>
      <c r="AA368" s="326">
        <v>171</v>
      </c>
      <c r="AB368" s="14">
        <f t="shared" si="349"/>
        <v>0.46783625730994149</v>
      </c>
      <c r="AC368" s="326">
        <v>82</v>
      </c>
      <c r="AD368" s="326">
        <v>185</v>
      </c>
      <c r="AE368" s="14">
        <f t="shared" si="350"/>
        <v>0.44324324324324327</v>
      </c>
      <c r="AF368" s="49">
        <f t="shared" si="345"/>
        <v>245</v>
      </c>
      <c r="AG368" s="7">
        <f t="shared" si="345"/>
        <v>516</v>
      </c>
      <c r="AH368" s="14">
        <f t="shared" si="375"/>
        <v>0.47480620155038761</v>
      </c>
      <c r="AI368" s="17" t="str">
        <f>IFERROR((IF(AH368&gt;=AJ368,"SOBRESALIENTE",IF(AH368&lt;AJ368-(AJ368*0.05),"NO CUMPLIDA","ACEPTABLE"))),"N/A")</f>
        <v>NO CUMPLIDA</v>
      </c>
      <c r="AJ368" s="11">
        <v>0.5</v>
      </c>
      <c r="AK368" s="11" t="s">
        <v>119</v>
      </c>
      <c r="AL368" s="181" t="s">
        <v>2877</v>
      </c>
      <c r="AM368" s="326">
        <v>168</v>
      </c>
      <c r="AN368" s="326">
        <v>168</v>
      </c>
      <c r="AO368" s="14">
        <f t="shared" si="352"/>
        <v>1</v>
      </c>
      <c r="AP368" s="326">
        <v>88</v>
      </c>
      <c r="AQ368" s="326">
        <v>207</v>
      </c>
      <c r="AR368" s="14">
        <f t="shared" si="353"/>
        <v>0.4251207729468599</v>
      </c>
      <c r="AS368" s="326">
        <v>86</v>
      </c>
      <c r="AT368" s="326">
        <v>184</v>
      </c>
      <c r="AU368" s="14">
        <f t="shared" si="354"/>
        <v>0.46739130434782611</v>
      </c>
      <c r="AV368" s="49">
        <f t="shared" si="383"/>
        <v>342</v>
      </c>
      <c r="AW368" s="7">
        <f t="shared" si="383"/>
        <v>559</v>
      </c>
      <c r="AX368" s="14">
        <f t="shared" si="355"/>
        <v>0.61180679785330949</v>
      </c>
      <c r="AY368" s="17" t="str">
        <f>IFERROR((IF(AX368&gt;=AZ368,"SOBRESALIENTE",IF(AX368&lt;AZ368-(AZ368*0.05),"NO CUMPLIDA","ACEPTABLE"))),"N/A")</f>
        <v>SOBRESALIENTE</v>
      </c>
      <c r="AZ368" s="11">
        <f t="shared" si="376"/>
        <v>0.5</v>
      </c>
      <c r="BA368" s="11" t="s">
        <v>119</v>
      </c>
      <c r="BB368" s="7" t="s">
        <v>2878</v>
      </c>
      <c r="BC368" s="21"/>
      <c r="BD368" s="21"/>
      <c r="BE368" s="14" t="e">
        <f t="shared" si="357"/>
        <v>#DIV/0!</v>
      </c>
      <c r="BF368" s="21"/>
      <c r="BG368" s="21"/>
      <c r="BH368" s="14" t="e">
        <f t="shared" si="358"/>
        <v>#DIV/0!</v>
      </c>
      <c r="BI368" s="21"/>
      <c r="BJ368" s="21"/>
      <c r="BK368" s="14" t="e">
        <f t="shared" si="359"/>
        <v>#DIV/0!</v>
      </c>
      <c r="BL368" s="27">
        <f t="shared" si="384"/>
        <v>0</v>
      </c>
      <c r="BM368" s="26">
        <f t="shared" si="384"/>
        <v>0</v>
      </c>
      <c r="BN368" s="14" t="e">
        <f t="shared" si="360"/>
        <v>#DIV/0!</v>
      </c>
      <c r="BO368" s="28" t="str">
        <f>IFERROR((IF(BN368&gt;=BP368,"SOBRESALIENTE",IF(BN368&lt;BP368-(BP368*0.05),"NO CUMPLIDA","ACEPTABLE"))),"N/A")</f>
        <v>N/A</v>
      </c>
      <c r="BP368" s="24">
        <f t="shared" si="394"/>
        <v>0.5</v>
      </c>
      <c r="BQ368" s="21"/>
      <c r="BR368" s="21"/>
      <c r="BS368" s="21"/>
      <c r="BT368" s="14" t="e">
        <f t="shared" si="362"/>
        <v>#DIV/0!</v>
      </c>
      <c r="BU368" s="21"/>
      <c r="BV368" s="21"/>
      <c r="BW368" s="14" t="e">
        <f t="shared" si="363"/>
        <v>#DIV/0!</v>
      </c>
      <c r="BX368" s="21"/>
      <c r="BY368" s="21"/>
      <c r="BZ368" s="14" t="e">
        <f t="shared" si="364"/>
        <v>#DIV/0!</v>
      </c>
      <c r="CA368" s="27">
        <f t="shared" si="365"/>
        <v>0</v>
      </c>
      <c r="CB368" s="26">
        <f t="shared" si="365"/>
        <v>0</v>
      </c>
      <c r="CC368" s="14" t="e">
        <f t="shared" si="366"/>
        <v>#DIV/0!</v>
      </c>
      <c r="CD368" s="28" t="str">
        <f>IFERROR((IF(CC368&gt;=CE368,"SOBRESALIENTE",IF(CC368&lt;CE368-(CE368*0.05),"NO CUMPLIDA","ACEPTABLE"))),"N/A")</f>
        <v>N/A</v>
      </c>
      <c r="CE368" s="24">
        <f t="shared" si="395"/>
        <v>0.5</v>
      </c>
      <c r="CF368" s="21"/>
      <c r="CG368" s="163">
        <f t="shared" si="396"/>
        <v>587</v>
      </c>
      <c r="CH368" s="163">
        <f t="shared" si="396"/>
        <v>1075</v>
      </c>
      <c r="CI368" s="14">
        <f t="shared" si="369"/>
        <v>0.54604651162790696</v>
      </c>
      <c r="CJ368" s="28" t="str">
        <f>IFERROR((IF(CI368&gt;=CK368,"SOBRESALIENTE",IF(CI368&lt;CK368-(CK368*0.05),"NO CUMPLIDA","ACEPTABLE"))),"N/A")</f>
        <v>SOBRESALIENTE</v>
      </c>
      <c r="CK368" s="11">
        <v>0.5</v>
      </c>
      <c r="CL368" s="26"/>
      <c r="CM368" s="163">
        <f t="shared" si="370"/>
        <v>587</v>
      </c>
      <c r="CN368" s="38">
        <f t="shared" si="377"/>
        <v>179.16666666666666</v>
      </c>
      <c r="CO368" s="14">
        <f t="shared" si="371"/>
        <v>3.2762790697674422</v>
      </c>
      <c r="CP368" s="28" t="str">
        <f>IFERROR((IF(CO368&gt;=CQ368,"SOBRESALIENTE",IF(CO368&lt;CQ368-(CQ368*0.05),"NO CUMPLIDA","ACEPTABLE"))),"N/A")</f>
        <v>SOBRESALIENTE</v>
      </c>
      <c r="CQ368" s="11">
        <v>0.5</v>
      </c>
      <c r="CR368" s="26"/>
      <c r="CS368" s="163">
        <f t="shared" si="382"/>
        <v>0</v>
      </c>
      <c r="CT368" s="29">
        <f t="shared" si="378"/>
        <v>179.16666666666666</v>
      </c>
      <c r="CU368" s="30">
        <f t="shared" si="373"/>
        <v>0</v>
      </c>
      <c r="CV368" s="28" t="str">
        <f>IFERROR((IF(CU368&gt;=CW368,"SOBRESALIENTE",IF(CU368&lt;CW368-(CW368*0.05),"NO CUMPLIDA","ACEPTABLE"))),"N/A")</f>
        <v>NO CUMPLIDA</v>
      </c>
      <c r="CW368" s="11">
        <v>0.5</v>
      </c>
      <c r="CX368" s="26"/>
      <c r="CY368" s="163">
        <f t="shared" si="393"/>
        <v>587</v>
      </c>
      <c r="CZ368" s="38">
        <f t="shared" si="393"/>
        <v>1075</v>
      </c>
      <c r="DA368" s="30">
        <f t="shared" si="374"/>
        <v>0.54604651162790696</v>
      </c>
      <c r="DB368" s="28" t="str">
        <f>IFERROR((IF(DA368&gt;=DC368,"SOBRESALIENTE",IF(DA368&lt;DC368-(DC368*0.05),"NO CUMPLIDA","ACEPTABLE"))),"N/A")</f>
        <v>SOBRESALIENTE</v>
      </c>
      <c r="DC368" s="11">
        <v>0.5</v>
      </c>
      <c r="DD368" s="26"/>
    </row>
    <row r="369" spans="1:108" ht="148.5">
      <c r="A369" s="8" t="s">
        <v>2879</v>
      </c>
      <c r="B369" s="7" t="s">
        <v>531</v>
      </c>
      <c r="C369" s="8" t="s">
        <v>2522</v>
      </c>
      <c r="D369" s="9" t="s">
        <v>2523</v>
      </c>
      <c r="E369" s="9">
        <v>36757081</v>
      </c>
      <c r="F369" s="8" t="s">
        <v>2859</v>
      </c>
      <c r="G369" s="9" t="s">
        <v>2523</v>
      </c>
      <c r="H369" s="9">
        <v>36757081</v>
      </c>
      <c r="I369" s="7" t="s">
        <v>760</v>
      </c>
      <c r="J369" s="7" t="s">
        <v>2860</v>
      </c>
      <c r="K369" s="7" t="s">
        <v>2638</v>
      </c>
      <c r="L369" s="7" t="s">
        <v>537</v>
      </c>
      <c r="M369" s="7" t="s">
        <v>111</v>
      </c>
      <c r="N369" s="7" t="s">
        <v>112</v>
      </c>
      <c r="O369" s="7" t="s">
        <v>2</v>
      </c>
      <c r="P369" s="7" t="s">
        <v>193</v>
      </c>
      <c r="Q369" s="7" t="s">
        <v>607</v>
      </c>
      <c r="R369" s="8" t="s">
        <v>2880</v>
      </c>
      <c r="S369" s="7" t="s">
        <v>2881</v>
      </c>
      <c r="T369" s="7" t="s">
        <v>2882</v>
      </c>
      <c r="U369" s="11">
        <v>0.5</v>
      </c>
      <c r="V369" s="7" t="s">
        <v>160</v>
      </c>
      <c r="W369" s="110">
        <v>8</v>
      </c>
      <c r="X369" s="326">
        <v>515</v>
      </c>
      <c r="Y369" s="14">
        <f t="shared" si="348"/>
        <v>1.5533980582524271E-2</v>
      </c>
      <c r="Z369" s="326">
        <v>2</v>
      </c>
      <c r="AA369" s="326">
        <v>454</v>
      </c>
      <c r="AB369" s="14">
        <f t="shared" si="349"/>
        <v>4.4052863436123352E-3</v>
      </c>
      <c r="AC369" s="326">
        <v>0</v>
      </c>
      <c r="AD369" s="326">
        <v>394</v>
      </c>
      <c r="AE369" s="14">
        <f t="shared" si="350"/>
        <v>0</v>
      </c>
      <c r="AF369" s="49">
        <f t="shared" si="345"/>
        <v>10</v>
      </c>
      <c r="AG369" s="7">
        <f t="shared" si="345"/>
        <v>1363</v>
      </c>
      <c r="AH369" s="14">
        <f t="shared" si="375"/>
        <v>7.3367571533382242E-3</v>
      </c>
      <c r="AI369" s="17" t="str">
        <f>IFERROR((IF(AH369&lt;=AJ369,"SOBRESALIENTE",IF(AH369&gt;AJ369+(AJ369*0.05),"NO CUMPLIDA","ACEPTABLE"))),"N/A")</f>
        <v>SOBRESALIENTE</v>
      </c>
      <c r="AJ369" s="11">
        <v>0.5</v>
      </c>
      <c r="AK369" s="11" t="s">
        <v>119</v>
      </c>
      <c r="AL369" s="325" t="s">
        <v>2883</v>
      </c>
      <c r="AM369" s="326">
        <v>8</v>
      </c>
      <c r="AN369" s="326">
        <v>515</v>
      </c>
      <c r="AO369" s="14">
        <f t="shared" si="352"/>
        <v>1.5533980582524271E-2</v>
      </c>
      <c r="AP369" s="326">
        <v>2</v>
      </c>
      <c r="AQ369" s="326">
        <v>454</v>
      </c>
      <c r="AR369" s="14">
        <f t="shared" si="353"/>
        <v>4.4052863436123352E-3</v>
      </c>
      <c r="AS369" s="326">
        <v>0</v>
      </c>
      <c r="AT369" s="326">
        <v>394</v>
      </c>
      <c r="AU369" s="14">
        <f t="shared" si="354"/>
        <v>0</v>
      </c>
      <c r="AV369" s="49">
        <f t="shared" si="383"/>
        <v>10</v>
      </c>
      <c r="AW369" s="7">
        <f t="shared" si="383"/>
        <v>1363</v>
      </c>
      <c r="AX369" s="14">
        <f t="shared" si="355"/>
        <v>7.3367571533382242E-3</v>
      </c>
      <c r="AY369" s="17" t="str">
        <f>IFERROR((IF(AX369&lt;=AZ369,"SOBRESALIENTE",IF(AX369&lt;AZ369+(AZ369*0.05),"NO CUMPLIDA","ACEPTABLE"))),"N/A")</f>
        <v>SOBRESALIENTE</v>
      </c>
      <c r="AZ369" s="11">
        <f t="shared" si="376"/>
        <v>0.5</v>
      </c>
      <c r="BA369" s="11" t="s">
        <v>119</v>
      </c>
      <c r="BB369" s="7" t="s">
        <v>2883</v>
      </c>
      <c r="BC369" s="21"/>
      <c r="BD369" s="21"/>
      <c r="BE369" s="14" t="e">
        <f t="shared" si="357"/>
        <v>#DIV/0!</v>
      </c>
      <c r="BF369" s="21"/>
      <c r="BG369" s="21"/>
      <c r="BH369" s="14" t="e">
        <f t="shared" si="358"/>
        <v>#DIV/0!</v>
      </c>
      <c r="BI369" s="21"/>
      <c r="BJ369" s="21"/>
      <c r="BK369" s="14" t="e">
        <f t="shared" si="359"/>
        <v>#DIV/0!</v>
      </c>
      <c r="BL369" s="27">
        <f t="shared" si="384"/>
        <v>0</v>
      </c>
      <c r="BM369" s="26">
        <f t="shared" si="384"/>
        <v>0</v>
      </c>
      <c r="BN369" s="14" t="e">
        <f t="shared" si="360"/>
        <v>#DIV/0!</v>
      </c>
      <c r="BO369" s="28" t="str">
        <f>IFERROR((IF(BN369&lt;=BP369,"SOBRESALIENTE",IF(BN369&gt;BP369+(BP369*0.05),"NO CUMPLIDA","ACEPTABLE"))),"N/A")</f>
        <v>N/A</v>
      </c>
      <c r="BP369" s="24">
        <f t="shared" si="394"/>
        <v>0.5</v>
      </c>
      <c r="BQ369" s="21"/>
      <c r="BR369" s="21"/>
      <c r="BS369" s="21"/>
      <c r="BT369" s="14" t="e">
        <f t="shared" si="362"/>
        <v>#DIV/0!</v>
      </c>
      <c r="BU369" s="21"/>
      <c r="BV369" s="21"/>
      <c r="BW369" s="14" t="e">
        <f t="shared" si="363"/>
        <v>#DIV/0!</v>
      </c>
      <c r="BX369" s="21"/>
      <c r="BY369" s="21"/>
      <c r="BZ369" s="14" t="e">
        <f t="shared" si="364"/>
        <v>#DIV/0!</v>
      </c>
      <c r="CA369" s="27">
        <f t="shared" si="365"/>
        <v>0</v>
      </c>
      <c r="CB369" s="26">
        <f t="shared" si="365"/>
        <v>0</v>
      </c>
      <c r="CC369" s="14" t="e">
        <f t="shared" si="366"/>
        <v>#DIV/0!</v>
      </c>
      <c r="CD369" s="28" t="str">
        <f>IFERROR((IF(CC369&lt;=CE369,"SOBRESALIENTE",IF(CC369&gt;CE369+(CE369*0.05),"NO CUMPLIDA","ACEPTABLE"))),"N/A")</f>
        <v>N/A</v>
      </c>
      <c r="CE369" s="24">
        <f t="shared" si="395"/>
        <v>0.5</v>
      </c>
      <c r="CF369" s="21"/>
      <c r="CG369" s="163">
        <f t="shared" si="396"/>
        <v>20</v>
      </c>
      <c r="CH369" s="163">
        <f t="shared" si="396"/>
        <v>2726</v>
      </c>
      <c r="CI369" s="14">
        <f t="shared" si="369"/>
        <v>7.3367571533382242E-3</v>
      </c>
      <c r="CJ369" s="28" t="str">
        <f>IFERROR((IF(CI369&lt;=CK369,"SOBRESALIENTE",IF(CI369&lt;CK369+(CK369*0.05),"NO CUMPLIDA","ACEPTABLE"))),"N/A")</f>
        <v>SOBRESALIENTE</v>
      </c>
      <c r="CK369" s="11">
        <v>0.5</v>
      </c>
      <c r="CL369" s="26"/>
      <c r="CM369" s="163">
        <f t="shared" si="370"/>
        <v>20</v>
      </c>
      <c r="CN369" s="38">
        <f t="shared" si="377"/>
        <v>454.33333333333331</v>
      </c>
      <c r="CO369" s="14">
        <f t="shared" si="371"/>
        <v>4.4020542920029347E-2</v>
      </c>
      <c r="CP369" s="28" t="str">
        <f>IFERROR((IF(CO369&lt;=CQ369,"SOBRESALIENTE",IF(CO369&lt;CQ369+(CQ369*0.05),"NO CUMPLIDA","ACEPTABLE"))),"N/A")</f>
        <v>SOBRESALIENTE</v>
      </c>
      <c r="CQ369" s="11">
        <v>0.5</v>
      </c>
      <c r="CR369" s="26"/>
      <c r="CS369" s="163">
        <f t="shared" si="382"/>
        <v>0</v>
      </c>
      <c r="CT369" s="29">
        <f t="shared" si="378"/>
        <v>454.33333333333331</v>
      </c>
      <c r="CU369" s="30">
        <f t="shared" si="373"/>
        <v>0</v>
      </c>
      <c r="CV369" s="28" t="str">
        <f>IFERROR((IF(CU369&lt;=CW369,"SOBRESALIENTE",IF(CU369&lt;CW369+(CW369*0.05),"NO CUMPLIDA","ACEPTABLE"))),"N/A")</f>
        <v>SOBRESALIENTE</v>
      </c>
      <c r="CW369" s="11">
        <v>0.5</v>
      </c>
      <c r="CX369" s="26"/>
      <c r="CY369" s="163">
        <f t="shared" si="393"/>
        <v>20</v>
      </c>
      <c r="CZ369" s="38">
        <f t="shared" si="393"/>
        <v>2726</v>
      </c>
      <c r="DA369" s="30">
        <f t="shared" si="374"/>
        <v>7.3367571533382242E-3</v>
      </c>
      <c r="DB369" s="28" t="str">
        <f>IFERROR((IF(DA369&lt;=DC369,"SOBRESALIENTE",IF(DA369&lt;DC369+(DC369*0.05),"NO CUMPLIDA","ACEPTABLE"))),"N/A")</f>
        <v>SOBRESALIENTE</v>
      </c>
      <c r="DC369" s="11">
        <v>0.5</v>
      </c>
      <c r="DD369" s="26"/>
    </row>
    <row r="370" spans="1:108" ht="148.5">
      <c r="A370" s="6" t="s">
        <v>2884</v>
      </c>
      <c r="B370" s="7" t="s">
        <v>531</v>
      </c>
      <c r="C370" s="8" t="s">
        <v>2522</v>
      </c>
      <c r="D370" s="9" t="s">
        <v>2523</v>
      </c>
      <c r="E370" s="9">
        <v>36757081</v>
      </c>
      <c r="F370" s="8" t="s">
        <v>2859</v>
      </c>
      <c r="G370" s="9" t="s">
        <v>2523</v>
      </c>
      <c r="H370" s="9">
        <v>36757081</v>
      </c>
      <c r="I370" s="7" t="s">
        <v>760</v>
      </c>
      <c r="J370" s="7" t="s">
        <v>2860</v>
      </c>
      <c r="K370" s="7" t="s">
        <v>2638</v>
      </c>
      <c r="L370" s="7" t="s">
        <v>537</v>
      </c>
      <c r="M370" s="7" t="s">
        <v>111</v>
      </c>
      <c r="N370" s="7" t="s">
        <v>112</v>
      </c>
      <c r="O370" s="7" t="s">
        <v>2</v>
      </c>
      <c r="P370" s="7" t="s">
        <v>193</v>
      </c>
      <c r="Q370" s="7" t="s">
        <v>607</v>
      </c>
      <c r="R370" s="8" t="s">
        <v>2885</v>
      </c>
      <c r="S370" s="7" t="s">
        <v>2886</v>
      </c>
      <c r="T370" s="7" t="s">
        <v>2876</v>
      </c>
      <c r="U370" s="11">
        <v>0.05</v>
      </c>
      <c r="V370" s="7" t="s">
        <v>160</v>
      </c>
      <c r="W370" s="110">
        <v>14</v>
      </c>
      <c r="X370" s="326">
        <v>160</v>
      </c>
      <c r="Y370" s="14">
        <f t="shared" si="348"/>
        <v>8.7499999999999994E-2</v>
      </c>
      <c r="Z370" s="326">
        <v>19</v>
      </c>
      <c r="AA370" s="326">
        <v>171</v>
      </c>
      <c r="AB370" s="14">
        <f t="shared" si="349"/>
        <v>0.1111111111111111</v>
      </c>
      <c r="AC370" s="326">
        <v>15</v>
      </c>
      <c r="AD370" s="326">
        <v>185</v>
      </c>
      <c r="AE370" s="14">
        <f t="shared" si="350"/>
        <v>8.1081081081081086E-2</v>
      </c>
      <c r="AF370" s="49">
        <f t="shared" si="345"/>
        <v>48</v>
      </c>
      <c r="AG370" s="7">
        <f t="shared" si="345"/>
        <v>516</v>
      </c>
      <c r="AH370" s="14">
        <f t="shared" si="375"/>
        <v>9.3023255813953487E-2</v>
      </c>
      <c r="AI370" s="17" t="str">
        <f>IFERROR((IF(AH370&gt;=AJ370,"SOBRESALIENTE",IF(AH370&lt;AJ370-(AJ370*0.05),"NO CUMPLIDA","ACEPTABLE"))),"N/A")</f>
        <v>SOBRESALIENTE</v>
      </c>
      <c r="AJ370" s="11">
        <v>0.05</v>
      </c>
      <c r="AK370" s="11" t="s">
        <v>119</v>
      </c>
      <c r="AL370" s="325" t="s">
        <v>2887</v>
      </c>
      <c r="AM370" s="326">
        <v>15</v>
      </c>
      <c r="AN370" s="326">
        <v>168</v>
      </c>
      <c r="AO370" s="14">
        <f t="shared" si="352"/>
        <v>8.9285714285714288E-2</v>
      </c>
      <c r="AP370" s="326">
        <v>13</v>
      </c>
      <c r="AQ370" s="326">
        <v>207</v>
      </c>
      <c r="AR370" s="14">
        <f t="shared" si="353"/>
        <v>6.280193236714976E-2</v>
      </c>
      <c r="AS370" s="326">
        <v>15</v>
      </c>
      <c r="AT370" s="326">
        <v>184</v>
      </c>
      <c r="AU370" s="14">
        <f t="shared" si="354"/>
        <v>8.1521739130434784E-2</v>
      </c>
      <c r="AV370" s="49">
        <f t="shared" si="383"/>
        <v>43</v>
      </c>
      <c r="AW370" s="7">
        <f t="shared" si="383"/>
        <v>559</v>
      </c>
      <c r="AX370" s="14">
        <f t="shared" si="355"/>
        <v>7.6923076923076927E-2</v>
      </c>
      <c r="AY370" s="17" t="str">
        <f t="shared" ref="AY370:AY376" si="397">IFERROR((IF(AX370&gt;=AZ370,"SOBRESALIENTE",IF(AX370&lt;AZ370-(AZ370*0.05),"NO CUMPLIDA","ACEPTABLE"))),"N/A")</f>
        <v>SOBRESALIENTE</v>
      </c>
      <c r="AZ370" s="11">
        <f t="shared" si="376"/>
        <v>0.05</v>
      </c>
      <c r="BA370" s="11" t="s">
        <v>119</v>
      </c>
      <c r="BB370" s="7" t="s">
        <v>2888</v>
      </c>
      <c r="BC370" s="21"/>
      <c r="BD370" s="21"/>
      <c r="BE370" s="14" t="e">
        <f t="shared" si="357"/>
        <v>#DIV/0!</v>
      </c>
      <c r="BF370" s="21"/>
      <c r="BG370" s="21"/>
      <c r="BH370" s="14" t="e">
        <f t="shared" si="358"/>
        <v>#DIV/0!</v>
      </c>
      <c r="BI370" s="21"/>
      <c r="BJ370" s="21"/>
      <c r="BK370" s="14" t="e">
        <f t="shared" si="359"/>
        <v>#DIV/0!</v>
      </c>
      <c r="BL370" s="27">
        <f t="shared" si="384"/>
        <v>0</v>
      </c>
      <c r="BM370" s="26">
        <f t="shared" si="384"/>
        <v>0</v>
      </c>
      <c r="BN370" s="14" t="e">
        <f t="shared" si="360"/>
        <v>#DIV/0!</v>
      </c>
      <c r="BO370" s="28" t="str">
        <f>IFERROR((IF(BN370&lt;=BP370,"SOBRESALIENTE",IF(BN370&lt;BP370+(BP370*0.05),"NO CUMPLIDA","ACEPTABLE"))),"N/A")</f>
        <v>N/A</v>
      </c>
      <c r="BP370" s="24">
        <f t="shared" si="394"/>
        <v>0.05</v>
      </c>
      <c r="BQ370" s="21"/>
      <c r="BR370" s="21"/>
      <c r="BS370" s="21"/>
      <c r="BT370" s="14" t="e">
        <f t="shared" si="362"/>
        <v>#DIV/0!</v>
      </c>
      <c r="BU370" s="21"/>
      <c r="BV370" s="21"/>
      <c r="BW370" s="14" t="e">
        <f t="shared" si="363"/>
        <v>#DIV/0!</v>
      </c>
      <c r="BX370" s="21"/>
      <c r="BY370" s="21"/>
      <c r="BZ370" s="14" t="e">
        <f t="shared" si="364"/>
        <v>#DIV/0!</v>
      </c>
      <c r="CA370" s="27">
        <f t="shared" si="365"/>
        <v>0</v>
      </c>
      <c r="CB370" s="26">
        <f t="shared" si="365"/>
        <v>0</v>
      </c>
      <c r="CC370" s="14" t="e">
        <f t="shared" si="366"/>
        <v>#DIV/0!</v>
      </c>
      <c r="CD370" s="28" t="str">
        <f t="shared" ref="CD370:CD376" si="398">IFERROR((IF(CC370&gt;=CE370,"SOBRESALIENTE",IF(CC370&lt;CE370-(CE370*0.05),"NO CUMPLIDA","ACEPTABLE"))),"N/A")</f>
        <v>N/A</v>
      </c>
      <c r="CE370" s="24">
        <f t="shared" si="395"/>
        <v>0.05</v>
      </c>
      <c r="CF370" s="21"/>
      <c r="CG370" s="163">
        <f t="shared" si="396"/>
        <v>91</v>
      </c>
      <c r="CH370" s="163">
        <f t="shared" si="396"/>
        <v>1075</v>
      </c>
      <c r="CI370" s="14">
        <f t="shared" si="369"/>
        <v>8.4651162790697676E-2</v>
      </c>
      <c r="CJ370" s="28" t="str">
        <f>IFERROR((IF(CI370&gt;=CK370,"SOBRESALIENTE",IF(CI370&lt;CK370-(CK370*0.05),"NO CUMPLIDA","ACEPTABLE"))),"N/A")</f>
        <v>SOBRESALIENTE</v>
      </c>
      <c r="CK370" s="11">
        <v>0.05</v>
      </c>
      <c r="CL370" s="26"/>
      <c r="CM370" s="163">
        <f t="shared" si="370"/>
        <v>91</v>
      </c>
      <c r="CN370" s="38">
        <f t="shared" si="377"/>
        <v>179.16666666666666</v>
      </c>
      <c r="CO370" s="14">
        <f t="shared" si="371"/>
        <v>0.50790697674418606</v>
      </c>
      <c r="CP370" s="28" t="str">
        <f>IFERROR((IF(CO370&gt;=CQ370,"SOBRESALIENTE",IF(CO370&lt;CQ370-(CQ370*0.05),"NO CUMPLIDA","ACEPTABLE"))),"N/A")</f>
        <v>SOBRESALIENTE</v>
      </c>
      <c r="CQ370" s="11">
        <v>0.05</v>
      </c>
      <c r="CR370" s="26"/>
      <c r="CS370" s="163">
        <f t="shared" si="382"/>
        <v>0</v>
      </c>
      <c r="CT370" s="29">
        <f t="shared" si="378"/>
        <v>179.16666666666666</v>
      </c>
      <c r="CU370" s="30">
        <f t="shared" si="373"/>
        <v>0</v>
      </c>
      <c r="CV370" s="28" t="str">
        <f>IFERROR((IF(CU370&lt;=CW370,"SOBRESALIENTE",IF(CU370&lt;CW370+(CW370*0.05),"NO CUMPLIDA","ACEPTABLE"))),"N/A")</f>
        <v>SOBRESALIENTE</v>
      </c>
      <c r="CW370" s="11">
        <v>0.05</v>
      </c>
      <c r="CX370" s="26"/>
      <c r="CY370" s="163">
        <f t="shared" si="393"/>
        <v>91</v>
      </c>
      <c r="CZ370" s="38">
        <f t="shared" si="393"/>
        <v>1075</v>
      </c>
      <c r="DA370" s="30">
        <f t="shared" si="374"/>
        <v>8.4651162790697676E-2</v>
      </c>
      <c r="DB370" s="28" t="str">
        <f>IFERROR((IF(DA370&gt;=DC370,"SOBRESALIENTE",IF(DA370&lt;DC370-(DC370*0.05),"NO CUMPLIDA","ACEPTABLE"))),"N/A")</f>
        <v>SOBRESALIENTE</v>
      </c>
      <c r="DC370" s="11">
        <v>0.05</v>
      </c>
      <c r="DD370" s="26"/>
    </row>
    <row r="371" spans="1:108" ht="313.5">
      <c r="A371" s="8" t="s">
        <v>2889</v>
      </c>
      <c r="B371" s="7" t="s">
        <v>531</v>
      </c>
      <c r="C371" s="8" t="s">
        <v>2522</v>
      </c>
      <c r="D371" s="9" t="s">
        <v>2523</v>
      </c>
      <c r="E371" s="9">
        <v>36757081</v>
      </c>
      <c r="F371" s="8" t="s">
        <v>2859</v>
      </c>
      <c r="G371" s="9" t="s">
        <v>2523</v>
      </c>
      <c r="H371" s="9">
        <v>36757081</v>
      </c>
      <c r="I371" s="7" t="s">
        <v>760</v>
      </c>
      <c r="J371" s="7" t="s">
        <v>2860</v>
      </c>
      <c r="K371" s="7" t="s">
        <v>2638</v>
      </c>
      <c r="L371" s="7" t="s">
        <v>537</v>
      </c>
      <c r="M371" s="7" t="s">
        <v>111</v>
      </c>
      <c r="N371" s="7" t="s">
        <v>112</v>
      </c>
      <c r="O371" s="7" t="s">
        <v>2</v>
      </c>
      <c r="P371" s="7" t="s">
        <v>193</v>
      </c>
      <c r="Q371" s="7" t="s">
        <v>607</v>
      </c>
      <c r="R371" s="8" t="s">
        <v>2890</v>
      </c>
      <c r="S371" s="7" t="s">
        <v>2891</v>
      </c>
      <c r="T371" s="7" t="s">
        <v>2876</v>
      </c>
      <c r="U371" s="11">
        <v>0.08</v>
      </c>
      <c r="V371" s="7" t="s">
        <v>160</v>
      </c>
      <c r="W371" s="110">
        <v>20</v>
      </c>
      <c r="X371" s="326">
        <v>160</v>
      </c>
      <c r="Y371" s="14">
        <f t="shared" si="348"/>
        <v>0.125</v>
      </c>
      <c r="Z371" s="326">
        <v>16</v>
      </c>
      <c r="AA371" s="326">
        <v>171</v>
      </c>
      <c r="AB371" s="14">
        <f t="shared" si="349"/>
        <v>9.3567251461988299E-2</v>
      </c>
      <c r="AC371" s="326">
        <v>10</v>
      </c>
      <c r="AD371" s="326">
        <v>185</v>
      </c>
      <c r="AE371" s="14">
        <f t="shared" si="350"/>
        <v>5.4054054054054057E-2</v>
      </c>
      <c r="AF371" s="49">
        <f t="shared" si="345"/>
        <v>46</v>
      </c>
      <c r="AG371" s="7">
        <f t="shared" si="345"/>
        <v>516</v>
      </c>
      <c r="AH371" s="14">
        <f t="shared" si="375"/>
        <v>8.9147286821705432E-2</v>
      </c>
      <c r="AI371" s="17" t="str">
        <f>IFERROR((IF(AH371&gt;=AJ371,"SOBRESALIENTE",IF(AH371&lt;AJ371-(AJ371*0.05),"NO CUMPLIDA","ACEPTABLE"))),"N/A")</f>
        <v>SOBRESALIENTE</v>
      </c>
      <c r="AJ371" s="11">
        <v>0.08</v>
      </c>
      <c r="AK371" s="11" t="s">
        <v>119</v>
      </c>
      <c r="AL371" s="325" t="s">
        <v>2892</v>
      </c>
      <c r="AM371" s="326">
        <v>7</v>
      </c>
      <c r="AN371" s="326">
        <v>168</v>
      </c>
      <c r="AO371" s="14">
        <f t="shared" si="352"/>
        <v>4.1666666666666664E-2</v>
      </c>
      <c r="AP371" s="326">
        <v>22</v>
      </c>
      <c r="AQ371" s="326">
        <v>207</v>
      </c>
      <c r="AR371" s="14">
        <f t="shared" si="353"/>
        <v>0.10628019323671498</v>
      </c>
      <c r="AS371" s="326">
        <v>21</v>
      </c>
      <c r="AT371" s="326">
        <v>184</v>
      </c>
      <c r="AU371" s="14">
        <f t="shared" si="354"/>
        <v>0.11413043478260869</v>
      </c>
      <c r="AV371" s="49">
        <f t="shared" si="383"/>
        <v>50</v>
      </c>
      <c r="AW371" s="7">
        <f t="shared" si="383"/>
        <v>559</v>
      </c>
      <c r="AX371" s="14">
        <f t="shared" si="355"/>
        <v>8.9445438282647588E-2</v>
      </c>
      <c r="AY371" s="17" t="str">
        <f t="shared" si="397"/>
        <v>SOBRESALIENTE</v>
      </c>
      <c r="AZ371" s="11">
        <f t="shared" si="376"/>
        <v>0.08</v>
      </c>
      <c r="BA371" s="11" t="s">
        <v>119</v>
      </c>
      <c r="BB371" s="7" t="s">
        <v>2893</v>
      </c>
      <c r="BC371" s="21"/>
      <c r="BD371" s="21"/>
      <c r="BE371" s="14" t="e">
        <f t="shared" si="357"/>
        <v>#DIV/0!</v>
      </c>
      <c r="BF371" s="21"/>
      <c r="BG371" s="21"/>
      <c r="BH371" s="14" t="e">
        <f t="shared" si="358"/>
        <v>#DIV/0!</v>
      </c>
      <c r="BI371" s="21"/>
      <c r="BJ371" s="21"/>
      <c r="BK371" s="14" t="e">
        <f t="shared" si="359"/>
        <v>#DIV/0!</v>
      </c>
      <c r="BL371" s="27">
        <f t="shared" si="384"/>
        <v>0</v>
      </c>
      <c r="BM371" s="26">
        <f t="shared" si="384"/>
        <v>0</v>
      </c>
      <c r="BN371" s="14" t="e">
        <f t="shared" si="360"/>
        <v>#DIV/0!</v>
      </c>
      <c r="BO371" s="28" t="str">
        <f>IFERROR((IF(BN371&lt;=BP371,"SOBRESALIENTE",IF(BN371&gt;BP371+(BP371*0.05),"NO CUMPLIDA","ACEPTABLE"))),"N/A")</f>
        <v>N/A</v>
      </c>
      <c r="BP371" s="24">
        <f t="shared" si="394"/>
        <v>0.08</v>
      </c>
      <c r="BQ371" s="21"/>
      <c r="BR371" s="21"/>
      <c r="BS371" s="21"/>
      <c r="BT371" s="14" t="e">
        <f t="shared" si="362"/>
        <v>#DIV/0!</v>
      </c>
      <c r="BU371" s="21"/>
      <c r="BV371" s="21"/>
      <c r="BW371" s="14" t="e">
        <f t="shared" si="363"/>
        <v>#DIV/0!</v>
      </c>
      <c r="BX371" s="21"/>
      <c r="BY371" s="21"/>
      <c r="BZ371" s="14" t="e">
        <f t="shared" si="364"/>
        <v>#DIV/0!</v>
      </c>
      <c r="CA371" s="27">
        <f t="shared" si="365"/>
        <v>0</v>
      </c>
      <c r="CB371" s="26">
        <f t="shared" si="365"/>
        <v>0</v>
      </c>
      <c r="CC371" s="14" t="e">
        <f t="shared" si="366"/>
        <v>#DIV/0!</v>
      </c>
      <c r="CD371" s="28" t="str">
        <f>IFERROR((IF(CC371&lt;=CE371,"SOBRESALIENTE",IF(CC371&gt;CE371+(CE371*0.05),"NO CUMPLIDA","ACEPTABLE"))),"N/A")</f>
        <v>N/A</v>
      </c>
      <c r="CE371" s="24">
        <f t="shared" si="395"/>
        <v>0.08</v>
      </c>
      <c r="CF371" s="21"/>
      <c r="CG371" s="163">
        <f t="shared" si="396"/>
        <v>96</v>
      </c>
      <c r="CH371" s="163">
        <f t="shared" si="396"/>
        <v>1075</v>
      </c>
      <c r="CI371" s="14">
        <f t="shared" si="369"/>
        <v>8.930232558139535E-2</v>
      </c>
      <c r="CJ371" s="28" t="str">
        <f>IFERROR((IF(CI371&lt;=CK371,"SOBRESALIENTE",IF(CI371&gt;CK371+(CK371*0.05),"NO CUMPLIDA","ACEPTABLE"))),"N/A")</f>
        <v>NO CUMPLIDA</v>
      </c>
      <c r="CK371" s="11">
        <v>0.08</v>
      </c>
      <c r="CL371" s="26"/>
      <c r="CM371" s="163">
        <f t="shared" si="370"/>
        <v>96</v>
      </c>
      <c r="CN371" s="38">
        <f t="shared" si="377"/>
        <v>179.16666666666666</v>
      </c>
      <c r="CO371" s="14">
        <f t="shared" si="371"/>
        <v>0.53581395348837213</v>
      </c>
      <c r="CP371" s="28" t="str">
        <f>IFERROR((IF(CO371&lt;=CQ371,"SOBRESALIENTE",IF(CO371&gt;CQ371+(CQ371*0.05),"NO CUMPLIDA","ACEPTABLE"))),"N/A")</f>
        <v>NO CUMPLIDA</v>
      </c>
      <c r="CQ371" s="11">
        <v>0.08</v>
      </c>
      <c r="CR371" s="26"/>
      <c r="CS371" s="163">
        <f t="shared" si="382"/>
        <v>0</v>
      </c>
      <c r="CT371" s="29">
        <f t="shared" si="378"/>
        <v>179.16666666666666</v>
      </c>
      <c r="CU371" s="30">
        <f t="shared" si="373"/>
        <v>0</v>
      </c>
      <c r="CV371" s="28" t="str">
        <f>IFERROR((IF(CU371&lt;=CW371,"SOBRESALIENTE",IF(CU371&gt;CW371+(CW371*0.05),"NO CUMPLIDA","ACEPTABLE"))),"N/A")</f>
        <v>SOBRESALIENTE</v>
      </c>
      <c r="CW371" s="11">
        <v>0.08</v>
      </c>
      <c r="CX371" s="26"/>
      <c r="CY371" s="163">
        <f t="shared" si="393"/>
        <v>96</v>
      </c>
      <c r="CZ371" s="38">
        <f t="shared" si="393"/>
        <v>1075</v>
      </c>
      <c r="DA371" s="30">
        <f t="shared" si="374"/>
        <v>8.930232558139535E-2</v>
      </c>
      <c r="DB371" s="28" t="str">
        <f>IFERROR((IF(DA371&lt;=DC371,"SOBRESALIENTE",IF(DA371&gt;DC371+(DC371*0.05),"NO CUMPLIDA","ACEPTABLE"))),"N/A")</f>
        <v>NO CUMPLIDA</v>
      </c>
      <c r="DC371" s="11">
        <v>0.08</v>
      </c>
      <c r="DD371" s="26"/>
    </row>
    <row r="372" spans="1:108" ht="330">
      <c r="A372" s="6" t="s">
        <v>2894</v>
      </c>
      <c r="B372" s="7" t="s">
        <v>531</v>
      </c>
      <c r="C372" s="8" t="s">
        <v>2522</v>
      </c>
      <c r="D372" s="9" t="s">
        <v>2523</v>
      </c>
      <c r="E372" s="9">
        <v>36757081</v>
      </c>
      <c r="F372" s="8" t="s">
        <v>2859</v>
      </c>
      <c r="G372" s="9" t="s">
        <v>2523</v>
      </c>
      <c r="H372" s="9">
        <v>36757081</v>
      </c>
      <c r="I372" s="7" t="s">
        <v>760</v>
      </c>
      <c r="J372" s="7" t="s">
        <v>2860</v>
      </c>
      <c r="K372" s="7" t="s">
        <v>2638</v>
      </c>
      <c r="L372" s="7" t="s">
        <v>537</v>
      </c>
      <c r="M372" s="7" t="s">
        <v>111</v>
      </c>
      <c r="N372" s="7" t="s">
        <v>112</v>
      </c>
      <c r="O372" s="7" t="s">
        <v>2</v>
      </c>
      <c r="P372" s="7" t="s">
        <v>193</v>
      </c>
      <c r="Q372" s="7" t="s">
        <v>607</v>
      </c>
      <c r="R372" s="8" t="s">
        <v>2895</v>
      </c>
      <c r="S372" s="7" t="s">
        <v>2896</v>
      </c>
      <c r="T372" s="7" t="s">
        <v>2876</v>
      </c>
      <c r="U372" s="11">
        <v>0.05</v>
      </c>
      <c r="V372" s="7" t="s">
        <v>160</v>
      </c>
      <c r="W372" s="110">
        <v>7</v>
      </c>
      <c r="X372" s="326">
        <v>160</v>
      </c>
      <c r="Y372" s="14">
        <f t="shared" si="348"/>
        <v>4.3749999999999997E-2</v>
      </c>
      <c r="Z372" s="326">
        <v>4</v>
      </c>
      <c r="AA372" s="326">
        <v>171</v>
      </c>
      <c r="AB372" s="14">
        <f t="shared" si="349"/>
        <v>2.3391812865497075E-2</v>
      </c>
      <c r="AC372" s="326">
        <v>7</v>
      </c>
      <c r="AD372" s="326">
        <v>185</v>
      </c>
      <c r="AE372" s="14">
        <f t="shared" si="350"/>
        <v>3.783783783783784E-2</v>
      </c>
      <c r="AF372" s="49">
        <f t="shared" si="345"/>
        <v>18</v>
      </c>
      <c r="AG372" s="7">
        <f t="shared" si="345"/>
        <v>516</v>
      </c>
      <c r="AH372" s="14">
        <f t="shared" si="375"/>
        <v>3.4883720930232558E-2</v>
      </c>
      <c r="AI372" s="17" t="str">
        <f>IFERROR((IF(AH372&lt;=AJ372,"SOBRESALIENTE",IF(AH372&lt;AJ372-(AJ372*0.05),"NO CUMPLIDA","ACEPTABLE"))),"N/A")</f>
        <v>SOBRESALIENTE</v>
      </c>
      <c r="AJ372" s="11">
        <v>0.05</v>
      </c>
      <c r="AK372" s="11" t="s">
        <v>119</v>
      </c>
      <c r="AL372" s="325" t="s">
        <v>2897</v>
      </c>
      <c r="AM372" s="326">
        <v>5</v>
      </c>
      <c r="AN372" s="326">
        <v>168</v>
      </c>
      <c r="AO372" s="14">
        <f t="shared" si="352"/>
        <v>2.976190476190476E-2</v>
      </c>
      <c r="AP372" s="326">
        <v>9</v>
      </c>
      <c r="AQ372" s="326">
        <v>207</v>
      </c>
      <c r="AR372" s="14">
        <f t="shared" si="353"/>
        <v>4.3478260869565216E-2</v>
      </c>
      <c r="AS372" s="326">
        <v>6</v>
      </c>
      <c r="AT372" s="326">
        <v>184</v>
      </c>
      <c r="AU372" s="14">
        <f t="shared" si="354"/>
        <v>3.2608695652173912E-2</v>
      </c>
      <c r="AV372" s="49">
        <f t="shared" si="383"/>
        <v>20</v>
      </c>
      <c r="AW372" s="7">
        <f t="shared" si="383"/>
        <v>559</v>
      </c>
      <c r="AX372" s="14">
        <f t="shared" si="355"/>
        <v>3.5778175313059032E-2</v>
      </c>
      <c r="AY372" s="17" t="str">
        <f>IFERROR((IF(AX372&gt;=AZ372,"SOBRESALIENTE",IF(AX372&lt;AZ372+(AZ372*0.05),"NO CUMPLIDA","ACEPTABLE"))),"N/A")</f>
        <v>NO CUMPLIDA</v>
      </c>
      <c r="AZ372" s="11">
        <f t="shared" si="376"/>
        <v>0.05</v>
      </c>
      <c r="BA372" s="11" t="s">
        <v>119</v>
      </c>
      <c r="BB372" s="7" t="s">
        <v>2898</v>
      </c>
      <c r="BC372" s="21"/>
      <c r="BD372" s="21"/>
      <c r="BE372" s="14" t="e">
        <f t="shared" si="357"/>
        <v>#DIV/0!</v>
      </c>
      <c r="BF372" s="21"/>
      <c r="BG372" s="21"/>
      <c r="BH372" s="14" t="e">
        <f t="shared" si="358"/>
        <v>#DIV/0!</v>
      </c>
      <c r="BI372" s="21"/>
      <c r="BJ372" s="21"/>
      <c r="BK372" s="14" t="e">
        <f t="shared" si="359"/>
        <v>#DIV/0!</v>
      </c>
      <c r="BL372" s="27">
        <f t="shared" si="384"/>
        <v>0</v>
      </c>
      <c r="BM372" s="26">
        <f t="shared" si="384"/>
        <v>0</v>
      </c>
      <c r="BN372" s="14" t="e">
        <f t="shared" si="360"/>
        <v>#DIV/0!</v>
      </c>
      <c r="BO372" s="28" t="str">
        <f>IFERROR((IF(BN372&gt;=BP372,"SOBRESALIENTE",IF(BN372&lt;BP372-(BP372*0.05),"NO CUMPLIDA","ACEPTABLE"))),"N/A")</f>
        <v>N/A</v>
      </c>
      <c r="BP372" s="24">
        <f t="shared" si="394"/>
        <v>0.05</v>
      </c>
      <c r="BQ372" s="21"/>
      <c r="BR372" s="21"/>
      <c r="BS372" s="21"/>
      <c r="BT372" s="14" t="e">
        <f t="shared" si="362"/>
        <v>#DIV/0!</v>
      </c>
      <c r="BU372" s="21"/>
      <c r="BV372" s="21"/>
      <c r="BW372" s="14" t="e">
        <f t="shared" si="363"/>
        <v>#DIV/0!</v>
      </c>
      <c r="BX372" s="21"/>
      <c r="BY372" s="21"/>
      <c r="BZ372" s="14" t="e">
        <f t="shared" si="364"/>
        <v>#DIV/0!</v>
      </c>
      <c r="CA372" s="27">
        <f t="shared" si="365"/>
        <v>0</v>
      </c>
      <c r="CB372" s="26">
        <f t="shared" si="365"/>
        <v>0</v>
      </c>
      <c r="CC372" s="14" t="e">
        <f t="shared" si="366"/>
        <v>#DIV/0!</v>
      </c>
      <c r="CD372" s="28" t="str">
        <f t="shared" si="398"/>
        <v>N/A</v>
      </c>
      <c r="CE372" s="24">
        <f t="shared" si="395"/>
        <v>0.05</v>
      </c>
      <c r="CF372" s="21"/>
      <c r="CG372" s="163">
        <f t="shared" si="396"/>
        <v>38</v>
      </c>
      <c r="CH372" s="163">
        <f t="shared" si="396"/>
        <v>1075</v>
      </c>
      <c r="CI372" s="14">
        <f t="shared" si="369"/>
        <v>3.5348837209302326E-2</v>
      </c>
      <c r="CJ372" s="28" t="str">
        <f>IFERROR((IF(CI372&gt;=CK372,"SOBRESALIENTE",IF(CI372&lt;CK372-(CK372*0.05),"NO CUMPLIDA","ACEPTABLE"))),"N/A")</f>
        <v>NO CUMPLIDA</v>
      </c>
      <c r="CK372" s="11">
        <v>0.05</v>
      </c>
      <c r="CL372" s="26"/>
      <c r="CM372" s="163">
        <f t="shared" si="370"/>
        <v>38</v>
      </c>
      <c r="CN372" s="38">
        <f t="shared" si="377"/>
        <v>179.16666666666666</v>
      </c>
      <c r="CO372" s="14">
        <f t="shared" si="371"/>
        <v>0.21209302325581397</v>
      </c>
      <c r="CP372" s="28" t="str">
        <f>IFERROR((IF(CO372&gt;=CQ372,"SOBRESALIENTE",IF(CO372&lt;CQ372-(CQ372*0.05),"NO CUMPLIDA","ACEPTABLE"))),"N/A")</f>
        <v>SOBRESALIENTE</v>
      </c>
      <c r="CQ372" s="11">
        <v>0.05</v>
      </c>
      <c r="CR372" s="26"/>
      <c r="CS372" s="163">
        <f t="shared" si="382"/>
        <v>0</v>
      </c>
      <c r="CT372" s="29">
        <f t="shared" si="378"/>
        <v>179.16666666666666</v>
      </c>
      <c r="CU372" s="30">
        <f t="shared" si="373"/>
        <v>0</v>
      </c>
      <c r="CV372" s="28" t="str">
        <f>IFERROR((IF(CU372&gt;=CW372,"SOBRESALIENTE",IF(CU372&lt;CW372-(CW372*0.05),"NO CUMPLIDA","ACEPTABLE"))),"N/A")</f>
        <v>NO CUMPLIDA</v>
      </c>
      <c r="CW372" s="11">
        <v>0.05</v>
      </c>
      <c r="CX372" s="26"/>
      <c r="CY372" s="163">
        <f t="shared" si="393"/>
        <v>38</v>
      </c>
      <c r="CZ372" s="38">
        <f t="shared" si="393"/>
        <v>1075</v>
      </c>
      <c r="DA372" s="30">
        <f t="shared" si="374"/>
        <v>3.5348837209302326E-2</v>
      </c>
      <c r="DB372" s="28" t="str">
        <f>IFERROR((IF(DA372&gt;=DC372,"SOBRESALIENTE",IF(DA372&lt;DC372-(DC372*0.05),"NO CUMPLIDA","ACEPTABLE"))),"N/A")</f>
        <v>NO CUMPLIDA</v>
      </c>
      <c r="DC372" s="11">
        <v>0.05</v>
      </c>
      <c r="DD372" s="26"/>
    </row>
    <row r="373" spans="1:108" ht="90" customHeight="1">
      <c r="A373" s="8" t="s">
        <v>2899</v>
      </c>
      <c r="B373" s="7" t="s">
        <v>531</v>
      </c>
      <c r="C373" s="8" t="s">
        <v>2522</v>
      </c>
      <c r="D373" s="9" t="s">
        <v>2523</v>
      </c>
      <c r="E373" s="9">
        <v>36757081</v>
      </c>
      <c r="F373" s="8" t="s">
        <v>2900</v>
      </c>
      <c r="G373" s="9" t="s">
        <v>2523</v>
      </c>
      <c r="H373" s="9">
        <v>36757081</v>
      </c>
      <c r="I373" s="7" t="s">
        <v>107</v>
      </c>
      <c r="J373" s="7" t="s">
        <v>2901</v>
      </c>
      <c r="K373" s="7" t="s">
        <v>2902</v>
      </c>
      <c r="L373" s="7" t="s">
        <v>110</v>
      </c>
      <c r="M373" s="7" t="s">
        <v>111</v>
      </c>
      <c r="N373" s="7" t="s">
        <v>112</v>
      </c>
      <c r="O373" s="7" t="s">
        <v>2</v>
      </c>
      <c r="P373" s="7" t="s">
        <v>1986</v>
      </c>
      <c r="Q373" s="7" t="s">
        <v>193</v>
      </c>
      <c r="R373" s="8" t="s">
        <v>2527</v>
      </c>
      <c r="S373" s="7" t="s">
        <v>2903</v>
      </c>
      <c r="T373" s="7" t="s">
        <v>2904</v>
      </c>
      <c r="U373" s="11">
        <v>0.8</v>
      </c>
      <c r="V373" s="7" t="s">
        <v>160</v>
      </c>
      <c r="W373" s="327">
        <v>182892300</v>
      </c>
      <c r="X373" s="300">
        <v>98582130</v>
      </c>
      <c r="Y373" s="14">
        <f t="shared" si="348"/>
        <v>1.8552277172343508</v>
      </c>
      <c r="Z373" s="300">
        <v>149587010</v>
      </c>
      <c r="AA373" s="300">
        <v>183940020</v>
      </c>
      <c r="AB373" s="14">
        <f t="shared" si="349"/>
        <v>0.81323797833663392</v>
      </c>
      <c r="AC373" s="300">
        <v>174393700</v>
      </c>
      <c r="AD373" s="300">
        <v>103248027</v>
      </c>
      <c r="AE373" s="14">
        <f t="shared" si="350"/>
        <v>1.6890753757454369</v>
      </c>
      <c r="AF373" s="49">
        <f t="shared" si="345"/>
        <v>506873010</v>
      </c>
      <c r="AG373" s="7">
        <f t="shared" si="345"/>
        <v>385770177</v>
      </c>
      <c r="AH373" s="14">
        <f t="shared" si="375"/>
        <v>1.313924819025085</v>
      </c>
      <c r="AI373" s="17" t="str">
        <f>IFERROR((IF(AH373&gt;=AJ373,"SOBRESALIENTE",IF(AH373&lt;AJ373-(AJ373*0.05),"NO CUMPLIDA","ACEPTABLE"))),"N/A")</f>
        <v>SOBRESALIENTE</v>
      </c>
      <c r="AJ373" s="11">
        <v>0.8</v>
      </c>
      <c r="AK373" s="11" t="s">
        <v>119</v>
      </c>
      <c r="AL373" s="92" t="s">
        <v>2905</v>
      </c>
      <c r="AM373" s="328">
        <v>182892300</v>
      </c>
      <c r="AN373" s="300">
        <v>98582130</v>
      </c>
      <c r="AO373" s="14">
        <f t="shared" si="352"/>
        <v>1.8552277172343508</v>
      </c>
      <c r="AP373" s="300">
        <v>149587010</v>
      </c>
      <c r="AQ373" s="300">
        <v>183940020</v>
      </c>
      <c r="AR373" s="14">
        <f t="shared" si="353"/>
        <v>0.81323797833663392</v>
      </c>
      <c r="AS373" s="300">
        <v>174393700</v>
      </c>
      <c r="AT373" s="300">
        <v>103248027</v>
      </c>
      <c r="AU373" s="14">
        <f t="shared" si="354"/>
        <v>1.6890753757454369</v>
      </c>
      <c r="AV373" s="49">
        <f t="shared" si="383"/>
        <v>506873010</v>
      </c>
      <c r="AW373" s="7">
        <f t="shared" si="383"/>
        <v>385770177</v>
      </c>
      <c r="AX373" s="14">
        <f t="shared" si="355"/>
        <v>1.313924819025085</v>
      </c>
      <c r="AY373" s="17" t="str">
        <f t="shared" si="397"/>
        <v>SOBRESALIENTE</v>
      </c>
      <c r="AZ373" s="11">
        <f t="shared" si="376"/>
        <v>0.8</v>
      </c>
      <c r="BA373" s="11" t="s">
        <v>594</v>
      </c>
      <c r="BB373" s="7" t="s">
        <v>2905</v>
      </c>
      <c r="BC373" s="21"/>
      <c r="BD373" s="21"/>
      <c r="BE373" s="14" t="e">
        <f t="shared" si="357"/>
        <v>#DIV/0!</v>
      </c>
      <c r="BF373" s="21"/>
      <c r="BG373" s="21"/>
      <c r="BH373" s="14" t="e">
        <f t="shared" si="358"/>
        <v>#DIV/0!</v>
      </c>
      <c r="BI373" s="21"/>
      <c r="BJ373" s="21"/>
      <c r="BK373" s="14" t="e">
        <f t="shared" si="359"/>
        <v>#DIV/0!</v>
      </c>
      <c r="BL373" s="27">
        <f t="shared" si="384"/>
        <v>0</v>
      </c>
      <c r="BM373" s="26">
        <f t="shared" si="384"/>
        <v>0</v>
      </c>
      <c r="BN373" s="14" t="e">
        <f t="shared" si="360"/>
        <v>#DIV/0!</v>
      </c>
      <c r="BO373" s="28" t="str">
        <f>IFERROR((IF(BN373&gt;=BP373,"SOBRESALIENTE",IF(BN373&lt;BP373-(BP373*0.05),"NO CUMPLIDA","ACEPTABLE"))),"N/A")</f>
        <v>N/A</v>
      </c>
      <c r="BP373" s="24">
        <f t="shared" si="394"/>
        <v>0.8</v>
      </c>
      <c r="BQ373" s="21"/>
      <c r="BR373" s="21"/>
      <c r="BS373" s="21"/>
      <c r="BT373" s="14" t="e">
        <f t="shared" si="362"/>
        <v>#DIV/0!</v>
      </c>
      <c r="BU373" s="21"/>
      <c r="BV373" s="21"/>
      <c r="BW373" s="14" t="e">
        <f t="shared" si="363"/>
        <v>#DIV/0!</v>
      </c>
      <c r="BX373" s="21"/>
      <c r="BY373" s="21"/>
      <c r="BZ373" s="14" t="e">
        <f t="shared" si="364"/>
        <v>#DIV/0!</v>
      </c>
      <c r="CA373" s="27">
        <f t="shared" si="365"/>
        <v>0</v>
      </c>
      <c r="CB373" s="26">
        <f t="shared" si="365"/>
        <v>0</v>
      </c>
      <c r="CC373" s="14" t="e">
        <f t="shared" si="366"/>
        <v>#DIV/0!</v>
      </c>
      <c r="CD373" s="28" t="str">
        <f t="shared" si="398"/>
        <v>N/A</v>
      </c>
      <c r="CE373" s="24">
        <f t="shared" si="395"/>
        <v>0.8</v>
      </c>
      <c r="CF373" s="21"/>
      <c r="CG373" s="163">
        <f t="shared" si="396"/>
        <v>1013746020</v>
      </c>
      <c r="CH373" s="163">
        <f t="shared" si="396"/>
        <v>771540354</v>
      </c>
      <c r="CI373" s="14">
        <f t="shared" si="369"/>
        <v>1.313924819025085</v>
      </c>
      <c r="CJ373" s="28" t="str">
        <f>IFERROR((IF(CI373&gt;=CK373,"SOBRESALIENTE",IF(CI373&lt;CK373-(CK373*0.05),"NO CUMPLIDA","ACEPTABLE"))),"N/A")</f>
        <v>SOBRESALIENTE</v>
      </c>
      <c r="CK373" s="11">
        <v>0.8</v>
      </c>
      <c r="CL373" s="26"/>
      <c r="CM373" s="163">
        <f t="shared" si="370"/>
        <v>1013746020</v>
      </c>
      <c r="CN373" s="38">
        <f t="shared" si="377"/>
        <v>128590059</v>
      </c>
      <c r="CO373" s="14">
        <f t="shared" si="371"/>
        <v>7.8835489141505102</v>
      </c>
      <c r="CP373" s="28" t="str">
        <f>IFERROR((IF(CO373&gt;=CQ373,"SOBRESALIENTE",IF(CO373&lt;CQ373-(CQ373*0.05),"NO CUMPLIDA","ACEPTABLE"))),"N/A")</f>
        <v>SOBRESALIENTE</v>
      </c>
      <c r="CQ373" s="11">
        <v>0.8</v>
      </c>
      <c r="CR373" s="26"/>
      <c r="CS373" s="163">
        <f t="shared" si="382"/>
        <v>0</v>
      </c>
      <c r="CT373" s="29">
        <f t="shared" si="378"/>
        <v>128590059</v>
      </c>
      <c r="CU373" s="30">
        <f t="shared" si="373"/>
        <v>0</v>
      </c>
      <c r="CV373" s="28" t="str">
        <f>IFERROR((IF(CU373&gt;=CW373,"SOBRESALIENTE",IF(CU373&lt;CW373-(CW373*0.05),"NO CUMPLIDA","ACEPTABLE"))),"N/A")</f>
        <v>NO CUMPLIDA</v>
      </c>
      <c r="CW373" s="11">
        <v>0.8</v>
      </c>
      <c r="CX373" s="26"/>
      <c r="CY373" s="163">
        <f t="shared" si="393"/>
        <v>1013746020</v>
      </c>
      <c r="CZ373" s="38">
        <f t="shared" si="393"/>
        <v>771540354</v>
      </c>
      <c r="DA373" s="30">
        <f t="shared" si="374"/>
        <v>1.313924819025085</v>
      </c>
      <c r="DB373" s="28" t="str">
        <f>IFERROR((IF(DA373&gt;=DC373,"SOBRESALIENTE",IF(DA373&lt;DC373-(DC373*0.05),"NO CUMPLIDA","ACEPTABLE"))),"N/A")</f>
        <v>SOBRESALIENTE</v>
      </c>
      <c r="DC373" s="11">
        <v>0.8</v>
      </c>
      <c r="DD373" s="26"/>
    </row>
    <row r="374" spans="1:108" ht="150">
      <c r="A374" s="6" t="s">
        <v>2906</v>
      </c>
      <c r="B374" s="7" t="s">
        <v>531</v>
      </c>
      <c r="C374" s="8" t="s">
        <v>2522</v>
      </c>
      <c r="D374" s="9" t="s">
        <v>2523</v>
      </c>
      <c r="E374" s="9">
        <v>36757081</v>
      </c>
      <c r="F374" s="8" t="s">
        <v>2900</v>
      </c>
      <c r="G374" s="9" t="s">
        <v>2523</v>
      </c>
      <c r="H374" s="9">
        <v>36757081</v>
      </c>
      <c r="I374" s="7" t="s">
        <v>107</v>
      </c>
      <c r="J374" s="7" t="s">
        <v>2907</v>
      </c>
      <c r="K374" s="7" t="s">
        <v>2908</v>
      </c>
      <c r="L374" s="7" t="s">
        <v>537</v>
      </c>
      <c r="M374" s="7" t="s">
        <v>111</v>
      </c>
      <c r="N374" s="7" t="s">
        <v>154</v>
      </c>
      <c r="O374" s="7" t="s">
        <v>2</v>
      </c>
      <c r="P374" s="7" t="s">
        <v>193</v>
      </c>
      <c r="Q374" s="7" t="s">
        <v>607</v>
      </c>
      <c r="R374" s="8" t="s">
        <v>2909</v>
      </c>
      <c r="S374" s="7" t="s">
        <v>2910</v>
      </c>
      <c r="T374" s="7" t="s">
        <v>2911</v>
      </c>
      <c r="U374" s="11">
        <v>0.95</v>
      </c>
      <c r="V374" s="7" t="s">
        <v>160</v>
      </c>
      <c r="W374" s="110">
        <v>730</v>
      </c>
      <c r="X374" s="215">
        <v>730</v>
      </c>
      <c r="Y374" s="14">
        <f t="shared" si="348"/>
        <v>1</v>
      </c>
      <c r="Z374" s="215">
        <v>850</v>
      </c>
      <c r="AA374" s="215">
        <v>850</v>
      </c>
      <c r="AB374" s="14">
        <f t="shared" si="349"/>
        <v>1</v>
      </c>
      <c r="AC374" s="215">
        <v>935</v>
      </c>
      <c r="AD374" s="215">
        <v>935</v>
      </c>
      <c r="AE374" s="14">
        <f t="shared" si="350"/>
        <v>1</v>
      </c>
      <c r="AF374" s="49">
        <f t="shared" si="345"/>
        <v>2515</v>
      </c>
      <c r="AG374" s="7">
        <f t="shared" si="345"/>
        <v>2515</v>
      </c>
      <c r="AH374" s="14">
        <f t="shared" si="375"/>
        <v>1</v>
      </c>
      <c r="AI374" s="17" t="str">
        <f>IFERROR((IF(AH374&gt;=AJ374,"SOBRESALIENTE",IF(AH374&lt;AJ374-(AJ374*0.05),"NO CUMPLIDA","ACEPTABLE"))),"N/A")</f>
        <v>SOBRESALIENTE</v>
      </c>
      <c r="AJ374" s="11">
        <v>0.95</v>
      </c>
      <c r="AK374" s="11" t="s">
        <v>119</v>
      </c>
      <c r="AL374" s="104" t="s">
        <v>2912</v>
      </c>
      <c r="AM374" s="215">
        <v>687</v>
      </c>
      <c r="AN374" s="215">
        <v>687</v>
      </c>
      <c r="AO374" s="14">
        <f t="shared" si="352"/>
        <v>1</v>
      </c>
      <c r="AP374" s="215">
        <v>748</v>
      </c>
      <c r="AQ374" s="215">
        <v>748</v>
      </c>
      <c r="AR374" s="14">
        <f t="shared" si="353"/>
        <v>1</v>
      </c>
      <c r="AS374" s="215">
        <v>830</v>
      </c>
      <c r="AT374" s="215">
        <v>830</v>
      </c>
      <c r="AU374" s="14">
        <f t="shared" si="354"/>
        <v>1</v>
      </c>
      <c r="AV374" s="49">
        <f t="shared" si="383"/>
        <v>2265</v>
      </c>
      <c r="AW374" s="7">
        <f t="shared" si="383"/>
        <v>2265</v>
      </c>
      <c r="AX374" s="14">
        <f t="shared" si="355"/>
        <v>1</v>
      </c>
      <c r="AY374" s="17" t="str">
        <f t="shared" si="397"/>
        <v>SOBRESALIENTE</v>
      </c>
      <c r="AZ374" s="11">
        <f t="shared" si="376"/>
        <v>0.95</v>
      </c>
      <c r="BA374" s="11" t="s">
        <v>119</v>
      </c>
      <c r="BB374" s="7" t="s">
        <v>2912</v>
      </c>
      <c r="BC374" s="21"/>
      <c r="BD374" s="21"/>
      <c r="BE374" s="14" t="e">
        <f t="shared" si="357"/>
        <v>#DIV/0!</v>
      </c>
      <c r="BF374" s="21"/>
      <c r="BG374" s="21"/>
      <c r="BH374" s="14" t="e">
        <f t="shared" si="358"/>
        <v>#DIV/0!</v>
      </c>
      <c r="BI374" s="21"/>
      <c r="BJ374" s="21"/>
      <c r="BK374" s="14" t="e">
        <f t="shared" si="359"/>
        <v>#DIV/0!</v>
      </c>
      <c r="BL374" s="27">
        <f t="shared" si="384"/>
        <v>0</v>
      </c>
      <c r="BM374" s="26">
        <f t="shared" si="384"/>
        <v>0</v>
      </c>
      <c r="BN374" s="14" t="e">
        <f t="shared" si="360"/>
        <v>#DIV/0!</v>
      </c>
      <c r="BO374" s="28" t="str">
        <f>IFERROR((IF(BN374&gt;=BP374,"SOBRESALIENTE",IF(BN374&lt;BP374-(BP374*0.05),"NO CUMPLIDA","ACEPTABLE"))),"N/A")</f>
        <v>N/A</v>
      </c>
      <c r="BP374" s="24">
        <f t="shared" si="394"/>
        <v>0.95</v>
      </c>
      <c r="BQ374" s="21"/>
      <c r="BR374" s="21"/>
      <c r="BS374" s="21"/>
      <c r="BT374" s="14" t="e">
        <f t="shared" si="362"/>
        <v>#DIV/0!</v>
      </c>
      <c r="BU374" s="21"/>
      <c r="BV374" s="21"/>
      <c r="BW374" s="14" t="e">
        <f t="shared" si="363"/>
        <v>#DIV/0!</v>
      </c>
      <c r="BX374" s="21"/>
      <c r="BY374" s="21"/>
      <c r="BZ374" s="14" t="e">
        <f t="shared" si="364"/>
        <v>#DIV/0!</v>
      </c>
      <c r="CA374" s="27">
        <f t="shared" si="365"/>
        <v>0</v>
      </c>
      <c r="CB374" s="26">
        <f t="shared" si="365"/>
        <v>0</v>
      </c>
      <c r="CC374" s="14" t="e">
        <f t="shared" si="366"/>
        <v>#DIV/0!</v>
      </c>
      <c r="CD374" s="28" t="str">
        <f t="shared" si="398"/>
        <v>N/A</v>
      </c>
      <c r="CE374" s="24">
        <f t="shared" si="395"/>
        <v>0.95</v>
      </c>
      <c r="CF374" s="21"/>
      <c r="CG374" s="163">
        <f t="shared" si="396"/>
        <v>4780</v>
      </c>
      <c r="CH374" s="163">
        <f t="shared" si="396"/>
        <v>4780</v>
      </c>
      <c r="CI374" s="14">
        <f t="shared" si="369"/>
        <v>1</v>
      </c>
      <c r="CJ374" s="28" t="str">
        <f>IFERROR((IF(CI374&gt;=CK374,"SOBRESALIENTE",IF(CI374&lt;CK374-(CK374*0.05),"NO CUMPLIDA","ACEPTABLE"))),"N/A")</f>
        <v>SOBRESALIENTE</v>
      </c>
      <c r="CK374" s="11">
        <v>0.95</v>
      </c>
      <c r="CL374" s="26"/>
      <c r="CM374" s="163">
        <f t="shared" si="370"/>
        <v>4780</v>
      </c>
      <c r="CN374" s="38">
        <f t="shared" si="377"/>
        <v>796.66666666666663</v>
      </c>
      <c r="CO374" s="14">
        <f t="shared" si="371"/>
        <v>6</v>
      </c>
      <c r="CP374" s="28" t="str">
        <f>IFERROR((IF(CO374&gt;=CQ374,"SOBRESALIENTE",IF(CO374&lt;CQ374-(CQ374*0.05),"NO CUMPLIDA","ACEPTABLE"))),"N/A")</f>
        <v>SOBRESALIENTE</v>
      </c>
      <c r="CQ374" s="11">
        <v>0.95</v>
      </c>
      <c r="CR374" s="26"/>
      <c r="CS374" s="163">
        <f t="shared" si="382"/>
        <v>0</v>
      </c>
      <c r="CT374" s="29">
        <f t="shared" si="378"/>
        <v>796.66666666666663</v>
      </c>
      <c r="CU374" s="30">
        <f t="shared" si="373"/>
        <v>0</v>
      </c>
      <c r="CV374" s="28" t="str">
        <f>IFERROR((IF(CU374&gt;=CW374,"SOBRESALIENTE",IF(CU374&lt;CW374-(CW374*0.05),"NO CUMPLIDA","ACEPTABLE"))),"N/A")</f>
        <v>NO CUMPLIDA</v>
      </c>
      <c r="CW374" s="11">
        <v>0.95</v>
      </c>
      <c r="CX374" s="26"/>
      <c r="CY374" s="163">
        <f t="shared" si="393"/>
        <v>4780</v>
      </c>
      <c r="CZ374" s="38">
        <f t="shared" si="393"/>
        <v>4780</v>
      </c>
      <c r="DA374" s="30">
        <f t="shared" si="374"/>
        <v>1</v>
      </c>
      <c r="DB374" s="28" t="str">
        <f>IFERROR((IF(DA374&gt;=DC374,"SOBRESALIENTE",IF(DA374&lt;DC374-(DC374*0.05),"NO CUMPLIDA","ACEPTABLE"))),"N/A")</f>
        <v>SOBRESALIENTE</v>
      </c>
      <c r="DC374" s="11">
        <v>0.95</v>
      </c>
      <c r="DD374" s="26"/>
    </row>
    <row r="375" spans="1:108" ht="255">
      <c r="A375" s="8" t="s">
        <v>2913</v>
      </c>
      <c r="B375" s="7" t="s">
        <v>531</v>
      </c>
      <c r="C375" s="8" t="s">
        <v>2522</v>
      </c>
      <c r="D375" s="9" t="s">
        <v>2523</v>
      </c>
      <c r="E375" s="9">
        <v>36757081</v>
      </c>
      <c r="F375" s="8" t="s">
        <v>2900</v>
      </c>
      <c r="G375" s="9" t="s">
        <v>2523</v>
      </c>
      <c r="H375" s="9">
        <v>36757081</v>
      </c>
      <c r="I375" s="7" t="s">
        <v>760</v>
      </c>
      <c r="J375" s="7" t="s">
        <v>2914</v>
      </c>
      <c r="K375" s="7" t="s">
        <v>2915</v>
      </c>
      <c r="L375" s="7" t="s">
        <v>537</v>
      </c>
      <c r="M375" s="7" t="s">
        <v>111</v>
      </c>
      <c r="N375" s="7" t="s">
        <v>550</v>
      </c>
      <c r="O375" s="7" t="s">
        <v>243</v>
      </c>
      <c r="P375" s="7" t="s">
        <v>193</v>
      </c>
      <c r="Q375" s="7" t="s">
        <v>2534</v>
      </c>
      <c r="R375" s="8" t="s">
        <v>2916</v>
      </c>
      <c r="S375" s="7" t="s">
        <v>2917</v>
      </c>
      <c r="T375" s="7" t="s">
        <v>2918</v>
      </c>
      <c r="U375" s="11">
        <v>0.5</v>
      </c>
      <c r="V375" s="7" t="s">
        <v>160</v>
      </c>
      <c r="W375" s="110">
        <v>1456</v>
      </c>
      <c r="X375" s="215">
        <v>2563</v>
      </c>
      <c r="Y375" s="14">
        <f t="shared" si="348"/>
        <v>0.56808427623878266</v>
      </c>
      <c r="Z375" s="215">
        <v>1785</v>
      </c>
      <c r="AA375" s="215">
        <v>3001</v>
      </c>
      <c r="AB375" s="14">
        <f t="shared" si="349"/>
        <v>0.5948017327557481</v>
      </c>
      <c r="AC375" s="215">
        <v>1896</v>
      </c>
      <c r="AD375" s="215">
        <v>3245</v>
      </c>
      <c r="AE375" s="14">
        <f t="shared" si="350"/>
        <v>0.58428351309707238</v>
      </c>
      <c r="AF375" s="49">
        <f t="shared" si="345"/>
        <v>5137</v>
      </c>
      <c r="AG375" s="7">
        <f t="shared" si="345"/>
        <v>8809</v>
      </c>
      <c r="AH375" s="14">
        <f t="shared" si="375"/>
        <v>0.58315359291633562</v>
      </c>
      <c r="AI375" s="17" t="str">
        <f>IFERROR((IF(AH375&gt;=AJ375,"SOBRESALIENTE",IF(AH375&lt;AJ375-(AJ375*0.05),"NO CUMPLIDA","ACEPTABLE"))),"N/A")</f>
        <v>SOBRESALIENTE</v>
      </c>
      <c r="AJ375" s="11">
        <v>0.5</v>
      </c>
      <c r="AK375" s="11" t="s">
        <v>119</v>
      </c>
      <c r="AL375" s="104" t="s">
        <v>2919</v>
      </c>
      <c r="AM375" s="215">
        <v>1200</v>
      </c>
      <c r="AN375" s="215">
        <v>2400</v>
      </c>
      <c r="AO375" s="14">
        <f t="shared" si="352"/>
        <v>0.5</v>
      </c>
      <c r="AP375" s="215">
        <v>1356</v>
      </c>
      <c r="AQ375" s="215">
        <v>2684</v>
      </c>
      <c r="AR375" s="14">
        <f t="shared" si="353"/>
        <v>0.50521609538002976</v>
      </c>
      <c r="AS375" s="215">
        <v>1186</v>
      </c>
      <c r="AT375" s="215">
        <v>2365</v>
      </c>
      <c r="AU375" s="14">
        <f t="shared" si="354"/>
        <v>0.50147991543340376</v>
      </c>
      <c r="AV375" s="49">
        <f t="shared" si="383"/>
        <v>3742</v>
      </c>
      <c r="AW375" s="7">
        <f t="shared" si="383"/>
        <v>7449</v>
      </c>
      <c r="AX375" s="14">
        <f t="shared" si="355"/>
        <v>0.5023493086320312</v>
      </c>
      <c r="AY375" s="17" t="str">
        <f t="shared" si="397"/>
        <v>SOBRESALIENTE</v>
      </c>
      <c r="AZ375" s="11">
        <f t="shared" si="376"/>
        <v>0.5</v>
      </c>
      <c r="BA375" s="11" t="s">
        <v>119</v>
      </c>
      <c r="BB375" s="7" t="s">
        <v>2920</v>
      </c>
      <c r="BC375" s="21"/>
      <c r="BD375" s="21"/>
      <c r="BE375" s="14" t="e">
        <f t="shared" si="357"/>
        <v>#DIV/0!</v>
      </c>
      <c r="BF375" s="21"/>
      <c r="BG375" s="21"/>
      <c r="BH375" s="14" t="e">
        <f t="shared" si="358"/>
        <v>#DIV/0!</v>
      </c>
      <c r="BI375" s="21"/>
      <c r="BJ375" s="21"/>
      <c r="BK375" s="14" t="e">
        <f t="shared" si="359"/>
        <v>#DIV/0!</v>
      </c>
      <c r="BL375" s="27">
        <f t="shared" si="384"/>
        <v>0</v>
      </c>
      <c r="BM375" s="26">
        <f t="shared" si="384"/>
        <v>0</v>
      </c>
      <c r="BN375" s="14" t="e">
        <f t="shared" si="360"/>
        <v>#DIV/0!</v>
      </c>
      <c r="BO375" s="28" t="str">
        <f>IFERROR((IF(BN375&gt;=BP375,"SOBRESALIENTE",IF(BN375&lt;BP375-(BP375*0.05),"NO CUMPLIDA","ACEPTABLE"))),"N/A")</f>
        <v>N/A</v>
      </c>
      <c r="BP375" s="24">
        <f t="shared" si="394"/>
        <v>0.5</v>
      </c>
      <c r="BQ375" s="21"/>
      <c r="BR375" s="21"/>
      <c r="BS375" s="21"/>
      <c r="BT375" s="14" t="e">
        <f t="shared" si="362"/>
        <v>#DIV/0!</v>
      </c>
      <c r="BU375" s="21"/>
      <c r="BV375" s="21"/>
      <c r="BW375" s="14" t="e">
        <f t="shared" si="363"/>
        <v>#DIV/0!</v>
      </c>
      <c r="BX375" s="21"/>
      <c r="BY375" s="21"/>
      <c r="BZ375" s="14" t="e">
        <f t="shared" si="364"/>
        <v>#DIV/0!</v>
      </c>
      <c r="CA375" s="27">
        <f t="shared" si="365"/>
        <v>0</v>
      </c>
      <c r="CB375" s="26">
        <f t="shared" si="365"/>
        <v>0</v>
      </c>
      <c r="CC375" s="14" t="e">
        <f t="shared" si="366"/>
        <v>#DIV/0!</v>
      </c>
      <c r="CD375" s="28" t="str">
        <f t="shared" si="398"/>
        <v>N/A</v>
      </c>
      <c r="CE375" s="24">
        <f t="shared" si="395"/>
        <v>0.5</v>
      </c>
      <c r="CF375" s="21"/>
      <c r="CG375" s="163">
        <f t="shared" si="396"/>
        <v>8879</v>
      </c>
      <c r="CH375" s="163">
        <f t="shared" si="396"/>
        <v>16258</v>
      </c>
      <c r="CI375" s="14">
        <f t="shared" si="369"/>
        <v>0.54613113544101366</v>
      </c>
      <c r="CJ375" s="28" t="str">
        <f>IFERROR((IF(CI375&gt;=CK375,"SOBRESALIENTE",IF(CI375&gt;CK375-(CK375*0.05),"NO CUMPLIDA","ACEPTABLE"))),"N/A")</f>
        <v>SOBRESALIENTE</v>
      </c>
      <c r="CK375" s="11">
        <v>0.5</v>
      </c>
      <c r="CL375" s="26"/>
      <c r="CM375" s="163">
        <f t="shared" si="370"/>
        <v>8879</v>
      </c>
      <c r="CN375" s="38">
        <f t="shared" si="377"/>
        <v>2709.6666666666665</v>
      </c>
      <c r="CO375" s="14">
        <f t="shared" si="371"/>
        <v>3.276786812646082</v>
      </c>
      <c r="CP375" s="28" t="str">
        <f>IFERROR((IF(CO375&gt;=CQ375,"SOBRESALIENTE",IF(CO375&gt;CQ375-(CQ375*0.05),"NO CUMPLIDA","ACEPTABLE"))),"N/A")</f>
        <v>SOBRESALIENTE</v>
      </c>
      <c r="CQ375" s="11">
        <v>0.5</v>
      </c>
      <c r="CR375" s="26"/>
      <c r="CS375" s="163">
        <f t="shared" si="382"/>
        <v>0</v>
      </c>
      <c r="CT375" s="29">
        <f t="shared" si="378"/>
        <v>2709.6666666666665</v>
      </c>
      <c r="CU375" s="30">
        <f t="shared" si="373"/>
        <v>0</v>
      </c>
      <c r="CV375" s="28" t="str">
        <f>IFERROR((IF(CU375&gt;=CW375,"SOBRESALIENTE",IF(CU375&gt;CW375-(CW375*0.05),"NO CUMPLIDA","ACEPTABLE"))),"N/A")</f>
        <v>ACEPTABLE</v>
      </c>
      <c r="CW375" s="11">
        <v>0.5</v>
      </c>
      <c r="CX375" s="26"/>
      <c r="CY375" s="163">
        <f t="shared" si="393"/>
        <v>8879</v>
      </c>
      <c r="CZ375" s="38">
        <f t="shared" si="393"/>
        <v>16258</v>
      </c>
      <c r="DA375" s="30">
        <f t="shared" si="374"/>
        <v>0.54613113544101366</v>
      </c>
      <c r="DB375" s="28" t="str">
        <f>IFERROR((IF(DA375&gt;=DC375,"SOBRESALIENTE",IF(DA375&gt;DC375-(DC375*0.05),"NO CUMPLIDA","ACEPTABLE"))),"N/A")</f>
        <v>SOBRESALIENTE</v>
      </c>
      <c r="DC375" s="11">
        <v>0.5</v>
      </c>
      <c r="DD375" s="26"/>
    </row>
    <row r="376" spans="1:108" ht="150">
      <c r="A376" s="6" t="s">
        <v>2921</v>
      </c>
      <c r="B376" s="7" t="s">
        <v>531</v>
      </c>
      <c r="C376" s="8" t="s">
        <v>2522</v>
      </c>
      <c r="D376" s="9" t="s">
        <v>2523</v>
      </c>
      <c r="E376" s="9">
        <v>36757081</v>
      </c>
      <c r="F376" s="8" t="s">
        <v>2900</v>
      </c>
      <c r="G376" s="9" t="s">
        <v>2523</v>
      </c>
      <c r="H376" s="9">
        <v>36757081</v>
      </c>
      <c r="I376" s="7" t="s">
        <v>760</v>
      </c>
      <c r="J376" s="7" t="s">
        <v>2914</v>
      </c>
      <c r="K376" s="7" t="s">
        <v>2915</v>
      </c>
      <c r="L376" s="7" t="s">
        <v>537</v>
      </c>
      <c r="M376" s="7" t="s">
        <v>111</v>
      </c>
      <c r="N376" s="7" t="s">
        <v>550</v>
      </c>
      <c r="O376" s="7" t="s">
        <v>243</v>
      </c>
      <c r="P376" s="7" t="s">
        <v>193</v>
      </c>
      <c r="Q376" s="7" t="s">
        <v>2534</v>
      </c>
      <c r="R376" s="8" t="s">
        <v>2922</v>
      </c>
      <c r="S376" s="7" t="s">
        <v>2923</v>
      </c>
      <c r="T376" s="7" t="s">
        <v>2924</v>
      </c>
      <c r="U376" s="11">
        <v>0.6</v>
      </c>
      <c r="V376" s="7" t="s">
        <v>160</v>
      </c>
      <c r="W376" s="110">
        <v>65</v>
      </c>
      <c r="X376" s="215">
        <v>96</v>
      </c>
      <c r="Y376" s="14">
        <f t="shared" si="348"/>
        <v>0.67708333333333337</v>
      </c>
      <c r="Z376" s="215">
        <v>70</v>
      </c>
      <c r="AA376" s="215">
        <v>73</v>
      </c>
      <c r="AB376" s="14">
        <f t="shared" si="349"/>
        <v>0.95890410958904104</v>
      </c>
      <c r="AC376" s="215">
        <v>70</v>
      </c>
      <c r="AD376" s="215">
        <v>85</v>
      </c>
      <c r="AE376" s="14">
        <f t="shared" si="350"/>
        <v>0.82352941176470584</v>
      </c>
      <c r="AF376" s="49">
        <f t="shared" si="345"/>
        <v>205</v>
      </c>
      <c r="AG376" s="7">
        <f t="shared" si="345"/>
        <v>254</v>
      </c>
      <c r="AH376" s="14">
        <f t="shared" si="375"/>
        <v>0.80708661417322836</v>
      </c>
      <c r="AI376" s="17" t="str">
        <f>IFERROR((IF(AH376&gt;=AJ376,"SOBRESALIENTE",IF(AH376&lt;AJ376-(AJ376*0.05),"NO CUMPLIDA","ACEPTABLE"))),"N/A")</f>
        <v>SOBRESALIENTE</v>
      </c>
      <c r="AJ376" s="11">
        <v>0.6</v>
      </c>
      <c r="AK376" s="11" t="s">
        <v>119</v>
      </c>
      <c r="AL376" s="92" t="s">
        <v>2925</v>
      </c>
      <c r="AM376" s="215">
        <v>103</v>
      </c>
      <c r="AN376" s="215">
        <v>170</v>
      </c>
      <c r="AO376" s="14">
        <f t="shared" si="352"/>
        <v>0.60588235294117643</v>
      </c>
      <c r="AP376" s="215">
        <v>112</v>
      </c>
      <c r="AQ376" s="215">
        <v>185</v>
      </c>
      <c r="AR376" s="14">
        <f t="shared" si="353"/>
        <v>0.60540540540540544</v>
      </c>
      <c r="AS376" s="215">
        <v>135</v>
      </c>
      <c r="AT376" s="215">
        <v>210</v>
      </c>
      <c r="AU376" s="14">
        <f t="shared" si="354"/>
        <v>0.6428571428571429</v>
      </c>
      <c r="AV376" s="49">
        <f t="shared" si="383"/>
        <v>350</v>
      </c>
      <c r="AW376" s="7">
        <f t="shared" si="383"/>
        <v>565</v>
      </c>
      <c r="AX376" s="14">
        <f t="shared" si="355"/>
        <v>0.61946902654867253</v>
      </c>
      <c r="AY376" s="17" t="str">
        <f t="shared" si="397"/>
        <v>SOBRESALIENTE</v>
      </c>
      <c r="AZ376" s="11">
        <f t="shared" si="376"/>
        <v>0.6</v>
      </c>
      <c r="BA376" s="11" t="s">
        <v>119</v>
      </c>
      <c r="BB376" s="7" t="s">
        <v>2926</v>
      </c>
      <c r="BC376" s="21"/>
      <c r="BD376" s="21"/>
      <c r="BE376" s="14" t="e">
        <f t="shared" si="357"/>
        <v>#DIV/0!</v>
      </c>
      <c r="BF376" s="21"/>
      <c r="BG376" s="21"/>
      <c r="BH376" s="14" t="e">
        <f t="shared" si="358"/>
        <v>#DIV/0!</v>
      </c>
      <c r="BI376" s="21"/>
      <c r="BJ376" s="21"/>
      <c r="BK376" s="14" t="e">
        <f t="shared" si="359"/>
        <v>#DIV/0!</v>
      </c>
      <c r="BL376" s="27">
        <f t="shared" si="384"/>
        <v>0</v>
      </c>
      <c r="BM376" s="26">
        <f t="shared" si="384"/>
        <v>0</v>
      </c>
      <c r="BN376" s="14" t="e">
        <f t="shared" si="360"/>
        <v>#DIV/0!</v>
      </c>
      <c r="BO376" s="28" t="str">
        <f>IFERROR((IF(BN376&gt;=BP376,"SOBRESALIENTE",IF(BN376&lt;BP376-(BP376*0.05),"NO CUMPLIDA","ACEPTABLE"))),"N/A")</f>
        <v>N/A</v>
      </c>
      <c r="BP376" s="24">
        <f t="shared" si="394"/>
        <v>0.6</v>
      </c>
      <c r="BQ376" s="21"/>
      <c r="BR376" s="21"/>
      <c r="BS376" s="21"/>
      <c r="BT376" s="14" t="e">
        <f t="shared" si="362"/>
        <v>#DIV/0!</v>
      </c>
      <c r="BU376" s="21"/>
      <c r="BV376" s="21"/>
      <c r="BW376" s="14" t="e">
        <f t="shared" si="363"/>
        <v>#DIV/0!</v>
      </c>
      <c r="BX376" s="21"/>
      <c r="BY376" s="21"/>
      <c r="BZ376" s="14" t="e">
        <f t="shared" si="364"/>
        <v>#DIV/0!</v>
      </c>
      <c r="CA376" s="27">
        <f t="shared" si="365"/>
        <v>0</v>
      </c>
      <c r="CB376" s="26">
        <f t="shared" si="365"/>
        <v>0</v>
      </c>
      <c r="CC376" s="14" t="e">
        <f t="shared" si="366"/>
        <v>#DIV/0!</v>
      </c>
      <c r="CD376" s="28" t="str">
        <f t="shared" si="398"/>
        <v>N/A</v>
      </c>
      <c r="CE376" s="24">
        <f t="shared" si="395"/>
        <v>0.6</v>
      </c>
      <c r="CF376" s="21"/>
      <c r="CG376" s="163">
        <f t="shared" si="396"/>
        <v>555</v>
      </c>
      <c r="CH376" s="163">
        <f t="shared" si="396"/>
        <v>819</v>
      </c>
      <c r="CI376" s="14">
        <f t="shared" si="369"/>
        <v>0.67765567765567769</v>
      </c>
      <c r="CJ376" s="28" t="str">
        <f>IFERROR((IF(CI376&gt;=CK376,"SOBRESALIENTE",IF(CI376&lt;CK376-(CK376*0.05),"NO CUMPLIDA","ACEPTABLE"))),"N/A")</f>
        <v>SOBRESALIENTE</v>
      </c>
      <c r="CK376" s="11">
        <v>0.6</v>
      </c>
      <c r="CL376" s="26"/>
      <c r="CM376" s="163">
        <f t="shared" si="370"/>
        <v>555</v>
      </c>
      <c r="CN376" s="38">
        <f t="shared" si="377"/>
        <v>136.5</v>
      </c>
      <c r="CO376" s="14">
        <f t="shared" si="371"/>
        <v>4.0659340659340657</v>
      </c>
      <c r="CP376" s="28" t="str">
        <f>IFERROR((IF(CO376&gt;=CQ376,"SOBRESALIENTE",IF(CO376&lt;CQ376-(CQ376*0.05),"NO CUMPLIDA","ACEPTABLE"))),"N/A")</f>
        <v>SOBRESALIENTE</v>
      </c>
      <c r="CQ376" s="11">
        <v>0.6</v>
      </c>
      <c r="CR376" s="26"/>
      <c r="CS376" s="163">
        <f t="shared" si="382"/>
        <v>0</v>
      </c>
      <c r="CT376" s="29">
        <f t="shared" si="378"/>
        <v>136.5</v>
      </c>
      <c r="CU376" s="30">
        <f t="shared" si="373"/>
        <v>0</v>
      </c>
      <c r="CV376" s="28" t="str">
        <f>IFERROR((IF(CU376&lt;=CW376,"SOBRESALIENTE",IF(CU376&lt;CW376+(CW376*0.05),"NO CUMPLIDA","ACEPTABLE"))),"N/A")</f>
        <v>SOBRESALIENTE</v>
      </c>
      <c r="CW376" s="11">
        <v>0.6</v>
      </c>
      <c r="CX376" s="26"/>
      <c r="CY376" s="163">
        <f t="shared" si="393"/>
        <v>555</v>
      </c>
      <c r="CZ376" s="38">
        <f t="shared" si="393"/>
        <v>819</v>
      </c>
      <c r="DA376" s="30">
        <f t="shared" si="374"/>
        <v>0.67765567765567769</v>
      </c>
      <c r="DB376" s="28" t="str">
        <f>IFERROR((IF(DA376&gt;=DC376,"SOBRESALIENTE",IF(DA376&lt;DC376-(DC376*0.05),"NO CUMPLIDA","ACEPTABLE"))),"N/A")</f>
        <v>SOBRESALIENTE</v>
      </c>
      <c r="DC376" s="11">
        <v>0.6</v>
      </c>
      <c r="DD376" s="26"/>
    </row>
    <row r="377" spans="1:108" ht="195">
      <c r="A377" s="8" t="s">
        <v>2927</v>
      </c>
      <c r="B377" s="7" t="s">
        <v>531</v>
      </c>
      <c r="C377" s="8" t="s">
        <v>2522</v>
      </c>
      <c r="D377" s="9" t="s">
        <v>2523</v>
      </c>
      <c r="E377" s="9">
        <v>36757081</v>
      </c>
      <c r="F377" s="8" t="s">
        <v>2900</v>
      </c>
      <c r="G377" s="9" t="s">
        <v>2523</v>
      </c>
      <c r="H377" s="9">
        <v>36757081</v>
      </c>
      <c r="I377" s="7" t="s">
        <v>107</v>
      </c>
      <c r="J377" s="7" t="s">
        <v>2914</v>
      </c>
      <c r="K377" s="7" t="s">
        <v>2915</v>
      </c>
      <c r="L377" s="7" t="s">
        <v>537</v>
      </c>
      <c r="M377" s="7" t="s">
        <v>111</v>
      </c>
      <c r="N377" s="7" t="s">
        <v>112</v>
      </c>
      <c r="O377" s="7" t="s">
        <v>2</v>
      </c>
      <c r="P377" s="7" t="s">
        <v>193</v>
      </c>
      <c r="Q377" s="7" t="s">
        <v>2534</v>
      </c>
      <c r="R377" s="8" t="s">
        <v>2928</v>
      </c>
      <c r="S377" s="7" t="s">
        <v>2929</v>
      </c>
      <c r="T377" s="7" t="s">
        <v>2930</v>
      </c>
      <c r="U377" s="7">
        <v>9</v>
      </c>
      <c r="V377" s="7" t="s">
        <v>687</v>
      </c>
      <c r="W377" s="329">
        <v>330</v>
      </c>
      <c r="X377" s="330">
        <v>2563</v>
      </c>
      <c r="Y377" s="68">
        <f t="shared" si="348"/>
        <v>0.12875536480686695</v>
      </c>
      <c r="Z377" s="330">
        <v>320</v>
      </c>
      <c r="AA377" s="330">
        <v>3001</v>
      </c>
      <c r="AB377" s="68">
        <f t="shared" si="349"/>
        <v>0.10663112295901367</v>
      </c>
      <c r="AC377" s="330">
        <v>450</v>
      </c>
      <c r="AD377" s="330">
        <v>3245</v>
      </c>
      <c r="AE377" s="68">
        <f t="shared" si="350"/>
        <v>0.13867488443759629</v>
      </c>
      <c r="AF377" s="49">
        <f t="shared" si="345"/>
        <v>1100</v>
      </c>
      <c r="AG377" s="7">
        <f t="shared" si="345"/>
        <v>8809</v>
      </c>
      <c r="AH377" s="68">
        <f t="shared" si="375"/>
        <v>0.12487228970371211</v>
      </c>
      <c r="AI377" s="17" t="str">
        <f>IFERROR((IF(AH377&lt;=AJ377,"SOBRESALIENTE",IF(AH377&gt;AJ377+(AJ377*0.05),"NO CUMPLIDA","ACEPTABLE"))),"N/A")</f>
        <v>SOBRESALIENTE</v>
      </c>
      <c r="AJ377" s="7">
        <v>9</v>
      </c>
      <c r="AK377" s="7" t="s">
        <v>119</v>
      </c>
      <c r="AL377" s="92" t="s">
        <v>2931</v>
      </c>
      <c r="AM377" s="330">
        <v>330</v>
      </c>
      <c r="AN377" s="330">
        <v>2456</v>
      </c>
      <c r="AO377" s="68">
        <f t="shared" si="352"/>
        <v>0.13436482084690554</v>
      </c>
      <c r="AP377" s="330">
        <v>351</v>
      </c>
      <c r="AQ377" s="330">
        <v>2587</v>
      </c>
      <c r="AR377" s="68">
        <f t="shared" si="353"/>
        <v>0.135678391959799</v>
      </c>
      <c r="AS377" s="330">
        <v>450</v>
      </c>
      <c r="AT377" s="330">
        <v>3500</v>
      </c>
      <c r="AU377" s="68">
        <f t="shared" si="354"/>
        <v>0.12857142857142856</v>
      </c>
      <c r="AV377" s="49">
        <f t="shared" si="383"/>
        <v>1131</v>
      </c>
      <c r="AW377" s="7">
        <f t="shared" si="383"/>
        <v>8543</v>
      </c>
      <c r="AX377" s="68">
        <f t="shared" si="355"/>
        <v>0.13238909048343672</v>
      </c>
      <c r="AY377" s="17" t="str">
        <f>IFERROR((IF(AX377&lt;=AZ377,"SOBRESALIENTE",IF(AX377&lt;AZ377+(AZ377*0.05),"NO CUMPLIDA","ACEPTABLE"))),"N/A")</f>
        <v>SOBRESALIENTE</v>
      </c>
      <c r="AZ377" s="11">
        <f t="shared" si="376"/>
        <v>9</v>
      </c>
      <c r="BA377" s="7" t="s">
        <v>119</v>
      </c>
      <c r="BB377" s="7" t="s">
        <v>2932</v>
      </c>
      <c r="BC377" s="21"/>
      <c r="BD377" s="21"/>
      <c r="BE377" s="68" t="e">
        <f t="shared" si="357"/>
        <v>#DIV/0!</v>
      </c>
      <c r="BF377" s="21"/>
      <c r="BG377" s="21"/>
      <c r="BH377" s="68" t="e">
        <f t="shared" si="358"/>
        <v>#DIV/0!</v>
      </c>
      <c r="BI377" s="21"/>
      <c r="BJ377" s="21"/>
      <c r="BK377" s="68" t="e">
        <f t="shared" si="359"/>
        <v>#DIV/0!</v>
      </c>
      <c r="BL377" s="27">
        <f t="shared" si="384"/>
        <v>0</v>
      </c>
      <c r="BM377" s="26">
        <f t="shared" si="384"/>
        <v>0</v>
      </c>
      <c r="BN377" s="68" t="e">
        <f t="shared" si="360"/>
        <v>#DIV/0!</v>
      </c>
      <c r="BO377" s="28" t="str">
        <f>IFERROR((IF(BN377&lt;=BP377,"SOBRESALIENTE",IF(BN377&gt;BP377+(BP377*0.05),"NO CUMPLIDA","ACEPTABLE"))),"N/A")</f>
        <v>N/A</v>
      </c>
      <c r="BP377" s="26">
        <f t="shared" si="394"/>
        <v>9</v>
      </c>
      <c r="BQ377" s="21"/>
      <c r="BR377" s="21"/>
      <c r="BS377" s="21"/>
      <c r="BT377" s="68" t="e">
        <f t="shared" si="362"/>
        <v>#DIV/0!</v>
      </c>
      <c r="BU377" s="21"/>
      <c r="BV377" s="21"/>
      <c r="BW377" s="68" t="e">
        <f t="shared" si="363"/>
        <v>#DIV/0!</v>
      </c>
      <c r="BX377" s="21"/>
      <c r="BY377" s="21"/>
      <c r="BZ377" s="68" t="e">
        <f t="shared" si="364"/>
        <v>#DIV/0!</v>
      </c>
      <c r="CA377" s="27">
        <f t="shared" si="365"/>
        <v>0</v>
      </c>
      <c r="CB377" s="26">
        <f t="shared" si="365"/>
        <v>0</v>
      </c>
      <c r="CC377" s="68" t="e">
        <f t="shared" si="366"/>
        <v>#DIV/0!</v>
      </c>
      <c r="CD377" s="28" t="str">
        <f>IFERROR((IF(CC377&lt;=CE377,"SOBRESALIENTE",IF(CC377&gt;CE377+(CE377*0.05),"NO CUMPLIDA","ACEPTABLE"))),"N/A")</f>
        <v>N/A</v>
      </c>
      <c r="CE377" s="26">
        <f t="shared" si="395"/>
        <v>9</v>
      </c>
      <c r="CF377" s="21"/>
      <c r="CG377" s="163">
        <f t="shared" si="396"/>
        <v>2231</v>
      </c>
      <c r="CH377" s="163">
        <f t="shared" si="396"/>
        <v>17352</v>
      </c>
      <c r="CI377" s="68">
        <f t="shared" si="369"/>
        <v>0.12857307514983862</v>
      </c>
      <c r="CJ377" s="28" t="str">
        <f>IFERROR((IF(CI377&lt;=CK377,"SOBRESALIENTE",IF(CI377&gt;CK377+(CK377*0.05),"NO CUMPLIDA","ACEPTABLE"))),"N/A")</f>
        <v>SOBRESALIENTE</v>
      </c>
      <c r="CK377" s="7">
        <v>9</v>
      </c>
      <c r="CL377" s="26"/>
      <c r="CM377" s="163">
        <f t="shared" si="370"/>
        <v>2231</v>
      </c>
      <c r="CN377" s="38">
        <f t="shared" si="377"/>
        <v>2892</v>
      </c>
      <c r="CO377" s="68">
        <f t="shared" si="371"/>
        <v>0.77143845089903185</v>
      </c>
      <c r="CP377" s="28" t="str">
        <f>IFERROR((IF(CO377&lt;=CQ377,"SOBRESALIENTE",IF(CO377&gt;CQ377+(CQ377*0.05),"NO CUMPLIDA","ACEPTABLE"))),"N/A")</f>
        <v>SOBRESALIENTE</v>
      </c>
      <c r="CQ377" s="11">
        <v>9</v>
      </c>
      <c r="CR377" s="26"/>
      <c r="CS377" s="163">
        <f t="shared" si="382"/>
        <v>0</v>
      </c>
      <c r="CT377" s="29">
        <f t="shared" si="378"/>
        <v>2892</v>
      </c>
      <c r="CU377" s="69">
        <f t="shared" si="373"/>
        <v>0</v>
      </c>
      <c r="CV377" s="28" t="str">
        <f>IFERROR((IF(CU377&lt;=CW377,"SOBRESALIENTE",IF(CU377&gt;CW377+(CW377*0.05),"NO CUMPLIDA","ACEPTABLE"))),"N/A")</f>
        <v>SOBRESALIENTE</v>
      </c>
      <c r="CW377" s="7">
        <v>9</v>
      </c>
      <c r="CX377" s="26"/>
      <c r="CY377" s="163">
        <f t="shared" si="393"/>
        <v>2231</v>
      </c>
      <c r="CZ377" s="38">
        <f t="shared" si="393"/>
        <v>17352</v>
      </c>
      <c r="DA377" s="69">
        <f t="shared" si="374"/>
        <v>0.12857307514983862</v>
      </c>
      <c r="DB377" s="28" t="str">
        <f>IFERROR((IF(DA377&lt;=DC377,"SOBRESALIENTE",IF(DA377&gt;DC377+(DC377*0.05),"NO CUMPLIDA","ACEPTABLE"))),"N/A")</f>
        <v>SOBRESALIENTE</v>
      </c>
      <c r="DC377" s="7">
        <v>9</v>
      </c>
      <c r="DD377" s="26"/>
    </row>
    <row r="378" spans="1:108" ht="150">
      <c r="A378" s="6" t="s">
        <v>2933</v>
      </c>
      <c r="B378" s="7" t="s">
        <v>531</v>
      </c>
      <c r="C378" s="8" t="s">
        <v>2522</v>
      </c>
      <c r="D378" s="9" t="s">
        <v>2523</v>
      </c>
      <c r="E378" s="9">
        <v>36757081</v>
      </c>
      <c r="F378" s="8" t="s">
        <v>2900</v>
      </c>
      <c r="G378" s="9" t="s">
        <v>2523</v>
      </c>
      <c r="H378" s="9">
        <v>36757081</v>
      </c>
      <c r="I378" s="7" t="s">
        <v>760</v>
      </c>
      <c r="J378" s="7" t="s">
        <v>2934</v>
      </c>
      <c r="K378" s="7" t="s">
        <v>2935</v>
      </c>
      <c r="L378" s="7" t="s">
        <v>573</v>
      </c>
      <c r="M378" s="7" t="s">
        <v>111</v>
      </c>
      <c r="N378" s="7" t="s">
        <v>112</v>
      </c>
      <c r="O378" s="7" t="s">
        <v>2</v>
      </c>
      <c r="P378" s="7" t="s">
        <v>193</v>
      </c>
      <c r="Q378" s="7" t="s">
        <v>628</v>
      </c>
      <c r="R378" s="8" t="s">
        <v>2936</v>
      </c>
      <c r="S378" s="7" t="s">
        <v>2937</v>
      </c>
      <c r="T378" s="7" t="s">
        <v>2938</v>
      </c>
      <c r="U378" s="7">
        <v>3</v>
      </c>
      <c r="V378" s="7" t="s">
        <v>520</v>
      </c>
      <c r="W378" s="329">
        <v>2599</v>
      </c>
      <c r="X378" s="330">
        <v>52</v>
      </c>
      <c r="Y378" s="68">
        <f t="shared" si="348"/>
        <v>49.980769230769234</v>
      </c>
      <c r="Z378" s="330">
        <v>1930</v>
      </c>
      <c r="AA378" s="330">
        <v>77</v>
      </c>
      <c r="AB378" s="68">
        <f t="shared" si="349"/>
        <v>25.064935064935064</v>
      </c>
      <c r="AC378" s="330">
        <v>2173</v>
      </c>
      <c r="AD378" s="330">
        <v>83</v>
      </c>
      <c r="AE378" s="68">
        <f t="shared" si="350"/>
        <v>26.180722891566266</v>
      </c>
      <c r="AF378" s="49">
        <f t="shared" si="345"/>
        <v>6702</v>
      </c>
      <c r="AG378" s="7">
        <f t="shared" si="345"/>
        <v>212</v>
      </c>
      <c r="AH378" s="68">
        <f t="shared" si="375"/>
        <v>31.613207547169811</v>
      </c>
      <c r="AI378" s="17" t="str">
        <f>IFERROR((IF(AH378&gt;=AJ378,"SOBRESALIENTE",IF(AH378&lt;AJ378-(AJ378*0.05),"NO CUMPLIDA","ACEPTABLE"))),"N/A")</f>
        <v>SOBRESALIENTE</v>
      </c>
      <c r="AJ378" s="7">
        <v>3</v>
      </c>
      <c r="AK378" s="7" t="s">
        <v>119</v>
      </c>
      <c r="AL378" s="92" t="s">
        <v>2939</v>
      </c>
      <c r="AM378" s="330">
        <v>1473</v>
      </c>
      <c r="AN378" s="330">
        <v>16</v>
      </c>
      <c r="AO378" s="68">
        <f t="shared" si="352"/>
        <v>92.0625</v>
      </c>
      <c r="AP378" s="330">
        <v>906</v>
      </c>
      <c r="AQ378" s="330">
        <v>17</v>
      </c>
      <c r="AR378" s="68">
        <f t="shared" si="353"/>
        <v>53.294117647058826</v>
      </c>
      <c r="AS378" s="330">
        <v>2362</v>
      </c>
      <c r="AT378" s="330">
        <v>26</v>
      </c>
      <c r="AU378" s="68">
        <f t="shared" si="354"/>
        <v>90.84615384615384</v>
      </c>
      <c r="AV378" s="49">
        <f t="shared" si="383"/>
        <v>4741</v>
      </c>
      <c r="AW378" s="7">
        <f t="shared" si="383"/>
        <v>59</v>
      </c>
      <c r="AX378" s="68">
        <f t="shared" si="355"/>
        <v>80.355932203389827</v>
      </c>
      <c r="AY378" s="17" t="str">
        <f>IFERROR((IF(AX378&gt;=AZ378,"SOBRESALIENTE",IF(AX378&gt;AZ378-(AZ378*0.05),"NO CUMPLIDA","ACEPTABLE"))),"N/A")</f>
        <v>SOBRESALIENTE</v>
      </c>
      <c r="AZ378" s="11">
        <f t="shared" si="376"/>
        <v>3</v>
      </c>
      <c r="BA378" s="7" t="s">
        <v>119</v>
      </c>
      <c r="BB378" s="7" t="s">
        <v>2940</v>
      </c>
      <c r="BC378" s="21"/>
      <c r="BD378" s="21"/>
      <c r="BE378" s="68" t="e">
        <f t="shared" si="357"/>
        <v>#DIV/0!</v>
      </c>
      <c r="BF378" s="21"/>
      <c r="BG378" s="21"/>
      <c r="BH378" s="68" t="e">
        <f t="shared" si="358"/>
        <v>#DIV/0!</v>
      </c>
      <c r="BI378" s="21"/>
      <c r="BJ378" s="21"/>
      <c r="BK378" s="68" t="e">
        <f t="shared" si="359"/>
        <v>#DIV/0!</v>
      </c>
      <c r="BL378" s="27">
        <f t="shared" si="384"/>
        <v>0</v>
      </c>
      <c r="BM378" s="26">
        <f t="shared" si="384"/>
        <v>0</v>
      </c>
      <c r="BN378" s="68" t="e">
        <f t="shared" si="360"/>
        <v>#DIV/0!</v>
      </c>
      <c r="BO378" s="28" t="str">
        <f>IFERROR((IF(BN378&lt;=BP378,"SOBRESALIENTE",IF(BN378&gt;BP378+(BP378*0.05),"NO CUMPLIDA","ACEPTABLE"))),"N/A")</f>
        <v>N/A</v>
      </c>
      <c r="BP378" s="26">
        <f t="shared" si="394"/>
        <v>3</v>
      </c>
      <c r="BQ378" s="21"/>
      <c r="BR378" s="21"/>
      <c r="BS378" s="21"/>
      <c r="BT378" s="68" t="e">
        <f t="shared" si="362"/>
        <v>#DIV/0!</v>
      </c>
      <c r="BU378" s="21"/>
      <c r="BV378" s="21"/>
      <c r="BW378" s="68" t="e">
        <f t="shared" si="363"/>
        <v>#DIV/0!</v>
      </c>
      <c r="BX378" s="21"/>
      <c r="BY378" s="21"/>
      <c r="BZ378" s="68" t="e">
        <f t="shared" si="364"/>
        <v>#DIV/0!</v>
      </c>
      <c r="CA378" s="27">
        <f t="shared" si="365"/>
        <v>0</v>
      </c>
      <c r="CB378" s="26">
        <f t="shared" si="365"/>
        <v>0</v>
      </c>
      <c r="CC378" s="68" t="e">
        <f t="shared" si="366"/>
        <v>#DIV/0!</v>
      </c>
      <c r="CD378" s="28" t="str">
        <f>IFERROR((IF(CC378&lt;=CE378,"SOBRESALIENTE",IF(CC378&gt;CE378+(CE378*0.05),"NO CUMPLIDA","ACEPTABLE"))),"N/A")</f>
        <v>N/A</v>
      </c>
      <c r="CE378" s="26">
        <f t="shared" si="395"/>
        <v>3</v>
      </c>
      <c r="CF378" s="21"/>
      <c r="CG378" s="163">
        <f t="shared" si="396"/>
        <v>11443</v>
      </c>
      <c r="CH378" s="163">
        <f t="shared" si="396"/>
        <v>271</v>
      </c>
      <c r="CI378" s="68">
        <f t="shared" si="369"/>
        <v>42.225092250922508</v>
      </c>
      <c r="CJ378" s="28" t="str">
        <f>IFERROR((IF(CI378&lt;=CK378,"SOBRESALIENTE",IF(CI378&gt;CK378+(CK378*0.05),"NO CUMPLIDA","ACEPTABLE"))),"N/A")</f>
        <v>NO CUMPLIDA</v>
      </c>
      <c r="CK378" s="7">
        <v>3</v>
      </c>
      <c r="CL378" s="26"/>
      <c r="CM378" s="163">
        <f t="shared" si="370"/>
        <v>11443</v>
      </c>
      <c r="CN378" s="38">
        <f t="shared" si="377"/>
        <v>45.166666666666664</v>
      </c>
      <c r="CO378" s="68">
        <f t="shared" si="371"/>
        <v>253.35055350553506</v>
      </c>
      <c r="CP378" s="28" t="str">
        <f>IFERROR((IF(CO378&lt;=CQ378,"SOBRESALIENTE",IF(CO378&gt;CQ378+(CQ378*0.05),"NO CUMPLIDA","ACEPTABLE"))),"N/A")</f>
        <v>NO CUMPLIDA</v>
      </c>
      <c r="CQ378" s="11">
        <v>3</v>
      </c>
      <c r="CR378" s="26"/>
      <c r="CS378" s="163">
        <f t="shared" si="382"/>
        <v>0</v>
      </c>
      <c r="CT378" s="29">
        <f t="shared" si="378"/>
        <v>45.166666666666664</v>
      </c>
      <c r="CU378" s="69">
        <f t="shared" si="373"/>
        <v>0</v>
      </c>
      <c r="CV378" s="28" t="str">
        <f>IFERROR((IF(CU378&lt;=CW378,"SOBRESALIENTE",IF(CU378&gt;CW378+(CW378*0.05),"NO CUMPLIDA","ACEPTABLE"))),"N/A")</f>
        <v>SOBRESALIENTE</v>
      </c>
      <c r="CW378" s="7">
        <v>3</v>
      </c>
      <c r="CX378" s="26"/>
      <c r="CY378" s="163">
        <f t="shared" si="393"/>
        <v>11443</v>
      </c>
      <c r="CZ378" s="38">
        <f t="shared" si="393"/>
        <v>271</v>
      </c>
      <c r="DA378" s="69">
        <f t="shared" si="374"/>
        <v>42.225092250922508</v>
      </c>
      <c r="DB378" s="28" t="str">
        <f>IFERROR((IF(DA378&lt;=DC378,"SOBRESALIENTE",IF(DA378&gt;DC378+(DC378*0.05),"NO CUMPLIDA","ACEPTABLE"))),"N/A")</f>
        <v>NO CUMPLIDA</v>
      </c>
      <c r="DC378" s="7">
        <v>3</v>
      </c>
      <c r="DD378" s="26"/>
    </row>
    <row r="379" spans="1:108" ht="75">
      <c r="A379" s="8" t="s">
        <v>2941</v>
      </c>
      <c r="B379" s="7" t="s">
        <v>531</v>
      </c>
      <c r="C379" s="8" t="s">
        <v>2522</v>
      </c>
      <c r="D379" s="9" t="s">
        <v>2523</v>
      </c>
      <c r="E379" s="9">
        <v>36757081</v>
      </c>
      <c r="F379" s="8" t="s">
        <v>2900</v>
      </c>
      <c r="G379" s="9" t="s">
        <v>2523</v>
      </c>
      <c r="H379" s="9">
        <v>36757081</v>
      </c>
      <c r="I379" s="7" t="s">
        <v>760</v>
      </c>
      <c r="J379" s="7" t="s">
        <v>2934</v>
      </c>
      <c r="K379" s="7" t="s">
        <v>2908</v>
      </c>
      <c r="L379" s="7" t="s">
        <v>537</v>
      </c>
      <c r="M379" s="7" t="s">
        <v>111</v>
      </c>
      <c r="N379" s="7" t="s">
        <v>550</v>
      </c>
      <c r="O379" s="7" t="s">
        <v>2</v>
      </c>
      <c r="P379" s="7" t="s">
        <v>193</v>
      </c>
      <c r="Q379" s="7" t="s">
        <v>2534</v>
      </c>
      <c r="R379" s="8" t="s">
        <v>2942</v>
      </c>
      <c r="S379" s="7" t="s">
        <v>2943</v>
      </c>
      <c r="T379" s="7" t="s">
        <v>2944</v>
      </c>
      <c r="U379" s="14">
        <v>0.8</v>
      </c>
      <c r="V379" s="7" t="s">
        <v>160</v>
      </c>
      <c r="W379" s="329">
        <v>2</v>
      </c>
      <c r="X379" s="330">
        <v>3</v>
      </c>
      <c r="Y379" s="14">
        <f t="shared" si="348"/>
        <v>0.66666666666666663</v>
      </c>
      <c r="Z379" s="330">
        <v>10</v>
      </c>
      <c r="AA379" s="330">
        <v>8</v>
      </c>
      <c r="AB379" s="14">
        <f t="shared" si="349"/>
        <v>1.25</v>
      </c>
      <c r="AC379" s="330">
        <v>7</v>
      </c>
      <c r="AD379" s="330">
        <v>9</v>
      </c>
      <c r="AE379" s="14">
        <f t="shared" si="350"/>
        <v>0.77777777777777779</v>
      </c>
      <c r="AF379" s="49">
        <f t="shared" si="345"/>
        <v>19</v>
      </c>
      <c r="AG379" s="7">
        <f t="shared" si="345"/>
        <v>20</v>
      </c>
      <c r="AH379" s="14">
        <f t="shared" si="375"/>
        <v>0.95</v>
      </c>
      <c r="AI379" s="17" t="str">
        <f>IFERROR((IF(AH379&gt;=AJ379,"SOBRESALIENTE",IF(AH379&lt;AJ379-(AJ379*0.05),"NO CUMPLIDA","ACEPTABLE"))),"N/A")</f>
        <v>SOBRESALIENTE</v>
      </c>
      <c r="AJ379" s="14">
        <v>0.8</v>
      </c>
      <c r="AK379" s="11" t="s">
        <v>119</v>
      </c>
      <c r="AL379" s="92" t="s">
        <v>2945</v>
      </c>
      <c r="AM379" s="330">
        <v>3</v>
      </c>
      <c r="AN379" s="330">
        <v>4</v>
      </c>
      <c r="AO379" s="14">
        <f t="shared" si="352"/>
        <v>0.75</v>
      </c>
      <c r="AP379" s="330">
        <v>3</v>
      </c>
      <c r="AQ379" s="330">
        <v>4</v>
      </c>
      <c r="AR379" s="14">
        <f t="shared" si="353"/>
        <v>0.75</v>
      </c>
      <c r="AS379" s="330">
        <v>3</v>
      </c>
      <c r="AT379" s="330">
        <v>4</v>
      </c>
      <c r="AU379" s="14">
        <f t="shared" si="354"/>
        <v>0.75</v>
      </c>
      <c r="AV379" s="49">
        <f t="shared" si="383"/>
        <v>9</v>
      </c>
      <c r="AW379" s="7">
        <f t="shared" si="383"/>
        <v>12</v>
      </c>
      <c r="AX379" s="14">
        <f t="shared" si="355"/>
        <v>0.75</v>
      </c>
      <c r="AY379" s="17" t="str">
        <f>IFERROR((IF(AX379&lt;=AZ379,"SOBRESALIENTE",IF(AX379&gt;AZ379+(AZ379*0.05),"NO CUMPLIDA","ACEPTABLE"))),"N/A")</f>
        <v>SOBRESALIENTE</v>
      </c>
      <c r="AZ379" s="11">
        <f t="shared" si="376"/>
        <v>0.8</v>
      </c>
      <c r="BA379" s="11" t="s">
        <v>119</v>
      </c>
      <c r="BB379" s="7" t="s">
        <v>2946</v>
      </c>
      <c r="BC379" s="21"/>
      <c r="BD379" s="21"/>
      <c r="BE379" s="14" t="e">
        <f t="shared" si="357"/>
        <v>#DIV/0!</v>
      </c>
      <c r="BF379" s="21"/>
      <c r="BG379" s="21"/>
      <c r="BH379" s="14" t="e">
        <f t="shared" si="358"/>
        <v>#DIV/0!</v>
      </c>
      <c r="BI379" s="21"/>
      <c r="BJ379" s="21"/>
      <c r="BK379" s="14" t="e">
        <f t="shared" si="359"/>
        <v>#DIV/0!</v>
      </c>
      <c r="BL379" s="331">
        <f t="shared" si="384"/>
        <v>0</v>
      </c>
      <c r="BM379" s="26">
        <f t="shared" si="384"/>
        <v>0</v>
      </c>
      <c r="BN379" s="14" t="e">
        <f t="shared" si="360"/>
        <v>#DIV/0!</v>
      </c>
      <c r="BO379" s="28" t="str">
        <f>IFERROR((IF(BN379&gt;=BP379,"SOBRESALIENTE",IF(BN379&lt;BP379-(BP379*0.05),"NO CUMPLIDA","ACEPTABLE"))),"N/A")</f>
        <v>N/A</v>
      </c>
      <c r="BP379" s="24">
        <f t="shared" si="394"/>
        <v>0.8</v>
      </c>
      <c r="BQ379" s="21"/>
      <c r="BR379" s="21"/>
      <c r="BS379" s="21"/>
      <c r="BT379" s="14" t="e">
        <f t="shared" si="362"/>
        <v>#DIV/0!</v>
      </c>
      <c r="BU379" s="21"/>
      <c r="BV379" s="21"/>
      <c r="BW379" s="14" t="e">
        <f t="shared" si="363"/>
        <v>#DIV/0!</v>
      </c>
      <c r="BX379" s="21"/>
      <c r="BY379" s="21"/>
      <c r="BZ379" s="14" t="e">
        <f t="shared" si="364"/>
        <v>#DIV/0!</v>
      </c>
      <c r="CA379" s="27">
        <f t="shared" si="365"/>
        <v>0</v>
      </c>
      <c r="CB379" s="26">
        <f t="shared" si="365"/>
        <v>0</v>
      </c>
      <c r="CC379" s="14" t="e">
        <f t="shared" si="366"/>
        <v>#DIV/0!</v>
      </c>
      <c r="CD379" s="28" t="str">
        <f>IFERROR((IF(CC379&gt;=CE379,"SOBRESALIENTE",IF(CC379&lt;CE379-(CE379*0.05),"NO CUMPLIDA","ACEPTABLE"))),"N/A")</f>
        <v>N/A</v>
      </c>
      <c r="CE379" s="24">
        <f t="shared" si="395"/>
        <v>0.8</v>
      </c>
      <c r="CF379" s="21"/>
      <c r="CG379" s="163">
        <f t="shared" si="396"/>
        <v>28</v>
      </c>
      <c r="CH379" s="163">
        <f t="shared" si="396"/>
        <v>32</v>
      </c>
      <c r="CI379" s="14">
        <f t="shared" si="369"/>
        <v>0.875</v>
      </c>
      <c r="CJ379" s="28" t="str">
        <f>IFERROR((IF(CI379&gt;=CK379,"SOBRESALIENTE",IF(CI379&lt;CK379-(CK379*0.05),"NO CUMPLIDA","ACEPTABLE"))),"N/A")</f>
        <v>SOBRESALIENTE</v>
      </c>
      <c r="CK379" s="14">
        <v>0.8</v>
      </c>
      <c r="CL379" s="26"/>
      <c r="CM379" s="163">
        <f t="shared" si="370"/>
        <v>28</v>
      </c>
      <c r="CN379" s="38">
        <f t="shared" si="377"/>
        <v>5.333333333333333</v>
      </c>
      <c r="CO379" s="14">
        <f t="shared" si="371"/>
        <v>5.25</v>
      </c>
      <c r="CP379" s="28" t="str">
        <f>IFERROR((IF(CO379&gt;=CQ379,"SOBRESALIENTE",IF(CO379&lt;CQ379-(CQ379*0.05),"NO CUMPLIDA","ACEPTABLE"))),"N/A")</f>
        <v>SOBRESALIENTE</v>
      </c>
      <c r="CQ379" s="14">
        <v>0.8</v>
      </c>
      <c r="CR379" s="26"/>
      <c r="CS379" s="163">
        <f t="shared" si="382"/>
        <v>0</v>
      </c>
      <c r="CT379" s="29">
        <f t="shared" si="378"/>
        <v>5.333333333333333</v>
      </c>
      <c r="CU379" s="30">
        <f t="shared" si="373"/>
        <v>0</v>
      </c>
      <c r="CV379" s="28" t="str">
        <f>IFERROR((IF(CU379&gt;=CW379,"SOBRESALIENTE",IF(CU379&lt;CW379-(CW379*0.05),"NO CUMPLIDA","ACEPTABLE"))),"N/A")</f>
        <v>NO CUMPLIDA</v>
      </c>
      <c r="CW379" s="14">
        <v>0.8</v>
      </c>
      <c r="CX379" s="26"/>
      <c r="CY379" s="163">
        <f t="shared" si="393"/>
        <v>28</v>
      </c>
      <c r="CZ379" s="38">
        <f t="shared" si="393"/>
        <v>32</v>
      </c>
      <c r="DA379" s="30">
        <f t="shared" si="374"/>
        <v>0.875</v>
      </c>
      <c r="DB379" s="28" t="str">
        <f>IFERROR((IF(DA379&gt;=DC379,"SOBRESALIENTE",IF(DA379&lt;DC379-(DC379*0.05),"NO CUMPLIDA","ACEPTABLE"))),"N/A")</f>
        <v>SOBRESALIENTE</v>
      </c>
      <c r="DC379" s="14">
        <v>0.8</v>
      </c>
      <c r="DD379" s="26"/>
    </row>
    <row r="380" spans="1:108" ht="90">
      <c r="A380" s="6" t="s">
        <v>2947</v>
      </c>
      <c r="B380" s="7" t="s">
        <v>531</v>
      </c>
      <c r="C380" s="8" t="s">
        <v>2522</v>
      </c>
      <c r="D380" s="9" t="s">
        <v>2523</v>
      </c>
      <c r="E380" s="9">
        <v>36757081</v>
      </c>
      <c r="F380" s="332" t="s">
        <v>2948</v>
      </c>
      <c r="G380" s="9" t="s">
        <v>2523</v>
      </c>
      <c r="H380" s="9">
        <v>36757081</v>
      </c>
      <c r="I380" s="7" t="s">
        <v>107</v>
      </c>
      <c r="J380" s="7" t="s">
        <v>2949</v>
      </c>
      <c r="K380" s="7" t="s">
        <v>2950</v>
      </c>
      <c r="L380" s="7" t="s">
        <v>110</v>
      </c>
      <c r="M380" s="7" t="s">
        <v>111</v>
      </c>
      <c r="N380" s="7" t="s">
        <v>112</v>
      </c>
      <c r="O380" s="7" t="s">
        <v>2</v>
      </c>
      <c r="P380" s="7" t="s">
        <v>1986</v>
      </c>
      <c r="Q380" s="7" t="s">
        <v>193</v>
      </c>
      <c r="R380" s="8" t="s">
        <v>2951</v>
      </c>
      <c r="S380" s="7" t="s">
        <v>2952</v>
      </c>
      <c r="T380" s="7" t="s">
        <v>2953</v>
      </c>
      <c r="U380" s="11">
        <v>0.9</v>
      </c>
      <c r="V380" s="7" t="s">
        <v>160</v>
      </c>
      <c r="W380" s="333">
        <v>346255011</v>
      </c>
      <c r="X380" s="334">
        <v>350669553</v>
      </c>
      <c r="Y380" s="14">
        <f t="shared" si="348"/>
        <v>0.98741110552018752</v>
      </c>
      <c r="Z380" s="333">
        <v>329943440</v>
      </c>
      <c r="AA380" s="21">
        <v>347737037</v>
      </c>
      <c r="AB380" s="14">
        <f t="shared" si="349"/>
        <v>0.94883030823087156</v>
      </c>
      <c r="AC380" s="333">
        <v>564478253</v>
      </c>
      <c r="AD380" s="335">
        <v>345636113</v>
      </c>
      <c r="AE380" s="14">
        <f t="shared" si="350"/>
        <v>1.6331576237810543</v>
      </c>
      <c r="AF380" s="49">
        <f t="shared" si="345"/>
        <v>1240676704</v>
      </c>
      <c r="AG380" s="7">
        <f t="shared" si="345"/>
        <v>1044042703</v>
      </c>
      <c r="AH380" s="14">
        <f t="shared" si="375"/>
        <v>1.1883390405727494</v>
      </c>
      <c r="AI380" s="17" t="str">
        <f>IFERROR((IF(AH380&gt;=AJ380,"SOBRESALIENTE",IF(AH380&lt;AJ380-(AJ380*0.05),"NO CUMPLIDA","ACEPTABLE"))),"N/A")</f>
        <v>SOBRESALIENTE</v>
      </c>
      <c r="AJ380" s="11">
        <v>0.9</v>
      </c>
      <c r="AK380" s="11" t="s">
        <v>119</v>
      </c>
      <c r="AL380" s="336" t="s">
        <v>2954</v>
      </c>
      <c r="AM380" s="337">
        <v>214333057</v>
      </c>
      <c r="AN380" s="338">
        <v>320210541</v>
      </c>
      <c r="AO380" s="14">
        <f t="shared" si="352"/>
        <v>0.6693504102977047</v>
      </c>
      <c r="AP380" s="337">
        <v>375760278</v>
      </c>
      <c r="AQ380" s="339">
        <v>323301927</v>
      </c>
      <c r="AR380" s="14">
        <f t="shared" si="353"/>
        <v>1.1622580832931442</v>
      </c>
      <c r="AS380" s="337">
        <v>701930122</v>
      </c>
      <c r="AT380" s="339">
        <v>319543050</v>
      </c>
      <c r="AU380" s="14">
        <f t="shared" si="354"/>
        <v>2.1966684050865761</v>
      </c>
      <c r="AV380" s="49">
        <f t="shared" si="383"/>
        <v>1292023457</v>
      </c>
      <c r="AW380" s="7">
        <f t="shared" si="383"/>
        <v>963055518</v>
      </c>
      <c r="AX380" s="14">
        <f t="shared" si="355"/>
        <v>1.3415877203872684</v>
      </c>
      <c r="AY380" s="17" t="str">
        <f>IFERROR((IF(AX380&lt;=AZ380,"SOBRESALIENTE",IF(AX380&lt;AZ380+(AZ380*0.05),"NO CUMPLIDA","ACEPTABLE"))),"N/A")</f>
        <v>ACEPTABLE</v>
      </c>
      <c r="AZ380" s="11">
        <f t="shared" si="376"/>
        <v>0.9</v>
      </c>
      <c r="BA380" s="11" t="s">
        <v>594</v>
      </c>
      <c r="BB380" s="7" t="s">
        <v>2955</v>
      </c>
      <c r="BC380" s="21"/>
      <c r="BD380" s="21"/>
      <c r="BE380" s="14" t="e">
        <f t="shared" si="357"/>
        <v>#DIV/0!</v>
      </c>
      <c r="BF380" s="21"/>
      <c r="BG380" s="21"/>
      <c r="BH380" s="14" t="e">
        <f t="shared" si="358"/>
        <v>#DIV/0!</v>
      </c>
      <c r="BI380" s="21"/>
      <c r="BJ380" s="21"/>
      <c r="BK380" s="14" t="e">
        <f t="shared" si="359"/>
        <v>#DIV/0!</v>
      </c>
      <c r="BL380" s="27">
        <f t="shared" si="384"/>
        <v>0</v>
      </c>
      <c r="BM380" s="26">
        <f t="shared" si="384"/>
        <v>0</v>
      </c>
      <c r="BN380" s="14" t="e">
        <f t="shared" si="360"/>
        <v>#DIV/0!</v>
      </c>
      <c r="BO380" s="28" t="str">
        <f>IFERROR((IF(BN380&gt;=BP380,"SOBRESALIENTE",IF(BN380&lt;BP380-(BP380*0.05),"NO CUMPLIDA","ACEPTABLE"))),"N/A")</f>
        <v>N/A</v>
      </c>
      <c r="BP380" s="24">
        <f t="shared" si="394"/>
        <v>0.9</v>
      </c>
      <c r="BQ380" s="21"/>
      <c r="BR380" s="21"/>
      <c r="BS380" s="21"/>
      <c r="BT380" s="14" t="e">
        <f t="shared" si="362"/>
        <v>#DIV/0!</v>
      </c>
      <c r="BU380" s="21"/>
      <c r="BV380" s="21"/>
      <c r="BW380" s="14" t="e">
        <f t="shared" si="363"/>
        <v>#DIV/0!</v>
      </c>
      <c r="BX380" s="21"/>
      <c r="BY380" s="21"/>
      <c r="BZ380" s="14" t="e">
        <f t="shared" si="364"/>
        <v>#DIV/0!</v>
      </c>
      <c r="CA380" s="27">
        <f t="shared" si="365"/>
        <v>0</v>
      </c>
      <c r="CB380" s="26">
        <f t="shared" si="365"/>
        <v>0</v>
      </c>
      <c r="CC380" s="14" t="e">
        <f t="shared" si="366"/>
        <v>#DIV/0!</v>
      </c>
      <c r="CD380" s="28" t="str">
        <f>IFERROR((IF(CC380&gt;=CE380,"SOBRESALIENTE",IF(CC380&lt;CE380-(CE380*0.05),"NO CUMPLIDA","ACEPTABLE"))),"N/A")</f>
        <v>N/A</v>
      </c>
      <c r="CE380" s="24">
        <f t="shared" si="395"/>
        <v>0.9</v>
      </c>
      <c r="CF380" s="21"/>
      <c r="CG380" s="163">
        <f t="shared" si="396"/>
        <v>2532700161</v>
      </c>
      <c r="CH380" s="163">
        <f t="shared" si="396"/>
        <v>2007098221</v>
      </c>
      <c r="CI380" s="14">
        <f t="shared" si="369"/>
        <v>1.2618715589006544</v>
      </c>
      <c r="CJ380" s="28" t="str">
        <f>IFERROR((IF(CI380&gt;=CK380,"SOBRESALIENTE",IF(CI380&lt;CK380-(CK380*0.05),"NO CUMPLIDA","ACEPTABLE"))),"N/A")</f>
        <v>SOBRESALIENTE</v>
      </c>
      <c r="CK380" s="11">
        <v>0.9</v>
      </c>
      <c r="CL380" s="26"/>
      <c r="CM380" s="163">
        <f t="shared" si="370"/>
        <v>2532700161</v>
      </c>
      <c r="CN380" s="38">
        <f t="shared" si="377"/>
        <v>334516370.16666669</v>
      </c>
      <c r="CO380" s="14">
        <f t="shared" si="371"/>
        <v>7.5712293534039254</v>
      </c>
      <c r="CP380" s="28" t="str">
        <f>IFERROR((IF(CO380&gt;=CQ380,"SOBRESALIENTE",IF(CO380&lt;CQ380-(CQ380*0.05),"NO CUMPLIDA","ACEPTABLE"))),"N/A")</f>
        <v>SOBRESALIENTE</v>
      </c>
      <c r="CQ380" s="11">
        <v>0.9</v>
      </c>
      <c r="CR380" s="26"/>
      <c r="CS380" s="163">
        <f t="shared" si="382"/>
        <v>0</v>
      </c>
      <c r="CT380" s="29">
        <f t="shared" si="378"/>
        <v>334516370.16666669</v>
      </c>
      <c r="CU380" s="30">
        <f t="shared" si="373"/>
        <v>0</v>
      </c>
      <c r="CV380" s="28" t="str">
        <f>IFERROR((IF(CU380&gt;=CW380,"SOBRESALIENTE",IF(CU380&lt;CW380-(CW380*0.05),"NO CUMPLIDA","ACEPTABLE"))),"N/A")</f>
        <v>NO CUMPLIDA</v>
      </c>
      <c r="CW380" s="11">
        <v>0.9</v>
      </c>
      <c r="CX380" s="26"/>
      <c r="CY380" s="163">
        <f t="shared" si="393"/>
        <v>2532700161</v>
      </c>
      <c r="CZ380" s="38">
        <f t="shared" si="393"/>
        <v>2007098221</v>
      </c>
      <c r="DA380" s="30">
        <f t="shared" si="374"/>
        <v>1.2618715589006544</v>
      </c>
      <c r="DB380" s="28" t="str">
        <f>IFERROR((IF(DA380&gt;=DC380,"SOBRESALIENTE",IF(DA380&lt;DC380-(DC380*0.05),"NO CUMPLIDA","ACEPTABLE"))),"N/A")</f>
        <v>SOBRESALIENTE</v>
      </c>
      <c r="DC380" s="11">
        <v>0.9</v>
      </c>
      <c r="DD380" s="26"/>
    </row>
    <row r="381" spans="1:108" ht="110.25">
      <c r="A381" s="8" t="s">
        <v>2956</v>
      </c>
      <c r="B381" s="7" t="s">
        <v>531</v>
      </c>
      <c r="C381" s="8" t="s">
        <v>2522</v>
      </c>
      <c r="D381" s="9" t="s">
        <v>2523</v>
      </c>
      <c r="E381" s="9">
        <v>36757081</v>
      </c>
      <c r="F381" s="332" t="s">
        <v>2948</v>
      </c>
      <c r="G381" s="9" t="s">
        <v>2523</v>
      </c>
      <c r="H381" s="9">
        <v>36757081</v>
      </c>
      <c r="I381" s="7" t="s">
        <v>107</v>
      </c>
      <c r="J381" s="7" t="s">
        <v>2691</v>
      </c>
      <c r="K381" s="7" t="s">
        <v>2957</v>
      </c>
      <c r="L381" s="7" t="s">
        <v>537</v>
      </c>
      <c r="M381" s="7" t="s">
        <v>111</v>
      </c>
      <c r="N381" s="7" t="s">
        <v>112</v>
      </c>
      <c r="O381" s="7" t="s">
        <v>2</v>
      </c>
      <c r="P381" s="7" t="s">
        <v>193</v>
      </c>
      <c r="Q381" s="7" t="s">
        <v>607</v>
      </c>
      <c r="R381" s="8" t="s">
        <v>2958</v>
      </c>
      <c r="S381" s="7" t="s">
        <v>2959</v>
      </c>
      <c r="T381" s="7" t="s">
        <v>2960</v>
      </c>
      <c r="U381" s="11">
        <v>0.5</v>
      </c>
      <c r="V381" s="7" t="s">
        <v>160</v>
      </c>
      <c r="W381" s="21">
        <v>177</v>
      </c>
      <c r="X381" s="21">
        <v>678</v>
      </c>
      <c r="Y381" s="14">
        <f t="shared" si="348"/>
        <v>0.26106194690265488</v>
      </c>
      <c r="Z381" s="21">
        <v>100</v>
      </c>
      <c r="AA381" s="21">
        <v>533</v>
      </c>
      <c r="AB381" s="14">
        <f t="shared" si="349"/>
        <v>0.18761726078799248</v>
      </c>
      <c r="AC381" s="21">
        <v>166</v>
      </c>
      <c r="AD381" s="21">
        <v>680</v>
      </c>
      <c r="AE381" s="14">
        <f t="shared" si="350"/>
        <v>0.24411764705882352</v>
      </c>
      <c r="AF381" s="49">
        <f t="shared" si="345"/>
        <v>443</v>
      </c>
      <c r="AG381" s="7">
        <f t="shared" si="345"/>
        <v>1891</v>
      </c>
      <c r="AH381" s="14">
        <f t="shared" si="375"/>
        <v>0.23426758328926495</v>
      </c>
      <c r="AI381" s="17" t="str">
        <f>IFERROR((IF(AH381&lt;=AJ381,"SOBRESALIENTE",IF(AH381&gt;AJ381+(AJ381*0.05),"NO CUMPLIDA","ACEPTABLE"))),"N/A")</f>
        <v>SOBRESALIENTE</v>
      </c>
      <c r="AJ381" s="11">
        <v>0.5</v>
      </c>
      <c r="AK381" s="11" t="s">
        <v>119</v>
      </c>
      <c r="AL381" s="336" t="s">
        <v>2961</v>
      </c>
      <c r="AM381" s="340"/>
      <c r="AN381" s="340"/>
      <c r="AO381" s="14" t="e">
        <f t="shared" si="352"/>
        <v>#DIV/0!</v>
      </c>
      <c r="AP381" s="340"/>
      <c r="AQ381" s="340"/>
      <c r="AR381" s="14" t="e">
        <f t="shared" si="353"/>
        <v>#DIV/0!</v>
      </c>
      <c r="AS381" s="340"/>
      <c r="AT381" s="340"/>
      <c r="AU381" s="14" t="e">
        <f t="shared" si="354"/>
        <v>#DIV/0!</v>
      </c>
      <c r="AV381" s="49">
        <f t="shared" si="383"/>
        <v>0</v>
      </c>
      <c r="AW381" s="7">
        <f t="shared" si="383"/>
        <v>0</v>
      </c>
      <c r="AX381" s="14" t="e">
        <f t="shared" si="355"/>
        <v>#DIV/0!</v>
      </c>
      <c r="AY381" s="17" t="str">
        <f t="shared" ref="AY381:AY390" si="399">IFERROR((IF(AX381&lt;=AZ381,"SOBRESALIENTE",IF(AX381&gt;AZ381+(AZ381*0.05),"NO CUMPLIDA","ACEPTABLE"))),"N/A")</f>
        <v>N/A</v>
      </c>
      <c r="AZ381" s="11">
        <f t="shared" si="376"/>
        <v>0.5</v>
      </c>
      <c r="BA381" s="11" t="s">
        <v>119</v>
      </c>
      <c r="BB381" s="7"/>
      <c r="BC381" s="21"/>
      <c r="BD381" s="21"/>
      <c r="BE381" s="14" t="e">
        <f t="shared" si="357"/>
        <v>#DIV/0!</v>
      </c>
      <c r="BF381" s="21"/>
      <c r="BG381" s="21"/>
      <c r="BH381" s="14" t="e">
        <f t="shared" si="358"/>
        <v>#DIV/0!</v>
      </c>
      <c r="BI381" s="21"/>
      <c r="BJ381" s="21"/>
      <c r="BK381" s="14" t="e">
        <f t="shared" si="359"/>
        <v>#DIV/0!</v>
      </c>
      <c r="BL381" s="27">
        <f t="shared" si="384"/>
        <v>0</v>
      </c>
      <c r="BM381" s="26">
        <f t="shared" si="384"/>
        <v>0</v>
      </c>
      <c r="BN381" s="14" t="e">
        <f t="shared" si="360"/>
        <v>#DIV/0!</v>
      </c>
      <c r="BO381" s="28" t="str">
        <f>IFERROR((IF(BN381&lt;=BP381,"SOBRESALIENTE",IF(BN381&gt;BP381+(BP381*0.05),"NO CUMPLIDA","ACEPTABLE"))),"N/A")</f>
        <v>N/A</v>
      </c>
      <c r="BP381" s="24">
        <f t="shared" si="394"/>
        <v>0.5</v>
      </c>
      <c r="BQ381" s="21"/>
      <c r="BR381" s="21"/>
      <c r="BS381" s="21"/>
      <c r="BT381" s="14" t="e">
        <f t="shared" si="362"/>
        <v>#DIV/0!</v>
      </c>
      <c r="BU381" s="21"/>
      <c r="BV381" s="21"/>
      <c r="BW381" s="14" t="e">
        <f t="shared" si="363"/>
        <v>#DIV/0!</v>
      </c>
      <c r="BX381" s="21"/>
      <c r="BY381" s="21"/>
      <c r="BZ381" s="14" t="e">
        <f t="shared" si="364"/>
        <v>#DIV/0!</v>
      </c>
      <c r="CA381" s="27">
        <f t="shared" si="365"/>
        <v>0</v>
      </c>
      <c r="CB381" s="26">
        <f t="shared" si="365"/>
        <v>0</v>
      </c>
      <c r="CC381" s="14" t="e">
        <f t="shared" si="366"/>
        <v>#DIV/0!</v>
      </c>
      <c r="CD381" s="28" t="str">
        <f>IFERROR((IF(CC381&lt;=CE381,"SOBRESALIENTE",IF(CC381&gt;CE381+(CE381*0.05),"NO CUMPLIDA","ACEPTABLE"))),"N/A")</f>
        <v>N/A</v>
      </c>
      <c r="CE381" s="24">
        <f t="shared" si="395"/>
        <v>0.5</v>
      </c>
      <c r="CF381" s="21"/>
      <c r="CG381" s="163">
        <f t="shared" si="396"/>
        <v>443</v>
      </c>
      <c r="CH381" s="163">
        <f t="shared" si="396"/>
        <v>1891</v>
      </c>
      <c r="CI381" s="14">
        <f t="shared" si="369"/>
        <v>0.23426758328926495</v>
      </c>
      <c r="CJ381" s="28" t="str">
        <f>IFERROR((IF(CI381&lt;=CK381,"SOBRESALIENTE",IF(CI381&gt;CK381+(CK381*0.05),"NO CUMPLIDA","ACEPTABLE"))),"N/A")</f>
        <v>SOBRESALIENTE</v>
      </c>
      <c r="CK381" s="11">
        <v>0.5</v>
      </c>
      <c r="CL381" s="26"/>
      <c r="CM381" s="163">
        <f t="shared" si="370"/>
        <v>443</v>
      </c>
      <c r="CN381" s="38">
        <f t="shared" si="377"/>
        <v>630.33333333333337</v>
      </c>
      <c r="CO381" s="14">
        <f t="shared" si="371"/>
        <v>0.70280274986779478</v>
      </c>
      <c r="CP381" s="28" t="str">
        <f>IFERROR((IF(CO381&lt;=CQ381,"SOBRESALIENTE",IF(CO381&gt;CQ381+(CQ381*0.05),"NO CUMPLIDA","ACEPTABLE"))),"N/A")</f>
        <v>NO CUMPLIDA</v>
      </c>
      <c r="CQ381" s="11">
        <v>0.5</v>
      </c>
      <c r="CR381" s="26"/>
      <c r="CS381" s="163">
        <f t="shared" si="382"/>
        <v>0</v>
      </c>
      <c r="CT381" s="29">
        <f t="shared" si="378"/>
        <v>630.33333333333337</v>
      </c>
      <c r="CU381" s="30">
        <f t="shared" si="373"/>
        <v>0</v>
      </c>
      <c r="CV381" s="28" t="str">
        <f>IFERROR((IF(CU381&lt;=CW381,"SOBRESALIENTE",IF(CU381&gt;CW381+(CW381*0.05),"NO CUMPLIDA","ACEPTABLE"))),"N/A")</f>
        <v>SOBRESALIENTE</v>
      </c>
      <c r="CW381" s="11">
        <v>0.5</v>
      </c>
      <c r="CX381" s="26"/>
      <c r="CY381" s="163">
        <f t="shared" si="393"/>
        <v>443</v>
      </c>
      <c r="CZ381" s="38">
        <f t="shared" si="393"/>
        <v>1891</v>
      </c>
      <c r="DA381" s="30">
        <f t="shared" si="374"/>
        <v>0.23426758328926495</v>
      </c>
      <c r="DB381" s="28" t="str">
        <f>IFERROR((IF(DA381&lt;=DC381,"SOBRESALIENTE",IF(DA381&gt;DC381+(DC381*0.05),"NO CUMPLIDA","ACEPTABLE"))),"N/A")</f>
        <v>SOBRESALIENTE</v>
      </c>
      <c r="DC381" s="11">
        <v>0.5</v>
      </c>
      <c r="DD381" s="26"/>
    </row>
    <row r="382" spans="1:108" ht="78.75">
      <c r="A382" s="6" t="s">
        <v>2962</v>
      </c>
      <c r="B382" s="7" t="s">
        <v>531</v>
      </c>
      <c r="C382" s="8" t="s">
        <v>2522</v>
      </c>
      <c r="D382" s="9" t="s">
        <v>2523</v>
      </c>
      <c r="E382" s="9">
        <v>36757081</v>
      </c>
      <c r="F382" s="332" t="s">
        <v>2948</v>
      </c>
      <c r="G382" s="9" t="s">
        <v>2523</v>
      </c>
      <c r="H382" s="9">
        <v>36757081</v>
      </c>
      <c r="I382" s="7" t="s">
        <v>107</v>
      </c>
      <c r="J382" s="7" t="s">
        <v>2691</v>
      </c>
      <c r="K382" s="7" t="s">
        <v>2957</v>
      </c>
      <c r="L382" s="7" t="s">
        <v>537</v>
      </c>
      <c r="M382" s="7" t="s">
        <v>111</v>
      </c>
      <c r="N382" s="7" t="s">
        <v>112</v>
      </c>
      <c r="O382" s="7" t="s">
        <v>2</v>
      </c>
      <c r="P382" s="7" t="s">
        <v>193</v>
      </c>
      <c r="Q382" s="7" t="s">
        <v>607</v>
      </c>
      <c r="R382" s="8" t="s">
        <v>2963</v>
      </c>
      <c r="S382" s="7" t="s">
        <v>2964</v>
      </c>
      <c r="T382" s="7" t="s">
        <v>2965</v>
      </c>
      <c r="U382" s="11">
        <v>0.5</v>
      </c>
      <c r="V382" s="7" t="s">
        <v>160</v>
      </c>
      <c r="W382" s="21">
        <v>150</v>
      </c>
      <c r="X382" s="21">
        <v>310</v>
      </c>
      <c r="Y382" s="14">
        <f t="shared" si="348"/>
        <v>0.4838709677419355</v>
      </c>
      <c r="Z382" s="21">
        <v>121</v>
      </c>
      <c r="AA382" s="21">
        <v>200</v>
      </c>
      <c r="AB382" s="14">
        <f t="shared" si="349"/>
        <v>0.60499999999999998</v>
      </c>
      <c r="AC382" s="21">
        <v>120</v>
      </c>
      <c r="AD382" s="21">
        <v>275</v>
      </c>
      <c r="AE382" s="14">
        <f t="shared" si="350"/>
        <v>0.43636363636363634</v>
      </c>
      <c r="AF382" s="49">
        <f t="shared" si="345"/>
        <v>391</v>
      </c>
      <c r="AG382" s="7">
        <f t="shared" si="345"/>
        <v>785</v>
      </c>
      <c r="AH382" s="14">
        <f t="shared" si="375"/>
        <v>0.49808917197452229</v>
      </c>
      <c r="AI382" s="17" t="str">
        <f>IFERROR((IF(AH382&lt;=AJ382,"SOBRESALIENTE",IF(AH382&gt;AJ382+(AJ382*0.05),"NO CUMPLIDA","ACEPTABLE"))),"N/A")</f>
        <v>SOBRESALIENTE</v>
      </c>
      <c r="AJ382" s="11">
        <v>0.5</v>
      </c>
      <c r="AK382" s="11" t="s">
        <v>119</v>
      </c>
      <c r="AL382" s="336" t="s">
        <v>2966</v>
      </c>
      <c r="AM382" s="21"/>
      <c r="AN382" s="21"/>
      <c r="AO382" s="14" t="e">
        <f t="shared" si="352"/>
        <v>#DIV/0!</v>
      </c>
      <c r="AP382" s="21"/>
      <c r="AQ382" s="21"/>
      <c r="AR382" s="14" t="e">
        <f t="shared" si="353"/>
        <v>#DIV/0!</v>
      </c>
      <c r="AS382" s="21"/>
      <c r="AT382" s="21"/>
      <c r="AU382" s="14" t="e">
        <f t="shared" si="354"/>
        <v>#DIV/0!</v>
      </c>
      <c r="AV382" s="49">
        <f t="shared" si="383"/>
        <v>0</v>
      </c>
      <c r="AW382" s="7">
        <f t="shared" si="383"/>
        <v>0</v>
      </c>
      <c r="AX382" s="14" t="e">
        <f t="shared" si="355"/>
        <v>#DIV/0!</v>
      </c>
      <c r="AY382" s="17" t="str">
        <f t="shared" si="399"/>
        <v>N/A</v>
      </c>
      <c r="AZ382" s="11">
        <f t="shared" si="376"/>
        <v>0.5</v>
      </c>
      <c r="BA382" s="11" t="s">
        <v>119</v>
      </c>
      <c r="BB382" s="21"/>
      <c r="BC382" s="21"/>
      <c r="BD382" s="21"/>
      <c r="BE382" s="14" t="e">
        <f t="shared" si="357"/>
        <v>#DIV/0!</v>
      </c>
      <c r="BF382" s="21"/>
      <c r="BG382" s="21"/>
      <c r="BH382" s="14" t="e">
        <f t="shared" si="358"/>
        <v>#DIV/0!</v>
      </c>
      <c r="BI382" s="21"/>
      <c r="BJ382" s="21"/>
      <c r="BK382" s="14" t="e">
        <f t="shared" si="359"/>
        <v>#DIV/0!</v>
      </c>
      <c r="BL382" s="27">
        <f t="shared" si="384"/>
        <v>0</v>
      </c>
      <c r="BM382" s="26">
        <f t="shared" si="384"/>
        <v>0</v>
      </c>
      <c r="BN382" s="14" t="e">
        <f t="shared" si="360"/>
        <v>#DIV/0!</v>
      </c>
      <c r="BO382" s="28" t="str">
        <f>IFERROR((IF(BN382&lt;=BP382,"SOBRESALIENTE",IF(BN382&gt;BP382+(BP382*0.05),"NO CUMPLIDA","ACEPTABLE"))),"N/A")</f>
        <v>N/A</v>
      </c>
      <c r="BP382" s="24">
        <f t="shared" si="394"/>
        <v>0.5</v>
      </c>
      <c r="BQ382" s="21"/>
      <c r="BR382" s="21"/>
      <c r="BS382" s="21"/>
      <c r="BT382" s="14" t="e">
        <f t="shared" si="362"/>
        <v>#DIV/0!</v>
      </c>
      <c r="BU382" s="21"/>
      <c r="BV382" s="21"/>
      <c r="BW382" s="14" t="e">
        <f t="shared" si="363"/>
        <v>#DIV/0!</v>
      </c>
      <c r="BX382" s="21"/>
      <c r="BY382" s="21"/>
      <c r="BZ382" s="14" t="e">
        <f t="shared" si="364"/>
        <v>#DIV/0!</v>
      </c>
      <c r="CA382" s="27">
        <f t="shared" si="365"/>
        <v>0</v>
      </c>
      <c r="CB382" s="26">
        <f t="shared" si="365"/>
        <v>0</v>
      </c>
      <c r="CC382" s="14" t="e">
        <f t="shared" si="366"/>
        <v>#DIV/0!</v>
      </c>
      <c r="CD382" s="28" t="str">
        <f>IFERROR((IF(CC382&lt;=CE382,"SOBRESALIENTE",IF(CC382&gt;CE382+(CE382*0.05),"NO CUMPLIDA","ACEPTABLE"))),"N/A")</f>
        <v>N/A</v>
      </c>
      <c r="CE382" s="24">
        <f t="shared" si="395"/>
        <v>0.5</v>
      </c>
      <c r="CF382" s="21"/>
      <c r="CG382" s="163">
        <f t="shared" si="396"/>
        <v>391</v>
      </c>
      <c r="CH382" s="163">
        <f t="shared" si="396"/>
        <v>785</v>
      </c>
      <c r="CI382" s="14">
        <f t="shared" si="369"/>
        <v>0.49808917197452229</v>
      </c>
      <c r="CJ382" s="28" t="str">
        <f>IFERROR((IF(CI382&lt;=CK382,"SOBRESALIENTE",IF(CI382&gt;CK382+(CK382*0.05),"NO CUMPLIDA","ACEPTABLE"))),"N/A")</f>
        <v>SOBRESALIENTE</v>
      </c>
      <c r="CK382" s="11">
        <v>0.5</v>
      </c>
      <c r="CL382" s="26"/>
      <c r="CM382" s="163">
        <f t="shared" si="370"/>
        <v>391</v>
      </c>
      <c r="CN382" s="38">
        <f t="shared" si="377"/>
        <v>261.66666666666669</v>
      </c>
      <c r="CO382" s="14">
        <f t="shared" si="371"/>
        <v>1.4942675159235668</v>
      </c>
      <c r="CP382" s="28" t="str">
        <f>IFERROR((IF(CO382&lt;=CQ382,"SOBRESALIENTE",IF(CO382&gt;CQ382+(CQ382*0.05),"NO CUMPLIDA","ACEPTABLE"))),"N/A")</f>
        <v>NO CUMPLIDA</v>
      </c>
      <c r="CQ382" s="11">
        <v>0.5</v>
      </c>
      <c r="CR382" s="26"/>
      <c r="CS382" s="163">
        <f t="shared" si="382"/>
        <v>0</v>
      </c>
      <c r="CT382" s="29">
        <f t="shared" si="378"/>
        <v>261.66666666666669</v>
      </c>
      <c r="CU382" s="30">
        <f t="shared" si="373"/>
        <v>0</v>
      </c>
      <c r="CV382" s="28" t="str">
        <f>IFERROR((IF(CU382&lt;=CW382,"SOBRESALIENTE",IF(CU382&gt;CW382+(CW382*0.05),"NO CUMPLIDA","ACEPTABLE"))),"N/A")</f>
        <v>SOBRESALIENTE</v>
      </c>
      <c r="CW382" s="11">
        <v>0.5</v>
      </c>
      <c r="CX382" s="26"/>
      <c r="CY382" s="163">
        <f t="shared" si="393"/>
        <v>391</v>
      </c>
      <c r="CZ382" s="38">
        <f t="shared" si="393"/>
        <v>785</v>
      </c>
      <c r="DA382" s="30">
        <f t="shared" si="374"/>
        <v>0.49808917197452229</v>
      </c>
      <c r="DB382" s="28" t="str">
        <f>IFERROR((IF(DA382&lt;=DC382,"SOBRESALIENTE",IF(DA382&gt;DC382+(DC382*0.05),"NO CUMPLIDA","ACEPTABLE"))),"N/A")</f>
        <v>SOBRESALIENTE</v>
      </c>
      <c r="DC382" s="11">
        <v>0.5</v>
      </c>
      <c r="DD382" s="26"/>
    </row>
    <row r="383" spans="1:108" ht="252">
      <c r="A383" s="8" t="s">
        <v>2967</v>
      </c>
      <c r="B383" s="7" t="s">
        <v>531</v>
      </c>
      <c r="C383" s="8" t="s">
        <v>2522</v>
      </c>
      <c r="D383" s="9" t="s">
        <v>2523</v>
      </c>
      <c r="E383" s="9">
        <v>36757081</v>
      </c>
      <c r="F383" s="332" t="s">
        <v>2948</v>
      </c>
      <c r="G383" s="9" t="s">
        <v>2523</v>
      </c>
      <c r="H383" s="9">
        <v>36757081</v>
      </c>
      <c r="I383" s="7" t="s">
        <v>107</v>
      </c>
      <c r="J383" s="7" t="s">
        <v>2691</v>
      </c>
      <c r="K383" s="7" t="s">
        <v>2957</v>
      </c>
      <c r="L383" s="7" t="s">
        <v>537</v>
      </c>
      <c r="M383" s="7" t="s">
        <v>111</v>
      </c>
      <c r="N383" s="7" t="s">
        <v>550</v>
      </c>
      <c r="O383" s="7" t="s">
        <v>243</v>
      </c>
      <c r="P383" s="7" t="s">
        <v>193</v>
      </c>
      <c r="Q383" s="7" t="s">
        <v>607</v>
      </c>
      <c r="R383" s="8" t="s">
        <v>2968</v>
      </c>
      <c r="S383" s="7" t="s">
        <v>2969</v>
      </c>
      <c r="T383" s="7" t="s">
        <v>2970</v>
      </c>
      <c r="U383" s="11">
        <v>0.09</v>
      </c>
      <c r="V383" s="7" t="s">
        <v>160</v>
      </c>
      <c r="W383" s="21">
        <v>9</v>
      </c>
      <c r="X383" s="21">
        <v>310</v>
      </c>
      <c r="Y383" s="14">
        <f t="shared" si="348"/>
        <v>2.903225806451613E-2</v>
      </c>
      <c r="Z383" s="21">
        <v>17</v>
      </c>
      <c r="AA383" s="21">
        <v>200</v>
      </c>
      <c r="AB383" s="14">
        <f t="shared" si="349"/>
        <v>8.5000000000000006E-2</v>
      </c>
      <c r="AC383" s="21">
        <v>15</v>
      </c>
      <c r="AD383" s="21">
        <v>275</v>
      </c>
      <c r="AE383" s="14">
        <f t="shared" si="350"/>
        <v>5.4545454545454543E-2</v>
      </c>
      <c r="AF383" s="49">
        <f t="shared" si="345"/>
        <v>41</v>
      </c>
      <c r="AG383" s="7">
        <f t="shared" si="345"/>
        <v>785</v>
      </c>
      <c r="AH383" s="14">
        <f t="shared" si="375"/>
        <v>5.2229299363057327E-2</v>
      </c>
      <c r="AI383" s="17" t="str">
        <f>IFERROR((IF(AH383&lt;=AJ383,"SOBRESALIENTE",IF(AH383&gt;AJ383+(AJ383*0.05),"NO CUMPLIDA","ACEPTABLE"))),"N/A")</f>
        <v>SOBRESALIENTE</v>
      </c>
      <c r="AJ383" s="11">
        <v>0.09</v>
      </c>
      <c r="AK383" s="11" t="s">
        <v>119</v>
      </c>
      <c r="AL383" s="336" t="s">
        <v>2971</v>
      </c>
      <c r="AM383" s="340"/>
      <c r="AN383" s="340"/>
      <c r="AO383" s="14" t="e">
        <f t="shared" si="352"/>
        <v>#DIV/0!</v>
      </c>
      <c r="AP383" s="340"/>
      <c r="AQ383" s="340"/>
      <c r="AR383" s="14" t="e">
        <f t="shared" si="353"/>
        <v>#DIV/0!</v>
      </c>
      <c r="AS383" s="340"/>
      <c r="AT383" s="340"/>
      <c r="AU383" s="14" t="e">
        <f t="shared" si="354"/>
        <v>#DIV/0!</v>
      </c>
      <c r="AV383" s="49">
        <f t="shared" si="383"/>
        <v>0</v>
      </c>
      <c r="AW383" s="7">
        <f t="shared" si="383"/>
        <v>0</v>
      </c>
      <c r="AX383" s="14" t="e">
        <f t="shared" si="355"/>
        <v>#DIV/0!</v>
      </c>
      <c r="AY383" s="17" t="str">
        <f t="shared" si="399"/>
        <v>N/A</v>
      </c>
      <c r="AZ383" s="11">
        <f t="shared" si="376"/>
        <v>0.09</v>
      </c>
      <c r="BA383" s="11" t="s">
        <v>119</v>
      </c>
      <c r="BB383" s="7"/>
      <c r="BC383" s="21"/>
      <c r="BD383" s="21"/>
      <c r="BE383" s="14" t="e">
        <f t="shared" si="357"/>
        <v>#DIV/0!</v>
      </c>
      <c r="BF383" s="21"/>
      <c r="BG383" s="21"/>
      <c r="BH383" s="14" t="e">
        <f t="shared" si="358"/>
        <v>#DIV/0!</v>
      </c>
      <c r="BI383" s="21"/>
      <c r="BJ383" s="21"/>
      <c r="BK383" s="14" t="e">
        <f t="shared" si="359"/>
        <v>#DIV/0!</v>
      </c>
      <c r="BL383" s="27">
        <f t="shared" si="384"/>
        <v>0</v>
      </c>
      <c r="BM383" s="26">
        <f t="shared" si="384"/>
        <v>0</v>
      </c>
      <c r="BN383" s="14" t="e">
        <f t="shared" si="360"/>
        <v>#DIV/0!</v>
      </c>
      <c r="BO383" s="28" t="str">
        <f>IFERROR((IF(BN383&lt;=BP383,"SOBRESALIENTE",IF(BN383&gt;BP383+(BP383*0.05),"NO CUMPLIDA","ACEPTABLE"))),"N/A")</f>
        <v>N/A</v>
      </c>
      <c r="BP383" s="24">
        <f t="shared" si="394"/>
        <v>0.09</v>
      </c>
      <c r="BQ383" s="21"/>
      <c r="BR383" s="21"/>
      <c r="BS383" s="21"/>
      <c r="BT383" s="14" t="e">
        <f t="shared" si="362"/>
        <v>#DIV/0!</v>
      </c>
      <c r="BU383" s="21"/>
      <c r="BV383" s="21"/>
      <c r="BW383" s="14" t="e">
        <f t="shared" si="363"/>
        <v>#DIV/0!</v>
      </c>
      <c r="BX383" s="21"/>
      <c r="BY383" s="21"/>
      <c r="BZ383" s="14" t="e">
        <f t="shared" si="364"/>
        <v>#DIV/0!</v>
      </c>
      <c r="CA383" s="27">
        <f t="shared" si="365"/>
        <v>0</v>
      </c>
      <c r="CB383" s="26">
        <f t="shared" si="365"/>
        <v>0</v>
      </c>
      <c r="CC383" s="14" t="e">
        <f t="shared" si="366"/>
        <v>#DIV/0!</v>
      </c>
      <c r="CD383" s="28" t="str">
        <f>IFERROR((IF(CC383&lt;=CE383,"SOBRESALIENTE",IF(CC383&gt;CE383+(CE383*0.05),"NO CUMPLIDA","ACEPTABLE"))),"N/A")</f>
        <v>N/A</v>
      </c>
      <c r="CE383" s="24">
        <f t="shared" si="395"/>
        <v>0.09</v>
      </c>
      <c r="CF383" s="21"/>
      <c r="CG383" s="163">
        <f t="shared" si="396"/>
        <v>41</v>
      </c>
      <c r="CH383" s="163">
        <f t="shared" si="396"/>
        <v>785</v>
      </c>
      <c r="CI383" s="14">
        <f t="shared" si="369"/>
        <v>5.2229299363057327E-2</v>
      </c>
      <c r="CJ383" s="28" t="str">
        <f>IFERROR((IF(CI383&lt;=CK383,"SOBRESALIENTE",IF(CI383&gt;CK383+(CK383*0.05),"NO CUMPLIDA","ACEPTABLE"))),"N/A")</f>
        <v>SOBRESALIENTE</v>
      </c>
      <c r="CK383" s="11">
        <v>0.09</v>
      </c>
      <c r="CL383" s="26"/>
      <c r="CM383" s="163">
        <f t="shared" si="370"/>
        <v>41</v>
      </c>
      <c r="CN383" s="38">
        <f t="shared" si="377"/>
        <v>261.66666666666669</v>
      </c>
      <c r="CO383" s="14">
        <f t="shared" si="371"/>
        <v>0.15668789808917197</v>
      </c>
      <c r="CP383" s="28" t="str">
        <f>IFERROR((IF(CO383&lt;=CQ383,"SOBRESALIENTE",IF(CO383&gt;CQ383+(CQ383*0.05),"NO CUMPLIDA","ACEPTABLE"))),"N/A")</f>
        <v>NO CUMPLIDA</v>
      </c>
      <c r="CQ383" s="11">
        <v>0.09</v>
      </c>
      <c r="CR383" s="26"/>
      <c r="CS383" s="163">
        <f t="shared" si="382"/>
        <v>0</v>
      </c>
      <c r="CT383" s="29">
        <f t="shared" si="378"/>
        <v>261.66666666666669</v>
      </c>
      <c r="CU383" s="30">
        <f t="shared" si="373"/>
        <v>0</v>
      </c>
      <c r="CV383" s="28" t="str">
        <f>IFERROR((IF(CU383&gt;=CW383,"SOBRESALIENTE",IF(CU383&gt;CW383-(CW383*0.05),"NO CUMPLIDA","ACEPTABLE"))),"N/A")</f>
        <v>ACEPTABLE</v>
      </c>
      <c r="CW383" s="11">
        <v>0.09</v>
      </c>
      <c r="CX383" s="26"/>
      <c r="CY383" s="163">
        <f t="shared" si="393"/>
        <v>41</v>
      </c>
      <c r="CZ383" s="38">
        <f t="shared" si="393"/>
        <v>785</v>
      </c>
      <c r="DA383" s="30">
        <f t="shared" si="374"/>
        <v>5.2229299363057327E-2</v>
      </c>
      <c r="DB383" s="28" t="str">
        <f>IFERROR((IF(DA383&lt;=DC383,"SOBRESALIENTE",IF(DA383&gt;DC383+(DC383*0.05),"NO CUMPLIDA","ACEPTABLE"))),"N/A")</f>
        <v>SOBRESALIENTE</v>
      </c>
      <c r="DC383" s="11">
        <v>0.09</v>
      </c>
      <c r="DD383" s="26"/>
    </row>
    <row r="384" spans="1:108" ht="126">
      <c r="A384" s="6" t="s">
        <v>2972</v>
      </c>
      <c r="B384" s="7" t="s">
        <v>531</v>
      </c>
      <c r="C384" s="8" t="s">
        <v>2522</v>
      </c>
      <c r="D384" s="9" t="s">
        <v>2523</v>
      </c>
      <c r="E384" s="9">
        <v>36757081</v>
      </c>
      <c r="F384" s="332" t="s">
        <v>2948</v>
      </c>
      <c r="G384" s="9" t="s">
        <v>2523</v>
      </c>
      <c r="H384" s="9">
        <v>36757081</v>
      </c>
      <c r="I384" s="7" t="s">
        <v>107</v>
      </c>
      <c r="J384" s="7" t="s">
        <v>2691</v>
      </c>
      <c r="K384" s="7" t="s">
        <v>2957</v>
      </c>
      <c r="L384" s="7" t="s">
        <v>537</v>
      </c>
      <c r="M384" s="7" t="s">
        <v>111</v>
      </c>
      <c r="N384" s="7" t="s">
        <v>550</v>
      </c>
      <c r="O384" s="7" t="s">
        <v>243</v>
      </c>
      <c r="P384" s="7" t="s">
        <v>193</v>
      </c>
      <c r="Q384" s="7" t="s">
        <v>607</v>
      </c>
      <c r="R384" s="8" t="s">
        <v>2973</v>
      </c>
      <c r="S384" s="7" t="s">
        <v>2974</v>
      </c>
      <c r="T384" s="7" t="s">
        <v>2975</v>
      </c>
      <c r="U384" s="11">
        <v>0.28000000000000003</v>
      </c>
      <c r="V384" s="7" t="s">
        <v>160</v>
      </c>
      <c r="W384" s="21">
        <v>68</v>
      </c>
      <c r="X384" s="21">
        <v>310</v>
      </c>
      <c r="Y384" s="14">
        <f t="shared" si="348"/>
        <v>0.21935483870967742</v>
      </c>
      <c r="Z384" s="21">
        <v>68</v>
      </c>
      <c r="AA384" s="21">
        <v>200</v>
      </c>
      <c r="AB384" s="14">
        <f t="shared" si="349"/>
        <v>0.34</v>
      </c>
      <c r="AC384" s="21">
        <v>66</v>
      </c>
      <c r="AD384" s="21">
        <v>275</v>
      </c>
      <c r="AE384" s="14">
        <f t="shared" si="350"/>
        <v>0.24</v>
      </c>
      <c r="AF384" s="49">
        <f t="shared" ref="AF384:AG447" si="400">SUM(W384,Z384,AC384)</f>
        <v>202</v>
      </c>
      <c r="AG384" s="7">
        <f t="shared" si="400"/>
        <v>785</v>
      </c>
      <c r="AH384" s="14">
        <f t="shared" si="375"/>
        <v>0.25732484076433121</v>
      </c>
      <c r="AI384" s="17" t="str">
        <f>IFERROR((IF(AH384&lt;=AJ384,"SOBRESALIENTE",IF(AH384&lt;AJ384+(AJ384*0.05),"NO CUMPLIDA","ACEPTABLE"))),"N/A")</f>
        <v>SOBRESALIENTE</v>
      </c>
      <c r="AJ384" s="11">
        <v>0.28000000000000003</v>
      </c>
      <c r="AK384" s="11" t="s">
        <v>119</v>
      </c>
      <c r="AL384" s="341" t="s">
        <v>2976</v>
      </c>
      <c r="AM384" s="21"/>
      <c r="AN384" s="21"/>
      <c r="AO384" s="14" t="e">
        <f t="shared" si="352"/>
        <v>#DIV/0!</v>
      </c>
      <c r="AP384" s="21"/>
      <c r="AQ384" s="21"/>
      <c r="AR384" s="14" t="e">
        <f t="shared" si="353"/>
        <v>#DIV/0!</v>
      </c>
      <c r="AS384" s="21"/>
      <c r="AT384" s="21"/>
      <c r="AU384" s="14" t="e">
        <f t="shared" si="354"/>
        <v>#DIV/0!</v>
      </c>
      <c r="AV384" s="49">
        <f t="shared" si="383"/>
        <v>0</v>
      </c>
      <c r="AW384" s="7">
        <f t="shared" si="383"/>
        <v>0</v>
      </c>
      <c r="AX384" s="14" t="e">
        <f t="shared" si="355"/>
        <v>#DIV/0!</v>
      </c>
      <c r="AY384" s="17" t="str">
        <f t="shared" si="399"/>
        <v>N/A</v>
      </c>
      <c r="AZ384" s="11">
        <f t="shared" si="376"/>
        <v>0.28000000000000003</v>
      </c>
      <c r="BA384" s="11" t="s">
        <v>119</v>
      </c>
      <c r="BB384" s="21"/>
      <c r="BC384" s="21"/>
      <c r="BD384" s="21"/>
      <c r="BE384" s="14" t="e">
        <f t="shared" si="357"/>
        <v>#DIV/0!</v>
      </c>
      <c r="BF384" s="21"/>
      <c r="BG384" s="21"/>
      <c r="BH384" s="14" t="e">
        <f t="shared" si="358"/>
        <v>#DIV/0!</v>
      </c>
      <c r="BI384" s="21"/>
      <c r="BJ384" s="21"/>
      <c r="BK384" s="14" t="e">
        <f t="shared" si="359"/>
        <v>#DIV/0!</v>
      </c>
      <c r="BL384" s="27">
        <f t="shared" si="384"/>
        <v>0</v>
      </c>
      <c r="BM384" s="26">
        <f t="shared" si="384"/>
        <v>0</v>
      </c>
      <c r="BN384" s="14" t="e">
        <f t="shared" si="360"/>
        <v>#DIV/0!</v>
      </c>
      <c r="BO384" s="28" t="str">
        <f>IFERROR((IF(BN384&gt;=BP384,"SOBRESALIENTE",IF(BN384&lt;BP384-(BP384*0.05),"NO CUMPLIDA","ACEPTABLE"))),"N/A")</f>
        <v>N/A</v>
      </c>
      <c r="BP384" s="24">
        <f t="shared" si="394"/>
        <v>0.28000000000000003</v>
      </c>
      <c r="BQ384" s="21"/>
      <c r="BR384" s="21"/>
      <c r="BS384" s="21"/>
      <c r="BT384" s="14" t="e">
        <f t="shared" si="362"/>
        <v>#DIV/0!</v>
      </c>
      <c r="BU384" s="21"/>
      <c r="BV384" s="21"/>
      <c r="BW384" s="14" t="e">
        <f t="shared" si="363"/>
        <v>#DIV/0!</v>
      </c>
      <c r="BX384" s="21"/>
      <c r="BY384" s="21"/>
      <c r="BZ384" s="14" t="e">
        <f t="shared" si="364"/>
        <v>#DIV/0!</v>
      </c>
      <c r="CA384" s="27">
        <f t="shared" si="365"/>
        <v>0</v>
      </c>
      <c r="CB384" s="26">
        <f t="shared" si="365"/>
        <v>0</v>
      </c>
      <c r="CC384" s="14" t="e">
        <f t="shared" si="366"/>
        <v>#DIV/0!</v>
      </c>
      <c r="CD384" s="28" t="str">
        <f>IFERROR((IF(CC384&gt;=CE384,"SOBRESALIENTE",IF(CC384&lt;CE384-(CE384*0.05),"NO CUMPLIDA","ACEPTABLE"))),"N/A")</f>
        <v>N/A</v>
      </c>
      <c r="CE384" s="24">
        <f t="shared" si="395"/>
        <v>0.28000000000000003</v>
      </c>
      <c r="CF384" s="21"/>
      <c r="CG384" s="163">
        <f t="shared" si="396"/>
        <v>202</v>
      </c>
      <c r="CH384" s="163">
        <f t="shared" si="396"/>
        <v>785</v>
      </c>
      <c r="CI384" s="14">
        <f t="shared" si="369"/>
        <v>0.25732484076433121</v>
      </c>
      <c r="CJ384" s="28" t="str">
        <f>IFERROR((IF(CI384&gt;=CK384,"SOBRESALIENTE",IF(CI384&lt;CK384-(CK384*0.05),"NO CUMPLIDA","ACEPTABLE"))),"N/A")</f>
        <v>NO CUMPLIDA</v>
      </c>
      <c r="CK384" s="11">
        <v>0.28000000000000003</v>
      </c>
      <c r="CL384" s="26"/>
      <c r="CM384" s="163">
        <f t="shared" si="370"/>
        <v>202</v>
      </c>
      <c r="CN384" s="38">
        <f t="shared" si="377"/>
        <v>261.66666666666669</v>
      </c>
      <c r="CO384" s="14">
        <f t="shared" si="371"/>
        <v>0.77197452229299357</v>
      </c>
      <c r="CP384" s="28" t="str">
        <f>IFERROR((IF(CO384&gt;=CQ384,"SOBRESALIENTE",IF(CO384&lt;CQ384-(CQ384*0.05),"NO CUMPLIDA","ACEPTABLE"))),"N/A")</f>
        <v>SOBRESALIENTE</v>
      </c>
      <c r="CQ384" s="11">
        <v>0.28000000000000003</v>
      </c>
      <c r="CR384" s="26"/>
      <c r="CS384" s="163">
        <f t="shared" si="382"/>
        <v>0</v>
      </c>
      <c r="CT384" s="29">
        <f t="shared" si="378"/>
        <v>261.66666666666669</v>
      </c>
      <c r="CU384" s="30">
        <f t="shared" si="373"/>
        <v>0</v>
      </c>
      <c r="CV384" s="28" t="str">
        <f>IFERROR((IF(CU384&gt;=CW384,"SOBRESALIENTE",IF(CU384&lt;CW384-(CW384*0.05),"NO CUMPLIDA","ACEPTABLE"))),"N/A")</f>
        <v>NO CUMPLIDA</v>
      </c>
      <c r="CW384" s="11">
        <v>0.28000000000000003</v>
      </c>
      <c r="CX384" s="26"/>
      <c r="CY384" s="163">
        <f t="shared" ref="CY384:CZ399" si="401">SUBTOTAL(9,W384,Z384,AC384,AM384,AP384,AS384,BC384,BF384,BI384,BR384,BU384,BX384)</f>
        <v>202</v>
      </c>
      <c r="CZ384" s="38">
        <f t="shared" si="401"/>
        <v>785</v>
      </c>
      <c r="DA384" s="30">
        <f t="shared" si="374"/>
        <v>0.25732484076433121</v>
      </c>
      <c r="DB384" s="28" t="str">
        <f>IFERROR((IF(DA384&gt;=DC384,"SOBRESALIENTE",IF(DA384&lt;DC384-(DC384*0.05),"NO CUMPLIDA","ACEPTABLE"))),"N/A")</f>
        <v>NO CUMPLIDA</v>
      </c>
      <c r="DC384" s="11">
        <v>0.28000000000000003</v>
      </c>
      <c r="DD384" s="26"/>
    </row>
    <row r="385" spans="1:108" ht="189">
      <c r="A385" s="8" t="s">
        <v>2977</v>
      </c>
      <c r="B385" s="7" t="s">
        <v>531</v>
      </c>
      <c r="C385" s="8" t="s">
        <v>2522</v>
      </c>
      <c r="D385" s="9" t="s">
        <v>2523</v>
      </c>
      <c r="E385" s="9">
        <v>36757081</v>
      </c>
      <c r="F385" s="332" t="s">
        <v>2948</v>
      </c>
      <c r="G385" s="9" t="s">
        <v>2523</v>
      </c>
      <c r="H385" s="9">
        <v>36757081</v>
      </c>
      <c r="I385" s="7" t="s">
        <v>107</v>
      </c>
      <c r="J385" s="7" t="s">
        <v>2691</v>
      </c>
      <c r="K385" s="7" t="s">
        <v>2957</v>
      </c>
      <c r="L385" s="7" t="s">
        <v>537</v>
      </c>
      <c r="M385" s="7" t="s">
        <v>111</v>
      </c>
      <c r="N385" s="7" t="s">
        <v>112</v>
      </c>
      <c r="O385" s="7" t="s">
        <v>2</v>
      </c>
      <c r="P385" s="7" t="s">
        <v>193</v>
      </c>
      <c r="Q385" s="7" t="s">
        <v>607</v>
      </c>
      <c r="R385" s="8" t="s">
        <v>2978</v>
      </c>
      <c r="S385" s="7" t="s">
        <v>2979</v>
      </c>
      <c r="T385" s="7" t="s">
        <v>2980</v>
      </c>
      <c r="U385" s="11">
        <v>0.8</v>
      </c>
      <c r="V385" s="7" t="s">
        <v>160</v>
      </c>
      <c r="W385" s="21">
        <v>58</v>
      </c>
      <c r="X385" s="21">
        <v>64</v>
      </c>
      <c r="Y385" s="14">
        <f t="shared" si="348"/>
        <v>0.90625</v>
      </c>
      <c r="Z385" s="21">
        <v>65</v>
      </c>
      <c r="AA385" s="21">
        <v>80</v>
      </c>
      <c r="AB385" s="14">
        <f t="shared" si="349"/>
        <v>0.8125</v>
      </c>
      <c r="AC385" s="21">
        <v>55</v>
      </c>
      <c r="AD385" s="21">
        <v>64</v>
      </c>
      <c r="AE385" s="14">
        <f t="shared" si="350"/>
        <v>0.859375</v>
      </c>
      <c r="AF385" s="49">
        <f t="shared" si="400"/>
        <v>178</v>
      </c>
      <c r="AG385" s="7">
        <f t="shared" si="400"/>
        <v>208</v>
      </c>
      <c r="AH385" s="14">
        <f t="shared" si="375"/>
        <v>0.85576923076923073</v>
      </c>
      <c r="AI385" s="17" t="str">
        <f>IFERROR((IF(AH385&gt;=AJ385,"SOBRESALIENTE",IF(AH385&lt;AJ385-(AJ385*0.05),"NO CUMPLIDA","ACEPTABLE"))),"N/A")</f>
        <v>SOBRESALIENTE</v>
      </c>
      <c r="AJ385" s="11">
        <v>0.8</v>
      </c>
      <c r="AK385" s="11" t="s">
        <v>119</v>
      </c>
      <c r="AL385" s="336" t="s">
        <v>2981</v>
      </c>
      <c r="AM385" s="21"/>
      <c r="AN385" s="21"/>
      <c r="AO385" s="14" t="e">
        <f t="shared" si="352"/>
        <v>#DIV/0!</v>
      </c>
      <c r="AP385" s="21"/>
      <c r="AQ385" s="21"/>
      <c r="AR385" s="14" t="e">
        <f t="shared" si="353"/>
        <v>#DIV/0!</v>
      </c>
      <c r="AS385" s="21"/>
      <c r="AT385" s="21"/>
      <c r="AU385" s="14" t="e">
        <f t="shared" si="354"/>
        <v>#DIV/0!</v>
      </c>
      <c r="AV385" s="49">
        <f t="shared" si="383"/>
        <v>0</v>
      </c>
      <c r="AW385" s="7">
        <f t="shared" si="383"/>
        <v>0</v>
      </c>
      <c r="AX385" s="14" t="e">
        <f t="shared" si="355"/>
        <v>#DIV/0!</v>
      </c>
      <c r="AY385" s="17" t="str">
        <f t="shared" si="399"/>
        <v>N/A</v>
      </c>
      <c r="AZ385" s="11">
        <f t="shared" si="376"/>
        <v>0.8</v>
      </c>
      <c r="BA385" s="11" t="s">
        <v>119</v>
      </c>
      <c r="BB385" s="21"/>
      <c r="BC385" s="21"/>
      <c r="BD385" s="21"/>
      <c r="BE385" s="14" t="e">
        <f t="shared" si="357"/>
        <v>#DIV/0!</v>
      </c>
      <c r="BF385" s="21"/>
      <c r="BG385" s="21"/>
      <c r="BH385" s="14" t="e">
        <f t="shared" si="358"/>
        <v>#DIV/0!</v>
      </c>
      <c r="BI385" s="21"/>
      <c r="BJ385" s="21"/>
      <c r="BK385" s="14" t="e">
        <f t="shared" si="359"/>
        <v>#DIV/0!</v>
      </c>
      <c r="BL385" s="27">
        <f t="shared" si="384"/>
        <v>0</v>
      </c>
      <c r="BM385" s="26">
        <f t="shared" si="384"/>
        <v>0</v>
      </c>
      <c r="BN385" s="14" t="e">
        <f t="shared" si="360"/>
        <v>#DIV/0!</v>
      </c>
      <c r="BO385" s="28" t="str">
        <f>IFERROR((IF(BN385&gt;=BP385,"SOBRESALIENTE",IF(BN385&lt;BP385-(BP385*0.05),"NO CUMPLIDA","ACEPTABLE"))),"N/A")</f>
        <v>N/A</v>
      </c>
      <c r="BP385" s="24">
        <f t="shared" si="394"/>
        <v>0.8</v>
      </c>
      <c r="BQ385" s="21"/>
      <c r="BR385" s="21"/>
      <c r="BS385" s="21"/>
      <c r="BT385" s="14" t="e">
        <f t="shared" si="362"/>
        <v>#DIV/0!</v>
      </c>
      <c r="BU385" s="21"/>
      <c r="BV385" s="21"/>
      <c r="BW385" s="14" t="e">
        <f t="shared" si="363"/>
        <v>#DIV/0!</v>
      </c>
      <c r="BX385" s="21"/>
      <c r="BY385" s="21"/>
      <c r="BZ385" s="14" t="e">
        <f t="shared" si="364"/>
        <v>#DIV/0!</v>
      </c>
      <c r="CA385" s="27">
        <f t="shared" si="365"/>
        <v>0</v>
      </c>
      <c r="CB385" s="26">
        <f t="shared" si="365"/>
        <v>0</v>
      </c>
      <c r="CC385" s="14" t="e">
        <f t="shared" si="366"/>
        <v>#DIV/0!</v>
      </c>
      <c r="CD385" s="28" t="str">
        <f>IFERROR((IF(CC385&gt;=CE385,"SOBRESALIENTE",IF(CC385&lt;CE385-(CE385*0.05),"NO CUMPLIDA","ACEPTABLE"))),"N/A")</f>
        <v>N/A</v>
      </c>
      <c r="CE385" s="24">
        <f t="shared" si="395"/>
        <v>0.8</v>
      </c>
      <c r="CF385" s="21"/>
      <c r="CG385" s="163">
        <f t="shared" si="396"/>
        <v>178</v>
      </c>
      <c r="CH385" s="163">
        <f t="shared" si="396"/>
        <v>208</v>
      </c>
      <c r="CI385" s="14">
        <f t="shared" si="369"/>
        <v>0.85576923076923073</v>
      </c>
      <c r="CJ385" s="28" t="str">
        <f>IFERROR((IF(CI385&gt;=CK385,"SOBRESALIENTE",IF(CI385&lt;CK385-(CK385*0.05),"NO CUMPLIDA","ACEPTABLE"))),"N/A")</f>
        <v>SOBRESALIENTE</v>
      </c>
      <c r="CK385" s="11">
        <v>0.8</v>
      </c>
      <c r="CL385" s="26"/>
      <c r="CM385" s="163">
        <f t="shared" si="370"/>
        <v>178</v>
      </c>
      <c r="CN385" s="38">
        <f t="shared" si="377"/>
        <v>69.333333333333329</v>
      </c>
      <c r="CO385" s="14">
        <f t="shared" si="371"/>
        <v>2.5673076923076925</v>
      </c>
      <c r="CP385" s="28" t="str">
        <f>IFERROR((IF(CO385&gt;=CQ385,"SOBRESALIENTE",IF(CO385&lt;CQ385-(CQ385*0.05),"NO CUMPLIDA","ACEPTABLE"))),"N/A")</f>
        <v>SOBRESALIENTE</v>
      </c>
      <c r="CQ385" s="11">
        <v>0.8</v>
      </c>
      <c r="CR385" s="26"/>
      <c r="CS385" s="163">
        <f t="shared" si="382"/>
        <v>0</v>
      </c>
      <c r="CT385" s="29">
        <f t="shared" si="378"/>
        <v>69.333333333333329</v>
      </c>
      <c r="CU385" s="30">
        <f t="shared" si="373"/>
        <v>0</v>
      </c>
      <c r="CV385" s="28" t="str">
        <f>IFERROR((IF(CU385&gt;=CW385,"SOBRESALIENTE",IF(CU385&lt;CW385-(CW385*0.05),"NO CUMPLIDA","ACEPTABLE"))),"N/A")</f>
        <v>NO CUMPLIDA</v>
      </c>
      <c r="CW385" s="11">
        <v>0.8</v>
      </c>
      <c r="CX385" s="26"/>
      <c r="CY385" s="163">
        <f t="shared" si="401"/>
        <v>178</v>
      </c>
      <c r="CZ385" s="38">
        <f t="shared" si="401"/>
        <v>208</v>
      </c>
      <c r="DA385" s="30">
        <f t="shared" si="374"/>
        <v>0.85576923076923073</v>
      </c>
      <c r="DB385" s="28" t="str">
        <f>IFERROR((IF(DA385&gt;=DC385,"SOBRESALIENTE",IF(DA385&lt;DC385-(DC385*0.05),"NO CUMPLIDA","ACEPTABLE"))),"N/A")</f>
        <v>SOBRESALIENTE</v>
      </c>
      <c r="DC385" s="11">
        <v>0.8</v>
      </c>
      <c r="DD385" s="26"/>
    </row>
    <row r="386" spans="1:108" ht="220.5">
      <c r="A386" s="6" t="s">
        <v>2982</v>
      </c>
      <c r="B386" s="7" t="s">
        <v>531</v>
      </c>
      <c r="C386" s="8" t="s">
        <v>2522</v>
      </c>
      <c r="D386" s="9" t="s">
        <v>2523</v>
      </c>
      <c r="E386" s="9">
        <v>36757081</v>
      </c>
      <c r="F386" s="332" t="s">
        <v>2948</v>
      </c>
      <c r="G386" s="9" t="s">
        <v>2523</v>
      </c>
      <c r="H386" s="9">
        <v>36757081</v>
      </c>
      <c r="I386" s="7" t="s">
        <v>107</v>
      </c>
      <c r="J386" s="7" t="s">
        <v>2691</v>
      </c>
      <c r="K386" s="7" t="s">
        <v>2957</v>
      </c>
      <c r="L386" s="7" t="s">
        <v>537</v>
      </c>
      <c r="M386" s="7" t="s">
        <v>111</v>
      </c>
      <c r="N386" s="7" t="s">
        <v>112</v>
      </c>
      <c r="O386" s="7" t="s">
        <v>2</v>
      </c>
      <c r="P386" s="7" t="s">
        <v>193</v>
      </c>
      <c r="Q386" s="7" t="s">
        <v>607</v>
      </c>
      <c r="R386" s="8" t="s">
        <v>2983</v>
      </c>
      <c r="S386" s="7" t="s">
        <v>2984</v>
      </c>
      <c r="T386" s="7" t="s">
        <v>2985</v>
      </c>
      <c r="U386" s="11">
        <v>0.2</v>
      </c>
      <c r="V386" s="7" t="s">
        <v>160</v>
      </c>
      <c r="W386" s="21">
        <v>8</v>
      </c>
      <c r="X386" s="21">
        <v>164</v>
      </c>
      <c r="Y386" s="14">
        <f t="shared" ref="Y386:Y449" si="402">W386/X386</f>
        <v>4.878048780487805E-2</v>
      </c>
      <c r="Z386" s="21">
        <v>23</v>
      </c>
      <c r="AA386" s="21">
        <v>115</v>
      </c>
      <c r="AB386" s="14">
        <f t="shared" ref="AB386:AB449" si="403">Z386/AA386</f>
        <v>0.2</v>
      </c>
      <c r="AC386" s="21">
        <v>40</v>
      </c>
      <c r="AD386" s="21">
        <v>132</v>
      </c>
      <c r="AE386" s="14">
        <f t="shared" ref="AE386:AE449" si="404">AC386/AD386</f>
        <v>0.30303030303030304</v>
      </c>
      <c r="AF386" s="49">
        <f t="shared" si="400"/>
        <v>71</v>
      </c>
      <c r="AG386" s="7">
        <f t="shared" si="400"/>
        <v>411</v>
      </c>
      <c r="AH386" s="14">
        <f t="shared" si="375"/>
        <v>0.17274939172749393</v>
      </c>
      <c r="AI386" s="17" t="str">
        <f>IFERROR((IF(AH386&lt;=AJ386,"SOBRESALIENTE",IF(AH386&gt;AJ386+(AJ386*0.05),"NO CUMPLIDA","ACEPTABLE"))),"N/A")</f>
        <v>SOBRESALIENTE</v>
      </c>
      <c r="AJ386" s="11">
        <v>0.2</v>
      </c>
      <c r="AK386" s="11" t="s">
        <v>119</v>
      </c>
      <c r="AL386" s="336" t="s">
        <v>2986</v>
      </c>
      <c r="AM386" s="21"/>
      <c r="AN386" s="21"/>
      <c r="AO386" s="14" t="e">
        <f t="shared" ref="AO386:AO449" si="405">AM386/AN386</f>
        <v>#DIV/0!</v>
      </c>
      <c r="AP386" s="21"/>
      <c r="AQ386" s="21"/>
      <c r="AR386" s="14" t="e">
        <f t="shared" ref="AR386:AR449" si="406">AP386/AQ386</f>
        <v>#DIV/0!</v>
      </c>
      <c r="AS386" s="21"/>
      <c r="AT386" s="21"/>
      <c r="AU386" s="14" t="e">
        <f t="shared" ref="AU386:AU449" si="407">AS386/AT386</f>
        <v>#DIV/0!</v>
      </c>
      <c r="AV386" s="49">
        <f t="shared" si="383"/>
        <v>0</v>
      </c>
      <c r="AW386" s="7">
        <f t="shared" si="383"/>
        <v>0</v>
      </c>
      <c r="AX386" s="14" t="e">
        <f t="shared" ref="AX386:AX449" si="408">AV386/AW386</f>
        <v>#DIV/0!</v>
      </c>
      <c r="AY386" s="17" t="str">
        <f t="shared" si="399"/>
        <v>N/A</v>
      </c>
      <c r="AZ386" s="11">
        <f t="shared" si="376"/>
        <v>0.2</v>
      </c>
      <c r="BA386" s="11" t="s">
        <v>119</v>
      </c>
      <c r="BB386" s="21"/>
      <c r="BC386" s="21"/>
      <c r="BD386" s="21"/>
      <c r="BE386" s="14" t="e">
        <f t="shared" ref="BE386:BE449" si="409">BC386/BD386</f>
        <v>#DIV/0!</v>
      </c>
      <c r="BF386" s="21"/>
      <c r="BG386" s="21"/>
      <c r="BH386" s="14" t="e">
        <f t="shared" ref="BH386:BH449" si="410">BF386/BG386</f>
        <v>#DIV/0!</v>
      </c>
      <c r="BI386" s="21"/>
      <c r="BJ386" s="21"/>
      <c r="BK386" s="14" t="e">
        <f t="shared" ref="BK386:BK449" si="411">BI386/BJ386</f>
        <v>#DIV/0!</v>
      </c>
      <c r="BL386" s="27">
        <f t="shared" si="384"/>
        <v>0</v>
      </c>
      <c r="BM386" s="26">
        <f t="shared" si="384"/>
        <v>0</v>
      </c>
      <c r="BN386" s="14" t="e">
        <f t="shared" ref="BN386:BN449" si="412">BL386/BM386</f>
        <v>#DIV/0!</v>
      </c>
      <c r="BO386" s="28" t="str">
        <f>IFERROR((IF(BN386&lt;=BP386,"SOBRESALIENTE",IF(BN386&gt;BP386+(BP386*0.05),"NO CUMPLIDA","ACEPTABLE"))),"N/A")</f>
        <v>N/A</v>
      </c>
      <c r="BP386" s="24">
        <f t="shared" si="394"/>
        <v>0.2</v>
      </c>
      <c r="BQ386" s="21"/>
      <c r="BR386" s="21"/>
      <c r="BS386" s="21"/>
      <c r="BT386" s="14" t="e">
        <f t="shared" ref="BT386:BT449" si="413">BR386/BS386</f>
        <v>#DIV/0!</v>
      </c>
      <c r="BU386" s="21"/>
      <c r="BV386" s="21"/>
      <c r="BW386" s="14" t="e">
        <f t="shared" ref="BW386:BW449" si="414">BU386/BV386</f>
        <v>#DIV/0!</v>
      </c>
      <c r="BX386" s="21"/>
      <c r="BY386" s="21"/>
      <c r="BZ386" s="14" t="e">
        <f t="shared" ref="BZ386:BZ449" si="415">BX386/BY386</f>
        <v>#DIV/0!</v>
      </c>
      <c r="CA386" s="27">
        <f t="shared" ref="CA386:CB445" si="416">SUM(BR386,BU386,BX386)</f>
        <v>0</v>
      </c>
      <c r="CB386" s="26">
        <f t="shared" si="416"/>
        <v>0</v>
      </c>
      <c r="CC386" s="14" t="e">
        <f t="shared" ref="CC386:CC449" si="417">CA386/CB386</f>
        <v>#DIV/0!</v>
      </c>
      <c r="CD386" s="28" t="str">
        <f>IFERROR((IF(CC386&lt;=CE386,"SOBRESALIENTE",IF(CC386&gt;CE386+(CE386*0.05),"NO CUMPLIDA","ACEPTABLE"))),"N/A")</f>
        <v>N/A</v>
      </c>
      <c r="CE386" s="24">
        <f t="shared" si="395"/>
        <v>0.2</v>
      </c>
      <c r="CF386" s="21"/>
      <c r="CG386" s="163">
        <f t="shared" si="396"/>
        <v>71</v>
      </c>
      <c r="CH386" s="163">
        <f t="shared" si="396"/>
        <v>411</v>
      </c>
      <c r="CI386" s="14">
        <f t="shared" ref="CI386:CI449" si="418">CG386/CH386</f>
        <v>0.17274939172749393</v>
      </c>
      <c r="CJ386" s="28" t="str">
        <f>IFERROR((IF(CI386&lt;=CK386,"SOBRESALIENTE",IF(CI386&gt;CK386+(CK386*0.05),"NO CUMPLIDA","ACEPTABLE"))),"N/A")</f>
        <v>SOBRESALIENTE</v>
      </c>
      <c r="CK386" s="11">
        <v>0.2</v>
      </c>
      <c r="CL386" s="26"/>
      <c r="CM386" s="163">
        <f t="shared" ref="CM386:CM406" si="419">SUBTOTAL(9,W386,Z386,AC386,AM386,AP386,AS386,BC386,BF386,BI386)</f>
        <v>71</v>
      </c>
      <c r="CN386" s="38">
        <f t="shared" si="377"/>
        <v>137</v>
      </c>
      <c r="CO386" s="14">
        <f t="shared" ref="CO386:CO449" si="420">CM386/CN386</f>
        <v>0.51824817518248179</v>
      </c>
      <c r="CP386" s="28" t="str">
        <f>IFERROR((IF(CO386&lt;=CQ386,"SOBRESALIENTE",IF(CO386&gt;CQ386+(CQ386*0.05),"NO CUMPLIDA","ACEPTABLE"))),"N/A")</f>
        <v>NO CUMPLIDA</v>
      </c>
      <c r="CQ386" s="11">
        <v>0.2</v>
      </c>
      <c r="CR386" s="26"/>
      <c r="CS386" s="163">
        <f t="shared" si="382"/>
        <v>0</v>
      </c>
      <c r="CT386" s="29">
        <f t="shared" si="378"/>
        <v>137</v>
      </c>
      <c r="CU386" s="30">
        <f t="shared" ref="CU386:CU449" si="421">CS386/CT386</f>
        <v>0</v>
      </c>
      <c r="CV386" s="28" t="str">
        <f>IFERROR((IF(CU386&lt;=CW386,"SOBRESALIENTE",IF(CU386&gt;CW386+(CW386*0.05),"NO CUMPLIDA","ACEPTABLE"))),"N/A")</f>
        <v>SOBRESALIENTE</v>
      </c>
      <c r="CW386" s="11">
        <v>0.2</v>
      </c>
      <c r="CX386" s="26"/>
      <c r="CY386" s="163">
        <f t="shared" si="401"/>
        <v>71</v>
      </c>
      <c r="CZ386" s="38">
        <f t="shared" si="401"/>
        <v>411</v>
      </c>
      <c r="DA386" s="30">
        <f t="shared" ref="DA386:DA449" si="422">CY386/CZ386</f>
        <v>0.17274939172749393</v>
      </c>
      <c r="DB386" s="28" t="str">
        <f>IFERROR((IF(DA386&lt;=DC386,"SOBRESALIENTE",IF(DA386&gt;DC386+(DC386*0.05),"NO CUMPLIDA","ACEPTABLE"))),"N/A")</f>
        <v>SOBRESALIENTE</v>
      </c>
      <c r="DC386" s="11">
        <v>0.2</v>
      </c>
      <c r="DD386" s="26"/>
    </row>
    <row r="387" spans="1:108" ht="220.5">
      <c r="A387" s="8" t="s">
        <v>2987</v>
      </c>
      <c r="B387" s="7" t="s">
        <v>531</v>
      </c>
      <c r="C387" s="8" t="s">
        <v>2522</v>
      </c>
      <c r="D387" s="9" t="s">
        <v>2523</v>
      </c>
      <c r="E387" s="9">
        <v>36757081</v>
      </c>
      <c r="F387" s="332" t="s">
        <v>2948</v>
      </c>
      <c r="G387" s="9" t="s">
        <v>2523</v>
      </c>
      <c r="H387" s="9">
        <v>36757081</v>
      </c>
      <c r="I387" s="7" t="s">
        <v>107</v>
      </c>
      <c r="J387" s="7" t="s">
        <v>2691</v>
      </c>
      <c r="K387" s="7" t="s">
        <v>2957</v>
      </c>
      <c r="L387" s="7" t="s">
        <v>1827</v>
      </c>
      <c r="M387" s="7" t="s">
        <v>111</v>
      </c>
      <c r="N387" s="7" t="s">
        <v>154</v>
      </c>
      <c r="O387" s="7" t="s">
        <v>2</v>
      </c>
      <c r="P387" s="7" t="s">
        <v>193</v>
      </c>
      <c r="Q387" s="7" t="s">
        <v>647</v>
      </c>
      <c r="R387" s="8" t="s">
        <v>2988</v>
      </c>
      <c r="S387" s="7" t="s">
        <v>2989</v>
      </c>
      <c r="T387" s="7" t="s">
        <v>2990</v>
      </c>
      <c r="U387" s="14">
        <v>0.95</v>
      </c>
      <c r="V387" s="7" t="s">
        <v>160</v>
      </c>
      <c r="W387" s="21">
        <v>123</v>
      </c>
      <c r="X387" s="21">
        <v>150</v>
      </c>
      <c r="Y387" s="14">
        <f t="shared" si="402"/>
        <v>0.82</v>
      </c>
      <c r="Z387" s="21">
        <v>125</v>
      </c>
      <c r="AA387" s="21">
        <v>150</v>
      </c>
      <c r="AB387" s="14">
        <f t="shared" si="403"/>
        <v>0.83333333333333337</v>
      </c>
      <c r="AC387" s="21">
        <v>124</v>
      </c>
      <c r="AD387" s="21">
        <v>150</v>
      </c>
      <c r="AE387" s="14">
        <f t="shared" si="404"/>
        <v>0.82666666666666666</v>
      </c>
      <c r="AF387" s="49">
        <f t="shared" si="400"/>
        <v>372</v>
      </c>
      <c r="AG387" s="7">
        <f t="shared" si="400"/>
        <v>450</v>
      </c>
      <c r="AH387" s="14">
        <f t="shared" ref="AH387:AH450" si="423">AF387/AG387</f>
        <v>0.82666666666666666</v>
      </c>
      <c r="AI387" s="17" t="str">
        <f>IFERROR((IF(AH387&lt;=AJ387,"SOBRESALIENTE",IF(AH387&gt;AJ387+(AJ387*0.05),"NO CUMPLIDA","ACEPTABLE"))),"N/A")</f>
        <v>SOBRESALIENTE</v>
      </c>
      <c r="AJ387" s="14">
        <v>0.95</v>
      </c>
      <c r="AK387" s="11" t="s">
        <v>119</v>
      </c>
      <c r="AL387" s="342" t="s">
        <v>2991</v>
      </c>
      <c r="AM387" s="21"/>
      <c r="AN387" s="21"/>
      <c r="AO387" s="14" t="e">
        <f t="shared" si="405"/>
        <v>#DIV/0!</v>
      </c>
      <c r="AP387" s="21"/>
      <c r="AQ387" s="21"/>
      <c r="AR387" s="14" t="e">
        <f t="shared" si="406"/>
        <v>#DIV/0!</v>
      </c>
      <c r="AS387" s="21"/>
      <c r="AT387" s="21"/>
      <c r="AU387" s="14" t="e">
        <f t="shared" si="407"/>
        <v>#DIV/0!</v>
      </c>
      <c r="AV387" s="49">
        <f t="shared" si="383"/>
        <v>0</v>
      </c>
      <c r="AW387" s="7">
        <f t="shared" si="383"/>
        <v>0</v>
      </c>
      <c r="AX387" s="14" t="e">
        <f t="shared" si="408"/>
        <v>#DIV/0!</v>
      </c>
      <c r="AY387" s="17" t="str">
        <f t="shared" si="399"/>
        <v>N/A</v>
      </c>
      <c r="AZ387" s="11">
        <f t="shared" ref="AZ387:AZ450" si="424">U387</f>
        <v>0.95</v>
      </c>
      <c r="BA387" s="11" t="s">
        <v>119</v>
      </c>
      <c r="BB387" s="21"/>
      <c r="BC387" s="21"/>
      <c r="BD387" s="21"/>
      <c r="BE387" s="14" t="e">
        <f t="shared" si="409"/>
        <v>#DIV/0!</v>
      </c>
      <c r="BF387" s="21"/>
      <c r="BG387" s="21"/>
      <c r="BH387" s="14" t="e">
        <f t="shared" si="410"/>
        <v>#DIV/0!</v>
      </c>
      <c r="BI387" s="21"/>
      <c r="BJ387" s="21"/>
      <c r="BK387" s="14" t="e">
        <f t="shared" si="411"/>
        <v>#DIV/0!</v>
      </c>
      <c r="BL387" s="27">
        <f t="shared" si="384"/>
        <v>0</v>
      </c>
      <c r="BM387" s="26">
        <f t="shared" si="384"/>
        <v>0</v>
      </c>
      <c r="BN387" s="14" t="e">
        <f t="shared" si="412"/>
        <v>#DIV/0!</v>
      </c>
      <c r="BO387" s="28" t="str">
        <f>IFERROR((IF(BN387&gt;=BP387,"SOBRESALIENTE",IF(BN387&lt;BP387-(BP387*0.05),"NO CUMPLIDA","ACEPTABLE"))),"N/A")</f>
        <v>N/A</v>
      </c>
      <c r="BP387" s="24">
        <f t="shared" si="394"/>
        <v>0.95</v>
      </c>
      <c r="BQ387" s="21"/>
      <c r="BR387" s="21"/>
      <c r="BS387" s="21"/>
      <c r="BT387" s="14" t="e">
        <f t="shared" si="413"/>
        <v>#DIV/0!</v>
      </c>
      <c r="BU387" s="21"/>
      <c r="BV387" s="21"/>
      <c r="BW387" s="14" t="e">
        <f t="shared" si="414"/>
        <v>#DIV/0!</v>
      </c>
      <c r="BX387" s="21"/>
      <c r="BY387" s="21"/>
      <c r="BZ387" s="14" t="e">
        <f t="shared" si="415"/>
        <v>#DIV/0!</v>
      </c>
      <c r="CA387" s="27">
        <f t="shared" si="416"/>
        <v>0</v>
      </c>
      <c r="CB387" s="26">
        <f t="shared" si="416"/>
        <v>0</v>
      </c>
      <c r="CC387" s="14" t="e">
        <f t="shared" si="417"/>
        <v>#DIV/0!</v>
      </c>
      <c r="CD387" s="28" t="str">
        <f>IFERROR((IF(CC387&gt;=CE387,"SOBRESALIENTE",IF(CC387&lt;CE387-(CE387*0.05),"NO CUMPLIDA","ACEPTABLE"))),"N/A")</f>
        <v>N/A</v>
      </c>
      <c r="CE387" s="24">
        <f t="shared" si="395"/>
        <v>0.95</v>
      </c>
      <c r="CF387" s="21"/>
      <c r="CG387" s="163">
        <f t="shared" si="396"/>
        <v>372</v>
      </c>
      <c r="CH387" s="163">
        <f t="shared" si="396"/>
        <v>450</v>
      </c>
      <c r="CI387" s="14">
        <f t="shared" si="418"/>
        <v>0.82666666666666666</v>
      </c>
      <c r="CJ387" s="28" t="str">
        <f>IFERROR((IF(CI387&gt;=CK387,"SOBRESALIENTE",IF(CI387&lt;CK387-(CK387*0.05),"NO CUMPLIDA","ACEPTABLE"))),"N/A")</f>
        <v>NO CUMPLIDA</v>
      </c>
      <c r="CK387" s="14">
        <v>0.95</v>
      </c>
      <c r="CL387" s="26"/>
      <c r="CM387" s="163">
        <f t="shared" si="419"/>
        <v>372</v>
      </c>
      <c r="CN387" s="38">
        <f t="shared" ref="CN387:CN450" si="425">AVERAGE(X387,AA387,AD387,AN387,AQ387,AT387,BD387,BG387,BJ387)</f>
        <v>150</v>
      </c>
      <c r="CO387" s="14">
        <f t="shared" si="420"/>
        <v>2.48</v>
      </c>
      <c r="CP387" s="28" t="str">
        <f>IFERROR((IF(CO387&gt;=CQ387,"SOBRESALIENTE",IF(CO387&lt;CQ387-(CQ387*0.05),"NO CUMPLIDA","ACEPTABLE"))),"N/A")</f>
        <v>SOBRESALIENTE</v>
      </c>
      <c r="CQ387" s="14">
        <v>0.95</v>
      </c>
      <c r="CR387" s="26"/>
      <c r="CS387" s="163">
        <f t="shared" si="382"/>
        <v>0</v>
      </c>
      <c r="CT387" s="29">
        <f t="shared" ref="CT387:CT450" si="426">AVERAGE(AD387,X387,AA387,AN387,AQ387,AT387,BD387,BG387,BJ387)</f>
        <v>150</v>
      </c>
      <c r="CU387" s="30">
        <f t="shared" si="421"/>
        <v>0</v>
      </c>
      <c r="CV387" s="28" t="str">
        <f>IFERROR((IF(CU387&gt;=CW387,"SOBRESALIENTE",IF(CU387&lt;CW387-(CW387*0.05),"NO CUMPLIDA","ACEPTABLE"))),"N/A")</f>
        <v>NO CUMPLIDA</v>
      </c>
      <c r="CW387" s="14">
        <v>0.95</v>
      </c>
      <c r="CX387" s="26"/>
      <c r="CY387" s="163">
        <f t="shared" si="401"/>
        <v>372</v>
      </c>
      <c r="CZ387" s="38">
        <f t="shared" si="401"/>
        <v>450</v>
      </c>
      <c r="DA387" s="30">
        <f t="shared" si="422"/>
        <v>0.82666666666666666</v>
      </c>
      <c r="DB387" s="28" t="str">
        <f>IFERROR((IF(DA387&gt;=DC387,"SOBRESALIENTE",IF(DA387&lt;DC387-(DC387*0.05),"NO CUMPLIDA","ACEPTABLE"))),"N/A")</f>
        <v>NO CUMPLIDA</v>
      </c>
      <c r="DC387" s="14">
        <v>0.95</v>
      </c>
      <c r="DD387" s="26"/>
    </row>
    <row r="388" spans="1:108" ht="63">
      <c r="A388" s="6" t="s">
        <v>2992</v>
      </c>
      <c r="B388" s="7" t="s">
        <v>531</v>
      </c>
      <c r="C388" s="8" t="s">
        <v>2522</v>
      </c>
      <c r="D388" s="9" t="s">
        <v>2523</v>
      </c>
      <c r="E388" s="9">
        <v>36757081</v>
      </c>
      <c r="F388" s="332" t="s">
        <v>2948</v>
      </c>
      <c r="G388" s="9" t="s">
        <v>2523</v>
      </c>
      <c r="H388" s="9">
        <v>36757081</v>
      </c>
      <c r="I388" s="7" t="s">
        <v>107</v>
      </c>
      <c r="J388" s="7" t="s">
        <v>2691</v>
      </c>
      <c r="K388" s="7" t="s">
        <v>2993</v>
      </c>
      <c r="L388" s="7" t="s">
        <v>573</v>
      </c>
      <c r="M388" s="7" t="s">
        <v>111</v>
      </c>
      <c r="N388" s="7" t="s">
        <v>112</v>
      </c>
      <c r="O388" s="7" t="s">
        <v>2</v>
      </c>
      <c r="P388" s="7" t="s">
        <v>1427</v>
      </c>
      <c r="Q388" s="7" t="s">
        <v>628</v>
      </c>
      <c r="R388" s="8" t="s">
        <v>2994</v>
      </c>
      <c r="S388" s="7" t="s">
        <v>2995</v>
      </c>
      <c r="T388" s="7" t="s">
        <v>2996</v>
      </c>
      <c r="U388" s="7">
        <v>180</v>
      </c>
      <c r="V388" s="7" t="s">
        <v>506</v>
      </c>
      <c r="W388" s="21">
        <v>29786</v>
      </c>
      <c r="X388" s="21">
        <v>310</v>
      </c>
      <c r="Y388" s="68">
        <f t="shared" si="402"/>
        <v>96.08387096774193</v>
      </c>
      <c r="Z388" s="21">
        <v>59078</v>
      </c>
      <c r="AA388" s="21">
        <v>200</v>
      </c>
      <c r="AB388" s="68">
        <f t="shared" si="403"/>
        <v>295.39</v>
      </c>
      <c r="AC388" s="21">
        <v>45000</v>
      </c>
      <c r="AD388" s="21">
        <v>276</v>
      </c>
      <c r="AE388" s="68">
        <f t="shared" si="404"/>
        <v>163.04347826086956</v>
      </c>
      <c r="AF388" s="49">
        <f t="shared" si="400"/>
        <v>133864</v>
      </c>
      <c r="AG388" s="7">
        <f t="shared" si="400"/>
        <v>786</v>
      </c>
      <c r="AH388" s="68">
        <f t="shared" si="423"/>
        <v>170.31043256997455</v>
      </c>
      <c r="AI388" s="17" t="str">
        <f>IFERROR((IF(AH388&lt;=AJ388,"SOBRESALIENTE",IF(AH388&gt;AJ388+(AJ388*0.05),"NO CUMPLIDA","ACEPTABLE"))),"N/A")</f>
        <v>SOBRESALIENTE</v>
      </c>
      <c r="AJ388" s="7">
        <v>180</v>
      </c>
      <c r="AK388" s="7" t="s">
        <v>119</v>
      </c>
      <c r="AL388" s="336" t="s">
        <v>2997</v>
      </c>
      <c r="AM388" s="21"/>
      <c r="AN388" s="21"/>
      <c r="AO388" s="68" t="e">
        <f t="shared" si="405"/>
        <v>#DIV/0!</v>
      </c>
      <c r="AP388" s="21"/>
      <c r="AQ388" s="21"/>
      <c r="AR388" s="68" t="e">
        <f t="shared" si="406"/>
        <v>#DIV/0!</v>
      </c>
      <c r="AS388" s="21"/>
      <c r="AT388" s="21"/>
      <c r="AU388" s="68" t="e">
        <f t="shared" si="407"/>
        <v>#DIV/0!</v>
      </c>
      <c r="AV388" s="49">
        <f t="shared" si="383"/>
        <v>0</v>
      </c>
      <c r="AW388" s="7">
        <f t="shared" si="383"/>
        <v>0</v>
      </c>
      <c r="AX388" s="68" t="e">
        <f t="shared" si="408"/>
        <v>#DIV/0!</v>
      </c>
      <c r="AY388" s="17" t="str">
        <f t="shared" si="399"/>
        <v>N/A</v>
      </c>
      <c r="AZ388" s="11">
        <f t="shared" si="424"/>
        <v>180</v>
      </c>
      <c r="BA388" s="7" t="s">
        <v>119</v>
      </c>
      <c r="BB388" s="21"/>
      <c r="BC388" s="21"/>
      <c r="BD388" s="21"/>
      <c r="BE388" s="68" t="e">
        <f t="shared" si="409"/>
        <v>#DIV/0!</v>
      </c>
      <c r="BF388" s="21"/>
      <c r="BG388" s="21"/>
      <c r="BH388" s="68" t="e">
        <f t="shared" si="410"/>
        <v>#DIV/0!</v>
      </c>
      <c r="BI388" s="21"/>
      <c r="BJ388" s="21"/>
      <c r="BK388" s="68" t="e">
        <f t="shared" si="411"/>
        <v>#DIV/0!</v>
      </c>
      <c r="BL388" s="27">
        <f t="shared" si="384"/>
        <v>0</v>
      </c>
      <c r="BM388" s="26">
        <f t="shared" si="384"/>
        <v>0</v>
      </c>
      <c r="BN388" s="68" t="e">
        <f t="shared" si="412"/>
        <v>#DIV/0!</v>
      </c>
      <c r="BO388" s="28" t="str">
        <f>IFERROR((IF(BN388&lt;=BP388,"SOBRESALIENTE",IF(BN388&gt;BP388+(BP388*0.05),"NO CUMPLIDA","ACEPTABLE"))),"N/A")</f>
        <v>N/A</v>
      </c>
      <c r="BP388" s="26">
        <f t="shared" si="394"/>
        <v>180</v>
      </c>
      <c r="BQ388" s="21"/>
      <c r="BR388" s="21"/>
      <c r="BS388" s="21"/>
      <c r="BT388" s="68" t="e">
        <f t="shared" si="413"/>
        <v>#DIV/0!</v>
      </c>
      <c r="BU388" s="21"/>
      <c r="BV388" s="21"/>
      <c r="BW388" s="68" t="e">
        <f t="shared" si="414"/>
        <v>#DIV/0!</v>
      </c>
      <c r="BX388" s="21"/>
      <c r="BY388" s="21"/>
      <c r="BZ388" s="68" t="e">
        <f t="shared" si="415"/>
        <v>#DIV/0!</v>
      </c>
      <c r="CA388" s="27">
        <f t="shared" si="416"/>
        <v>0</v>
      </c>
      <c r="CB388" s="26">
        <f t="shared" si="416"/>
        <v>0</v>
      </c>
      <c r="CC388" s="68" t="e">
        <f t="shared" si="417"/>
        <v>#DIV/0!</v>
      </c>
      <c r="CD388" s="28" t="str">
        <f>IFERROR((IF(CC388&lt;=CE388,"SOBRESALIENTE",IF(CC388&gt;CE388+(CE388*0.05),"NO CUMPLIDA","ACEPTABLE"))),"N/A")</f>
        <v>N/A</v>
      </c>
      <c r="CE388" s="26">
        <f t="shared" si="395"/>
        <v>180</v>
      </c>
      <c r="CF388" s="21"/>
      <c r="CG388" s="163">
        <f t="shared" si="396"/>
        <v>133864</v>
      </c>
      <c r="CH388" s="163">
        <f t="shared" si="396"/>
        <v>786</v>
      </c>
      <c r="CI388" s="68">
        <f t="shared" si="418"/>
        <v>170.31043256997455</v>
      </c>
      <c r="CJ388" s="28" t="str">
        <f>IFERROR((IF(CI388&lt;=CK388,"SOBRESALIENTE",IF(CI388&gt;CK388+(CK388*0.05),"NO CUMPLIDA","ACEPTABLE"))),"N/A")</f>
        <v>SOBRESALIENTE</v>
      </c>
      <c r="CK388" s="7">
        <v>180</v>
      </c>
      <c r="CL388" s="26"/>
      <c r="CM388" s="163">
        <f t="shared" si="419"/>
        <v>133864</v>
      </c>
      <c r="CN388" s="38">
        <f t="shared" si="425"/>
        <v>262</v>
      </c>
      <c r="CO388" s="68">
        <f t="shared" si="420"/>
        <v>510.93129770992368</v>
      </c>
      <c r="CP388" s="28" t="str">
        <f>IFERROR((IF(CO388&lt;=CQ388,"SOBRESALIENTE",IF(CO388&gt;CQ388+(CQ388*0.05),"NO CUMPLIDA","ACEPTABLE"))),"N/A")</f>
        <v>NO CUMPLIDA</v>
      </c>
      <c r="CQ388" s="11">
        <v>180</v>
      </c>
      <c r="CR388" s="26"/>
      <c r="CS388" s="163">
        <f t="shared" si="382"/>
        <v>0</v>
      </c>
      <c r="CT388" s="29">
        <f t="shared" si="426"/>
        <v>262</v>
      </c>
      <c r="CU388" s="69">
        <f t="shared" si="421"/>
        <v>0</v>
      </c>
      <c r="CV388" s="28" t="str">
        <f>IFERROR((IF(CU388&lt;=CW388,"SOBRESALIENTE",IF(CU388&gt;CW388+(CW388*0.05),"NO CUMPLIDA","ACEPTABLE"))),"N/A")</f>
        <v>SOBRESALIENTE</v>
      </c>
      <c r="CW388" s="7">
        <v>180</v>
      </c>
      <c r="CX388" s="26"/>
      <c r="CY388" s="163">
        <f t="shared" si="401"/>
        <v>133864</v>
      </c>
      <c r="CZ388" s="38">
        <f t="shared" si="401"/>
        <v>786</v>
      </c>
      <c r="DA388" s="69">
        <f t="shared" si="422"/>
        <v>170.31043256997455</v>
      </c>
      <c r="DB388" s="28" t="str">
        <f>IFERROR((IF(DA388&lt;=DC388,"SOBRESALIENTE",IF(DA388&gt;DC388+(DC388*0.05),"NO CUMPLIDA","ACEPTABLE"))),"N/A")</f>
        <v>SOBRESALIENTE</v>
      </c>
      <c r="DC388" s="7">
        <v>180</v>
      </c>
      <c r="DD388" s="26"/>
    </row>
    <row r="389" spans="1:108" ht="78.75">
      <c r="A389" s="8" t="s">
        <v>2998</v>
      </c>
      <c r="B389" s="7" t="s">
        <v>531</v>
      </c>
      <c r="C389" s="8" t="s">
        <v>2522</v>
      </c>
      <c r="D389" s="9" t="s">
        <v>2523</v>
      </c>
      <c r="E389" s="9">
        <v>36757081</v>
      </c>
      <c r="F389" s="332" t="s">
        <v>2948</v>
      </c>
      <c r="G389" s="9" t="s">
        <v>2523</v>
      </c>
      <c r="H389" s="9">
        <v>36757081</v>
      </c>
      <c r="I389" s="7" t="s">
        <v>107</v>
      </c>
      <c r="J389" s="7" t="s">
        <v>2691</v>
      </c>
      <c r="K389" s="7" t="s">
        <v>2999</v>
      </c>
      <c r="L389" s="7" t="s">
        <v>537</v>
      </c>
      <c r="M389" s="7" t="s">
        <v>111</v>
      </c>
      <c r="N389" s="7" t="s">
        <v>112</v>
      </c>
      <c r="O389" s="7" t="s">
        <v>2</v>
      </c>
      <c r="P389" s="7" t="s">
        <v>193</v>
      </c>
      <c r="Q389" s="7" t="s">
        <v>607</v>
      </c>
      <c r="R389" s="8" t="s">
        <v>3000</v>
      </c>
      <c r="S389" s="7" t="s">
        <v>3001</v>
      </c>
      <c r="T389" s="7" t="s">
        <v>3002</v>
      </c>
      <c r="U389" s="11">
        <v>0.98</v>
      </c>
      <c r="V389" s="7" t="s">
        <v>160</v>
      </c>
      <c r="W389" s="21">
        <v>304</v>
      </c>
      <c r="X389" s="21">
        <v>310</v>
      </c>
      <c r="Y389" s="14">
        <f t="shared" si="402"/>
        <v>0.98064516129032253</v>
      </c>
      <c r="Z389" s="21">
        <v>198</v>
      </c>
      <c r="AA389" s="21">
        <v>200</v>
      </c>
      <c r="AB389" s="14">
        <f t="shared" si="403"/>
        <v>0.99</v>
      </c>
      <c r="AC389" s="21">
        <v>270</v>
      </c>
      <c r="AD389" s="21">
        <v>276</v>
      </c>
      <c r="AE389" s="14">
        <f t="shared" si="404"/>
        <v>0.97826086956521741</v>
      </c>
      <c r="AF389" s="49">
        <f t="shared" si="400"/>
        <v>772</v>
      </c>
      <c r="AG389" s="7">
        <f t="shared" si="400"/>
        <v>786</v>
      </c>
      <c r="AH389" s="14">
        <f t="shared" si="423"/>
        <v>0.98218829516539441</v>
      </c>
      <c r="AI389" s="17" t="str">
        <f t="shared" ref="AI389:AI395" si="427">IFERROR((IF(AH389&gt;=AJ389,"SOBRESALIENTE",IF(AH389&lt;AJ389-(AJ389*0.05),"NO CUMPLIDA","ACEPTABLE"))),"N/A")</f>
        <v>SOBRESALIENTE</v>
      </c>
      <c r="AJ389" s="11">
        <v>0.98</v>
      </c>
      <c r="AK389" s="11" t="s">
        <v>119</v>
      </c>
      <c r="AL389" s="336" t="s">
        <v>3003</v>
      </c>
      <c r="AM389" s="21"/>
      <c r="AN389" s="21"/>
      <c r="AO389" s="14" t="e">
        <f t="shared" si="405"/>
        <v>#DIV/0!</v>
      </c>
      <c r="AP389" s="21"/>
      <c r="AQ389" s="21"/>
      <c r="AR389" s="14" t="e">
        <f t="shared" si="406"/>
        <v>#DIV/0!</v>
      </c>
      <c r="AS389" s="21"/>
      <c r="AT389" s="21"/>
      <c r="AU389" s="14" t="e">
        <f t="shared" si="407"/>
        <v>#DIV/0!</v>
      </c>
      <c r="AV389" s="49">
        <f t="shared" si="383"/>
        <v>0</v>
      </c>
      <c r="AW389" s="7">
        <f t="shared" si="383"/>
        <v>0</v>
      </c>
      <c r="AX389" s="14" t="e">
        <f t="shared" si="408"/>
        <v>#DIV/0!</v>
      </c>
      <c r="AY389" s="17" t="str">
        <f t="shared" si="399"/>
        <v>N/A</v>
      </c>
      <c r="AZ389" s="11">
        <f t="shared" si="424"/>
        <v>0.98</v>
      </c>
      <c r="BA389" s="11" t="s">
        <v>119</v>
      </c>
      <c r="BB389" s="21"/>
      <c r="BC389" s="21"/>
      <c r="BD389" s="21"/>
      <c r="BE389" s="14" t="e">
        <f t="shared" si="409"/>
        <v>#DIV/0!</v>
      </c>
      <c r="BF389" s="21"/>
      <c r="BG389" s="21"/>
      <c r="BH389" s="14" t="e">
        <f t="shared" si="410"/>
        <v>#DIV/0!</v>
      </c>
      <c r="BI389" s="21"/>
      <c r="BJ389" s="21"/>
      <c r="BK389" s="14" t="e">
        <f t="shared" si="411"/>
        <v>#DIV/0!</v>
      </c>
      <c r="BL389" s="27">
        <f t="shared" si="384"/>
        <v>0</v>
      </c>
      <c r="BM389" s="26">
        <f t="shared" si="384"/>
        <v>0</v>
      </c>
      <c r="BN389" s="14" t="e">
        <f t="shared" si="412"/>
        <v>#DIV/0!</v>
      </c>
      <c r="BO389" s="28" t="str">
        <f t="shared" ref="BO389:BO395" si="428">IFERROR((IF(BN389&gt;=BP389,"SOBRESALIENTE",IF(BN389&lt;BP389-(BP389*0.05),"NO CUMPLIDA","ACEPTABLE"))),"N/A")</f>
        <v>N/A</v>
      </c>
      <c r="BP389" s="24">
        <f t="shared" si="394"/>
        <v>0.98</v>
      </c>
      <c r="BQ389" s="21"/>
      <c r="BR389" s="21"/>
      <c r="BS389" s="21"/>
      <c r="BT389" s="14" t="e">
        <f t="shared" si="413"/>
        <v>#DIV/0!</v>
      </c>
      <c r="BU389" s="21"/>
      <c r="BV389" s="21"/>
      <c r="BW389" s="14" t="e">
        <f t="shared" si="414"/>
        <v>#DIV/0!</v>
      </c>
      <c r="BX389" s="21"/>
      <c r="BY389" s="21"/>
      <c r="BZ389" s="14" t="e">
        <f t="shared" si="415"/>
        <v>#DIV/0!</v>
      </c>
      <c r="CA389" s="27">
        <f t="shared" si="416"/>
        <v>0</v>
      </c>
      <c r="CB389" s="26">
        <f t="shared" si="416"/>
        <v>0</v>
      </c>
      <c r="CC389" s="14" t="e">
        <f t="shared" si="417"/>
        <v>#DIV/0!</v>
      </c>
      <c r="CD389" s="28" t="str">
        <f t="shared" ref="CD389:CD395" si="429">IFERROR((IF(CC389&gt;=CE389,"SOBRESALIENTE",IF(CC389&lt;CE389-(CE389*0.05),"NO CUMPLIDA","ACEPTABLE"))),"N/A")</f>
        <v>N/A</v>
      </c>
      <c r="CE389" s="24">
        <f t="shared" si="395"/>
        <v>0.98</v>
      </c>
      <c r="CF389" s="21"/>
      <c r="CG389" s="163">
        <f t="shared" si="396"/>
        <v>772</v>
      </c>
      <c r="CH389" s="163">
        <f t="shared" si="396"/>
        <v>786</v>
      </c>
      <c r="CI389" s="14">
        <f t="shared" si="418"/>
        <v>0.98218829516539441</v>
      </c>
      <c r="CJ389" s="28" t="str">
        <f t="shared" ref="CJ389:CJ395" si="430">IFERROR((IF(CI389&gt;=CK389,"SOBRESALIENTE",IF(CI389&lt;CK389-(CK389*0.05),"NO CUMPLIDA","ACEPTABLE"))),"N/A")</f>
        <v>SOBRESALIENTE</v>
      </c>
      <c r="CK389" s="11">
        <v>0.98</v>
      </c>
      <c r="CL389" s="26"/>
      <c r="CM389" s="163">
        <f t="shared" si="419"/>
        <v>772</v>
      </c>
      <c r="CN389" s="38">
        <f t="shared" si="425"/>
        <v>262</v>
      </c>
      <c r="CO389" s="14">
        <f t="shared" si="420"/>
        <v>2.946564885496183</v>
      </c>
      <c r="CP389" s="28" t="str">
        <f>IFERROR((IF(CO389&gt;=CQ389,"SOBRESALIENTE",IF(CO389&lt;CQ389-(CQ389*0.05),"NO CUMPLIDA","ACEPTABLE"))),"N/A")</f>
        <v>SOBRESALIENTE</v>
      </c>
      <c r="CQ389" s="11">
        <v>0.98</v>
      </c>
      <c r="CR389" s="26"/>
      <c r="CS389" s="163">
        <f t="shared" si="382"/>
        <v>0</v>
      </c>
      <c r="CT389" s="29">
        <f t="shared" si="426"/>
        <v>262</v>
      </c>
      <c r="CU389" s="30">
        <f t="shared" si="421"/>
        <v>0</v>
      </c>
      <c r="CV389" s="28" t="str">
        <f>IFERROR((IF(CU389&gt;=CW389,"SOBRESALIENTE",IF(CU389&lt;CW389-(CW389*0.05),"NO CUMPLIDA","ACEPTABLE"))),"N/A")</f>
        <v>NO CUMPLIDA</v>
      </c>
      <c r="CW389" s="11">
        <v>0.98</v>
      </c>
      <c r="CX389" s="26"/>
      <c r="CY389" s="163">
        <f t="shared" si="401"/>
        <v>772</v>
      </c>
      <c r="CZ389" s="38">
        <f t="shared" si="401"/>
        <v>786</v>
      </c>
      <c r="DA389" s="30">
        <f t="shared" si="422"/>
        <v>0.98218829516539441</v>
      </c>
      <c r="DB389" s="28" t="str">
        <f t="shared" ref="DB389:DB395" si="431">IFERROR((IF(DA389&gt;=DC389,"SOBRESALIENTE",IF(DA389&lt;DC389-(DC389*0.05),"NO CUMPLIDA","ACEPTABLE"))),"N/A")</f>
        <v>SOBRESALIENTE</v>
      </c>
      <c r="DC389" s="11">
        <v>0.98</v>
      </c>
      <c r="DD389" s="26"/>
    </row>
    <row r="390" spans="1:108" ht="110.25">
      <c r="A390" s="6" t="s">
        <v>3004</v>
      </c>
      <c r="B390" s="7" t="s">
        <v>531</v>
      </c>
      <c r="C390" s="8" t="s">
        <v>2522</v>
      </c>
      <c r="D390" s="9" t="s">
        <v>2523</v>
      </c>
      <c r="E390" s="9">
        <v>36757081</v>
      </c>
      <c r="F390" s="332" t="s">
        <v>2948</v>
      </c>
      <c r="G390" s="9" t="s">
        <v>2523</v>
      </c>
      <c r="H390" s="9">
        <v>36757081</v>
      </c>
      <c r="I390" s="7" t="s">
        <v>107</v>
      </c>
      <c r="J390" s="7" t="s">
        <v>2691</v>
      </c>
      <c r="K390" s="7" t="s">
        <v>2957</v>
      </c>
      <c r="L390" s="7" t="s">
        <v>537</v>
      </c>
      <c r="M390" s="7" t="s">
        <v>111</v>
      </c>
      <c r="N390" s="7" t="s">
        <v>550</v>
      </c>
      <c r="O390" s="7" t="s">
        <v>2</v>
      </c>
      <c r="P390" s="7" t="s">
        <v>193</v>
      </c>
      <c r="Q390" s="7" t="s">
        <v>607</v>
      </c>
      <c r="R390" s="8" t="s">
        <v>3005</v>
      </c>
      <c r="S390" s="7" t="s">
        <v>3006</v>
      </c>
      <c r="T390" s="7" t="s">
        <v>3007</v>
      </c>
      <c r="U390" s="11">
        <v>0.9</v>
      </c>
      <c r="V390" s="7" t="s">
        <v>160</v>
      </c>
      <c r="W390" s="21">
        <v>43</v>
      </c>
      <c r="X390" s="21">
        <v>43</v>
      </c>
      <c r="Y390" s="14">
        <f t="shared" si="402"/>
        <v>1</v>
      </c>
      <c r="Z390" s="21">
        <v>24</v>
      </c>
      <c r="AA390" s="21">
        <v>26</v>
      </c>
      <c r="AB390" s="14">
        <f t="shared" si="403"/>
        <v>0.92307692307692313</v>
      </c>
      <c r="AC390" s="21">
        <v>34</v>
      </c>
      <c r="AD390" s="21">
        <v>34</v>
      </c>
      <c r="AE390" s="14">
        <f t="shared" si="404"/>
        <v>1</v>
      </c>
      <c r="AF390" s="49">
        <f t="shared" si="400"/>
        <v>101</v>
      </c>
      <c r="AG390" s="7">
        <f t="shared" si="400"/>
        <v>103</v>
      </c>
      <c r="AH390" s="14">
        <f t="shared" si="423"/>
        <v>0.98058252427184467</v>
      </c>
      <c r="AI390" s="17" t="str">
        <f t="shared" si="427"/>
        <v>SOBRESALIENTE</v>
      </c>
      <c r="AJ390" s="11">
        <v>0.9</v>
      </c>
      <c r="AK390" s="11" t="s">
        <v>119</v>
      </c>
      <c r="AL390" s="336" t="s">
        <v>3008</v>
      </c>
      <c r="AM390" s="21"/>
      <c r="AN390" s="21"/>
      <c r="AO390" s="14" t="e">
        <f t="shared" si="405"/>
        <v>#DIV/0!</v>
      </c>
      <c r="AP390" s="21"/>
      <c r="AQ390" s="21"/>
      <c r="AR390" s="14" t="e">
        <f t="shared" si="406"/>
        <v>#DIV/0!</v>
      </c>
      <c r="AS390" s="21"/>
      <c r="AT390" s="21"/>
      <c r="AU390" s="14" t="e">
        <f t="shared" si="407"/>
        <v>#DIV/0!</v>
      </c>
      <c r="AV390" s="49">
        <f t="shared" si="383"/>
        <v>0</v>
      </c>
      <c r="AW390" s="7">
        <f t="shared" si="383"/>
        <v>0</v>
      </c>
      <c r="AX390" s="14" t="e">
        <f t="shared" si="408"/>
        <v>#DIV/0!</v>
      </c>
      <c r="AY390" s="17" t="str">
        <f t="shared" si="399"/>
        <v>N/A</v>
      </c>
      <c r="AZ390" s="11">
        <f t="shared" si="424"/>
        <v>0.9</v>
      </c>
      <c r="BA390" s="11" t="s">
        <v>119</v>
      </c>
      <c r="BB390" s="21"/>
      <c r="BC390" s="21"/>
      <c r="BD390" s="21"/>
      <c r="BE390" s="14" t="e">
        <f t="shared" si="409"/>
        <v>#DIV/0!</v>
      </c>
      <c r="BF390" s="21"/>
      <c r="BG390" s="21"/>
      <c r="BH390" s="14" t="e">
        <f t="shared" si="410"/>
        <v>#DIV/0!</v>
      </c>
      <c r="BI390" s="21"/>
      <c r="BJ390" s="21"/>
      <c r="BK390" s="14" t="e">
        <f t="shared" si="411"/>
        <v>#DIV/0!</v>
      </c>
      <c r="BL390" s="27">
        <f t="shared" si="384"/>
        <v>0</v>
      </c>
      <c r="BM390" s="26">
        <f t="shared" si="384"/>
        <v>0</v>
      </c>
      <c r="BN390" s="14" t="e">
        <f t="shared" si="412"/>
        <v>#DIV/0!</v>
      </c>
      <c r="BO390" s="28" t="str">
        <f t="shared" si="428"/>
        <v>N/A</v>
      </c>
      <c r="BP390" s="24">
        <f t="shared" si="394"/>
        <v>0.9</v>
      </c>
      <c r="BQ390" s="21"/>
      <c r="BR390" s="21"/>
      <c r="BS390" s="21"/>
      <c r="BT390" s="14" t="e">
        <f t="shared" si="413"/>
        <v>#DIV/0!</v>
      </c>
      <c r="BU390" s="21"/>
      <c r="BV390" s="21"/>
      <c r="BW390" s="14" t="e">
        <f t="shared" si="414"/>
        <v>#DIV/0!</v>
      </c>
      <c r="BX390" s="21"/>
      <c r="BY390" s="21"/>
      <c r="BZ390" s="14" t="e">
        <f t="shared" si="415"/>
        <v>#DIV/0!</v>
      </c>
      <c r="CA390" s="27">
        <f t="shared" si="416"/>
        <v>0</v>
      </c>
      <c r="CB390" s="26">
        <f t="shared" si="416"/>
        <v>0</v>
      </c>
      <c r="CC390" s="14" t="e">
        <f t="shared" si="417"/>
        <v>#DIV/0!</v>
      </c>
      <c r="CD390" s="28" t="str">
        <f t="shared" si="429"/>
        <v>N/A</v>
      </c>
      <c r="CE390" s="24">
        <f t="shared" si="395"/>
        <v>0.9</v>
      </c>
      <c r="CF390" s="21"/>
      <c r="CG390" s="163">
        <f t="shared" si="396"/>
        <v>101</v>
      </c>
      <c r="CH390" s="163">
        <f t="shared" si="396"/>
        <v>103</v>
      </c>
      <c r="CI390" s="14">
        <f t="shared" si="418"/>
        <v>0.98058252427184467</v>
      </c>
      <c r="CJ390" s="28" t="str">
        <f t="shared" si="430"/>
        <v>SOBRESALIENTE</v>
      </c>
      <c r="CK390" s="11">
        <v>0.9</v>
      </c>
      <c r="CL390" s="26"/>
      <c r="CM390" s="163">
        <f t="shared" si="419"/>
        <v>101</v>
      </c>
      <c r="CN390" s="38">
        <f t="shared" si="425"/>
        <v>34.333333333333336</v>
      </c>
      <c r="CO390" s="14">
        <f t="shared" si="420"/>
        <v>2.9417475728155336</v>
      </c>
      <c r="CP390" s="28" t="str">
        <f>IFERROR((IF(CO390&gt;=CQ390,"SOBRESALIENTE",IF(CO390&lt;CQ390-(CQ390*0.05),"NO CUMPLIDA","ACEPTABLE"))),"N/A")</f>
        <v>SOBRESALIENTE</v>
      </c>
      <c r="CQ390" s="11">
        <v>0.9</v>
      </c>
      <c r="CR390" s="26"/>
      <c r="CS390" s="163">
        <f t="shared" si="382"/>
        <v>0</v>
      </c>
      <c r="CT390" s="29">
        <f t="shared" si="426"/>
        <v>34.333333333333336</v>
      </c>
      <c r="CU390" s="30">
        <f t="shared" si="421"/>
        <v>0</v>
      </c>
      <c r="CV390" s="28" t="str">
        <f>IFERROR((IF(CU390&gt;=CW390,"SOBRESALIENTE",IF(CU390&lt;CW390-(CW390*0.05),"NO CUMPLIDA","ACEPTABLE"))),"N/A")</f>
        <v>NO CUMPLIDA</v>
      </c>
      <c r="CW390" s="11">
        <v>0.9</v>
      </c>
      <c r="CX390" s="26"/>
      <c r="CY390" s="163">
        <f t="shared" si="401"/>
        <v>101</v>
      </c>
      <c r="CZ390" s="38">
        <f t="shared" si="401"/>
        <v>103</v>
      </c>
      <c r="DA390" s="30">
        <f t="shared" si="422"/>
        <v>0.98058252427184467</v>
      </c>
      <c r="DB390" s="28" t="str">
        <f t="shared" si="431"/>
        <v>SOBRESALIENTE</v>
      </c>
      <c r="DC390" s="11">
        <v>0.9</v>
      </c>
      <c r="DD390" s="26"/>
    </row>
    <row r="391" spans="1:108" ht="78.75">
      <c r="A391" s="8" t="s">
        <v>3009</v>
      </c>
      <c r="B391" s="7" t="s">
        <v>102</v>
      </c>
      <c r="C391" s="8" t="s">
        <v>3010</v>
      </c>
      <c r="D391" s="7" t="s">
        <v>3011</v>
      </c>
      <c r="E391" s="7">
        <v>59310636</v>
      </c>
      <c r="F391" s="8" t="s">
        <v>3012</v>
      </c>
      <c r="G391" s="9" t="s">
        <v>3013</v>
      </c>
      <c r="H391" s="9">
        <v>19325625</v>
      </c>
      <c r="I391" s="7" t="s">
        <v>396</v>
      </c>
      <c r="J391" s="7" t="s">
        <v>3014</v>
      </c>
      <c r="K391" s="7" t="s">
        <v>3015</v>
      </c>
      <c r="L391" s="7" t="s">
        <v>110</v>
      </c>
      <c r="M391" s="7" t="s">
        <v>3016</v>
      </c>
      <c r="N391" s="7" t="s">
        <v>112</v>
      </c>
      <c r="O391" s="7" t="s">
        <v>172</v>
      </c>
      <c r="P391" s="7" t="s">
        <v>3017</v>
      </c>
      <c r="Q391" s="7" t="s">
        <v>3018</v>
      </c>
      <c r="R391" s="8" t="s">
        <v>3019</v>
      </c>
      <c r="S391" s="7" t="s">
        <v>3020</v>
      </c>
      <c r="T391" s="7" t="s">
        <v>3021</v>
      </c>
      <c r="U391" s="11">
        <v>0.9</v>
      </c>
      <c r="V391" s="7" t="s">
        <v>160</v>
      </c>
      <c r="W391" s="71">
        <v>0</v>
      </c>
      <c r="X391" s="71">
        <v>197</v>
      </c>
      <c r="Y391" s="14">
        <f t="shared" si="402"/>
        <v>0</v>
      </c>
      <c r="Z391" s="71">
        <v>97</v>
      </c>
      <c r="AA391" s="71">
        <v>197</v>
      </c>
      <c r="AB391" s="14">
        <f t="shared" si="403"/>
        <v>0.49238578680203043</v>
      </c>
      <c r="AC391" s="71">
        <v>0</v>
      </c>
      <c r="AD391" s="71">
        <v>197</v>
      </c>
      <c r="AE391" s="14">
        <f t="shared" si="404"/>
        <v>0</v>
      </c>
      <c r="AF391" s="49">
        <f t="shared" si="400"/>
        <v>97</v>
      </c>
      <c r="AG391" s="7">
        <f t="shared" si="400"/>
        <v>591</v>
      </c>
      <c r="AH391" s="14">
        <f t="shared" si="423"/>
        <v>0.16412859560067683</v>
      </c>
      <c r="AI391" s="17" t="str">
        <f t="shared" si="427"/>
        <v>NO CUMPLIDA</v>
      </c>
      <c r="AJ391" s="11">
        <v>0.9</v>
      </c>
      <c r="AK391" s="11" t="s">
        <v>119</v>
      </c>
      <c r="AL391" s="7" t="s">
        <v>3022</v>
      </c>
      <c r="AM391" s="71">
        <v>13</v>
      </c>
      <c r="AN391" s="71">
        <v>197</v>
      </c>
      <c r="AO391" s="14">
        <f t="shared" si="405"/>
        <v>6.5989847715736044E-2</v>
      </c>
      <c r="AP391" s="71">
        <v>6</v>
      </c>
      <c r="AQ391" s="71">
        <v>197</v>
      </c>
      <c r="AR391" s="14">
        <f t="shared" si="406"/>
        <v>3.0456852791878174E-2</v>
      </c>
      <c r="AS391" s="71">
        <v>6</v>
      </c>
      <c r="AT391" s="71">
        <v>197</v>
      </c>
      <c r="AU391" s="14">
        <f t="shared" si="407"/>
        <v>3.0456852791878174E-2</v>
      </c>
      <c r="AV391" s="49">
        <f t="shared" si="383"/>
        <v>25</v>
      </c>
      <c r="AW391" s="7">
        <f t="shared" si="383"/>
        <v>591</v>
      </c>
      <c r="AX391" s="14">
        <f t="shared" si="408"/>
        <v>4.2301184433164128E-2</v>
      </c>
      <c r="AY391" s="17" t="str">
        <f t="shared" ref="AY391:AY395" si="432">IFERROR((IF(AX391&gt;=AZ391,"SOBRESALIENTE",IF(AX391&lt;AZ391+(AZ391*0.05),"NO CUMPLIDA","ACEPTABLE"))),"N/A")</f>
        <v>NO CUMPLIDA</v>
      </c>
      <c r="AZ391" s="11">
        <f t="shared" si="424"/>
        <v>0.9</v>
      </c>
      <c r="BA391" s="11" t="s">
        <v>119</v>
      </c>
      <c r="BB391" s="7" t="s">
        <v>3023</v>
      </c>
      <c r="BC391" s="21"/>
      <c r="BD391" s="21"/>
      <c r="BE391" s="14" t="e">
        <f t="shared" si="409"/>
        <v>#DIV/0!</v>
      </c>
      <c r="BF391" s="21"/>
      <c r="BG391" s="21"/>
      <c r="BH391" s="14" t="e">
        <f t="shared" si="410"/>
        <v>#DIV/0!</v>
      </c>
      <c r="BI391" s="21"/>
      <c r="BJ391" s="21"/>
      <c r="BK391" s="14" t="e">
        <f t="shared" si="411"/>
        <v>#DIV/0!</v>
      </c>
      <c r="BL391" s="27">
        <f t="shared" si="384"/>
        <v>0</v>
      </c>
      <c r="BM391" s="26">
        <f t="shared" si="384"/>
        <v>0</v>
      </c>
      <c r="BN391" s="14" t="e">
        <f t="shared" si="412"/>
        <v>#DIV/0!</v>
      </c>
      <c r="BO391" s="28" t="str">
        <f t="shared" si="428"/>
        <v>N/A</v>
      </c>
      <c r="BP391" s="24">
        <f t="shared" si="394"/>
        <v>0.9</v>
      </c>
      <c r="BQ391" s="21"/>
      <c r="BR391" s="21"/>
      <c r="BS391" s="21"/>
      <c r="BT391" s="14" t="e">
        <f t="shared" si="413"/>
        <v>#DIV/0!</v>
      </c>
      <c r="BU391" s="21"/>
      <c r="BV391" s="21"/>
      <c r="BW391" s="14" t="e">
        <f t="shared" si="414"/>
        <v>#DIV/0!</v>
      </c>
      <c r="BX391" s="21"/>
      <c r="BY391" s="21"/>
      <c r="BZ391" s="14" t="e">
        <f t="shared" si="415"/>
        <v>#DIV/0!</v>
      </c>
      <c r="CA391" s="27">
        <f t="shared" si="416"/>
        <v>0</v>
      </c>
      <c r="CB391" s="26">
        <f t="shared" si="416"/>
        <v>0</v>
      </c>
      <c r="CC391" s="14" t="e">
        <f t="shared" si="417"/>
        <v>#DIV/0!</v>
      </c>
      <c r="CD391" s="28" t="str">
        <f t="shared" si="429"/>
        <v>N/A</v>
      </c>
      <c r="CE391" s="24">
        <f t="shared" si="395"/>
        <v>0.9</v>
      </c>
      <c r="CF391" s="21"/>
      <c r="CG391" s="26">
        <f t="shared" si="396"/>
        <v>122</v>
      </c>
      <c r="CH391" s="26">
        <f t="shared" si="396"/>
        <v>1182</v>
      </c>
      <c r="CI391" s="14">
        <f t="shared" si="418"/>
        <v>0.10321489001692047</v>
      </c>
      <c r="CJ391" s="28" t="str">
        <f t="shared" si="430"/>
        <v>NO CUMPLIDA</v>
      </c>
      <c r="CK391" s="11">
        <v>0.9</v>
      </c>
      <c r="CL391" s="26"/>
      <c r="CM391" s="26">
        <f t="shared" si="419"/>
        <v>122</v>
      </c>
      <c r="CN391" s="38">
        <f t="shared" si="425"/>
        <v>197</v>
      </c>
      <c r="CO391" s="14">
        <f t="shared" si="420"/>
        <v>0.61928934010152281</v>
      </c>
      <c r="CP391" s="28" t="str">
        <f>IFERROR((IF(CO391&gt;=CQ391,"SOBRESALIENTE",IF(CO391&lt;CQ391-(CQ391*0.05),"NO CUMPLIDA","ACEPTABLE"))),"N/A")</f>
        <v>NO CUMPLIDA</v>
      </c>
      <c r="CQ391" s="11">
        <v>0.9</v>
      </c>
      <c r="CR391" s="26"/>
      <c r="CS391" s="26">
        <f t="shared" si="382"/>
        <v>0</v>
      </c>
      <c r="CT391" s="29">
        <f t="shared" si="426"/>
        <v>197</v>
      </c>
      <c r="CU391" s="30">
        <f t="shared" si="421"/>
        <v>0</v>
      </c>
      <c r="CV391" s="28" t="str">
        <f>IFERROR((IF(CU391&gt;=CW391,"SOBRESALIENTE",IF(CU391&lt;CW391-(CW391*0.05),"NO CUMPLIDA","ACEPTABLE"))),"N/A")</f>
        <v>NO CUMPLIDA</v>
      </c>
      <c r="CW391" s="11">
        <v>0.9</v>
      </c>
      <c r="CX391" s="26"/>
      <c r="CY391" s="26">
        <f t="shared" si="401"/>
        <v>122</v>
      </c>
      <c r="CZ391" s="38">
        <f t="shared" si="401"/>
        <v>1182</v>
      </c>
      <c r="DA391" s="30">
        <f t="shared" si="422"/>
        <v>0.10321489001692047</v>
      </c>
      <c r="DB391" s="28" t="str">
        <f t="shared" si="431"/>
        <v>NO CUMPLIDA</v>
      </c>
      <c r="DC391" s="11">
        <v>0.9</v>
      </c>
      <c r="DD391" s="26"/>
    </row>
    <row r="392" spans="1:108" ht="112.5">
      <c r="A392" s="6" t="s">
        <v>3024</v>
      </c>
      <c r="B392" s="7" t="s">
        <v>102</v>
      </c>
      <c r="C392" s="8" t="s">
        <v>3010</v>
      </c>
      <c r="D392" s="7" t="s">
        <v>3011</v>
      </c>
      <c r="E392" s="7">
        <v>59310636</v>
      </c>
      <c r="F392" s="8" t="s">
        <v>3012</v>
      </c>
      <c r="G392" s="9" t="s">
        <v>3013</v>
      </c>
      <c r="H392" s="9">
        <v>19325625</v>
      </c>
      <c r="I392" s="7" t="s">
        <v>396</v>
      </c>
      <c r="J392" s="7" t="s">
        <v>3014</v>
      </c>
      <c r="K392" s="7" t="s">
        <v>3025</v>
      </c>
      <c r="L392" s="7" t="s">
        <v>110</v>
      </c>
      <c r="M392" s="7" t="s">
        <v>3016</v>
      </c>
      <c r="N392" s="7" t="s">
        <v>112</v>
      </c>
      <c r="O392" s="7" t="s">
        <v>172</v>
      </c>
      <c r="P392" s="7" t="s">
        <v>3026</v>
      </c>
      <c r="Q392" s="7" t="s">
        <v>3027</v>
      </c>
      <c r="R392" s="8" t="s">
        <v>3028</v>
      </c>
      <c r="S392" s="7" t="s">
        <v>3020</v>
      </c>
      <c r="T392" s="7" t="s">
        <v>3029</v>
      </c>
      <c r="U392" s="11">
        <v>0.9</v>
      </c>
      <c r="V392" s="7" t="s">
        <v>160</v>
      </c>
      <c r="W392" s="71">
        <v>0</v>
      </c>
      <c r="X392" s="343">
        <v>1300</v>
      </c>
      <c r="Y392" s="14">
        <f t="shared" si="402"/>
        <v>0</v>
      </c>
      <c r="Z392" s="71">
        <v>0</v>
      </c>
      <c r="AA392" s="343">
        <v>1300</v>
      </c>
      <c r="AB392" s="14">
        <f t="shared" si="403"/>
        <v>0</v>
      </c>
      <c r="AC392" s="71">
        <v>24</v>
      </c>
      <c r="AD392" s="343">
        <v>1300</v>
      </c>
      <c r="AE392" s="14">
        <f t="shared" si="404"/>
        <v>1.8461538461538463E-2</v>
      </c>
      <c r="AF392" s="49">
        <f t="shared" si="400"/>
        <v>24</v>
      </c>
      <c r="AG392" s="7">
        <f t="shared" si="400"/>
        <v>3900</v>
      </c>
      <c r="AH392" s="14">
        <f t="shared" si="423"/>
        <v>6.1538461538461538E-3</v>
      </c>
      <c r="AI392" s="17" t="str">
        <f t="shared" si="427"/>
        <v>NO CUMPLIDA</v>
      </c>
      <c r="AJ392" s="11">
        <v>0.9</v>
      </c>
      <c r="AK392" s="11" t="s">
        <v>119</v>
      </c>
      <c r="AL392" s="7" t="s">
        <v>3030</v>
      </c>
      <c r="AM392" s="71">
        <v>61</v>
      </c>
      <c r="AN392" s="343">
        <v>1300</v>
      </c>
      <c r="AO392" s="14">
        <f t="shared" si="405"/>
        <v>4.6923076923076922E-2</v>
      </c>
      <c r="AP392" s="71">
        <v>28</v>
      </c>
      <c r="AQ392" s="343">
        <v>1300</v>
      </c>
      <c r="AR392" s="14">
        <f t="shared" si="406"/>
        <v>2.1538461538461538E-2</v>
      </c>
      <c r="AS392" s="71">
        <v>49</v>
      </c>
      <c r="AT392" s="343">
        <v>1300</v>
      </c>
      <c r="AU392" s="14">
        <f t="shared" si="407"/>
        <v>3.7692307692307692E-2</v>
      </c>
      <c r="AV392" s="49">
        <f t="shared" si="383"/>
        <v>138</v>
      </c>
      <c r="AW392" s="7">
        <f t="shared" si="383"/>
        <v>3900</v>
      </c>
      <c r="AX392" s="14">
        <f t="shared" si="408"/>
        <v>3.5384615384615382E-2</v>
      </c>
      <c r="AY392" s="17" t="str">
        <f t="shared" si="432"/>
        <v>NO CUMPLIDA</v>
      </c>
      <c r="AZ392" s="11">
        <f t="shared" si="424"/>
        <v>0.9</v>
      </c>
      <c r="BA392" s="11" t="s">
        <v>119</v>
      </c>
      <c r="BB392" s="7" t="s">
        <v>3031</v>
      </c>
      <c r="BC392" s="21"/>
      <c r="BD392" s="21"/>
      <c r="BE392" s="14" t="e">
        <f t="shared" si="409"/>
        <v>#DIV/0!</v>
      </c>
      <c r="BF392" s="21"/>
      <c r="BG392" s="21"/>
      <c r="BH392" s="14" t="e">
        <f t="shared" si="410"/>
        <v>#DIV/0!</v>
      </c>
      <c r="BI392" s="21"/>
      <c r="BJ392" s="21"/>
      <c r="BK392" s="14" t="e">
        <f t="shared" si="411"/>
        <v>#DIV/0!</v>
      </c>
      <c r="BL392" s="27">
        <f t="shared" si="384"/>
        <v>0</v>
      </c>
      <c r="BM392" s="26">
        <f t="shared" si="384"/>
        <v>0</v>
      </c>
      <c r="BN392" s="14" t="e">
        <f t="shared" si="412"/>
        <v>#DIV/0!</v>
      </c>
      <c r="BO392" s="28" t="str">
        <f t="shared" si="428"/>
        <v>N/A</v>
      </c>
      <c r="BP392" s="24">
        <f t="shared" si="394"/>
        <v>0.9</v>
      </c>
      <c r="BQ392" s="21"/>
      <c r="BR392" s="21"/>
      <c r="BS392" s="21"/>
      <c r="BT392" s="14" t="e">
        <f t="shared" si="413"/>
        <v>#DIV/0!</v>
      </c>
      <c r="BU392" s="21"/>
      <c r="BV392" s="21"/>
      <c r="BW392" s="14" t="e">
        <f t="shared" si="414"/>
        <v>#DIV/0!</v>
      </c>
      <c r="BX392" s="21"/>
      <c r="BY392" s="21"/>
      <c r="BZ392" s="14" t="e">
        <f t="shared" si="415"/>
        <v>#DIV/0!</v>
      </c>
      <c r="CA392" s="27">
        <f t="shared" si="416"/>
        <v>0</v>
      </c>
      <c r="CB392" s="26">
        <f t="shared" si="416"/>
        <v>0</v>
      </c>
      <c r="CC392" s="14" t="e">
        <f t="shared" si="417"/>
        <v>#DIV/0!</v>
      </c>
      <c r="CD392" s="28" t="str">
        <f t="shared" si="429"/>
        <v>N/A</v>
      </c>
      <c r="CE392" s="24">
        <f t="shared" si="395"/>
        <v>0.9</v>
      </c>
      <c r="CF392" s="21"/>
      <c r="CG392" s="26">
        <f t="shared" si="396"/>
        <v>162</v>
      </c>
      <c r="CH392" s="26">
        <f t="shared" si="396"/>
        <v>7800</v>
      </c>
      <c r="CI392" s="14">
        <f t="shared" si="418"/>
        <v>2.0769230769230769E-2</v>
      </c>
      <c r="CJ392" s="28" t="str">
        <f t="shared" si="430"/>
        <v>NO CUMPLIDA</v>
      </c>
      <c r="CK392" s="11">
        <v>0.9</v>
      </c>
      <c r="CL392" s="26"/>
      <c r="CM392" s="26">
        <f t="shared" si="419"/>
        <v>162</v>
      </c>
      <c r="CN392" s="38">
        <f t="shared" si="425"/>
        <v>1300</v>
      </c>
      <c r="CO392" s="14">
        <f t="shared" si="420"/>
        <v>0.12461538461538461</v>
      </c>
      <c r="CP392" s="28" t="str">
        <f>IFERROR((IF(CO392&gt;=CQ392,"SOBRESALIENTE",IF(CO392&lt;CQ392-(CQ392*0.05),"NO CUMPLIDA","ACEPTABLE"))),"N/A")</f>
        <v>NO CUMPLIDA</v>
      </c>
      <c r="CQ392" s="11">
        <v>0.9</v>
      </c>
      <c r="CR392" s="26"/>
      <c r="CS392" s="26">
        <f t="shared" si="382"/>
        <v>0</v>
      </c>
      <c r="CT392" s="29">
        <f t="shared" si="426"/>
        <v>1300</v>
      </c>
      <c r="CU392" s="30">
        <f t="shared" si="421"/>
        <v>0</v>
      </c>
      <c r="CV392" s="28" t="str">
        <f>IFERROR((IF(CU392&gt;=CW392,"SOBRESALIENTE",IF(CU392&lt;CW392-(CW392*0.05),"NO CUMPLIDA","ACEPTABLE"))),"N/A")</f>
        <v>NO CUMPLIDA</v>
      </c>
      <c r="CW392" s="11">
        <v>0.9</v>
      </c>
      <c r="CX392" s="26"/>
      <c r="CY392" s="26">
        <f t="shared" si="401"/>
        <v>162</v>
      </c>
      <c r="CZ392" s="38">
        <f t="shared" si="401"/>
        <v>7800</v>
      </c>
      <c r="DA392" s="30">
        <f t="shared" si="422"/>
        <v>2.0769230769230769E-2</v>
      </c>
      <c r="DB392" s="28" t="str">
        <f t="shared" si="431"/>
        <v>NO CUMPLIDA</v>
      </c>
      <c r="DC392" s="11">
        <v>0.9</v>
      </c>
      <c r="DD392" s="26"/>
    </row>
    <row r="393" spans="1:108" ht="90">
      <c r="A393" s="8" t="s">
        <v>3032</v>
      </c>
      <c r="B393" s="7" t="s">
        <v>102</v>
      </c>
      <c r="C393" s="8" t="s">
        <v>3010</v>
      </c>
      <c r="D393" s="7" t="s">
        <v>3011</v>
      </c>
      <c r="E393" s="7">
        <v>59310636</v>
      </c>
      <c r="F393" s="8" t="s">
        <v>3012</v>
      </c>
      <c r="G393" s="9" t="s">
        <v>3013</v>
      </c>
      <c r="H393" s="9">
        <v>19325625</v>
      </c>
      <c r="I393" s="7" t="s">
        <v>396</v>
      </c>
      <c r="J393" s="7" t="s">
        <v>3033</v>
      </c>
      <c r="K393" s="7" t="s">
        <v>3034</v>
      </c>
      <c r="L393" s="7" t="s">
        <v>110</v>
      </c>
      <c r="M393" s="7" t="s">
        <v>3016</v>
      </c>
      <c r="N393" s="7" t="s">
        <v>112</v>
      </c>
      <c r="O393" s="7" t="s">
        <v>172</v>
      </c>
      <c r="P393" s="7" t="s">
        <v>3035</v>
      </c>
      <c r="Q393" s="7" t="s">
        <v>873</v>
      </c>
      <c r="R393" s="8" t="s">
        <v>3036</v>
      </c>
      <c r="S393" s="7" t="s">
        <v>3037</v>
      </c>
      <c r="T393" s="7" t="s">
        <v>3038</v>
      </c>
      <c r="U393" s="11">
        <v>0.9</v>
      </c>
      <c r="V393" s="7" t="s">
        <v>160</v>
      </c>
      <c r="W393" s="71">
        <v>0</v>
      </c>
      <c r="X393" s="71">
        <v>9</v>
      </c>
      <c r="Y393" s="14">
        <f t="shared" si="402"/>
        <v>0</v>
      </c>
      <c r="Z393" s="71">
        <v>0</v>
      </c>
      <c r="AA393" s="71">
        <v>9</v>
      </c>
      <c r="AB393" s="14">
        <f t="shared" si="403"/>
        <v>0</v>
      </c>
      <c r="AC393" s="71">
        <v>1</v>
      </c>
      <c r="AD393" s="71">
        <v>9</v>
      </c>
      <c r="AE393" s="14">
        <f t="shared" si="404"/>
        <v>0.1111111111111111</v>
      </c>
      <c r="AF393" s="49">
        <f t="shared" si="400"/>
        <v>1</v>
      </c>
      <c r="AG393" s="7">
        <f t="shared" si="400"/>
        <v>27</v>
      </c>
      <c r="AH393" s="14">
        <f t="shared" si="423"/>
        <v>3.7037037037037035E-2</v>
      </c>
      <c r="AI393" s="17" t="str">
        <f t="shared" si="427"/>
        <v>NO CUMPLIDA</v>
      </c>
      <c r="AJ393" s="11">
        <v>0.9</v>
      </c>
      <c r="AK393" s="11" t="s">
        <v>119</v>
      </c>
      <c r="AL393" s="7" t="s">
        <v>3039</v>
      </c>
      <c r="AM393" s="71">
        <v>0</v>
      </c>
      <c r="AN393" s="71">
        <v>9</v>
      </c>
      <c r="AO393" s="14">
        <f t="shared" si="405"/>
        <v>0</v>
      </c>
      <c r="AP393" s="71">
        <v>0</v>
      </c>
      <c r="AQ393" s="71">
        <v>9</v>
      </c>
      <c r="AR393" s="14">
        <f t="shared" si="406"/>
        <v>0</v>
      </c>
      <c r="AS393" s="71">
        <v>0</v>
      </c>
      <c r="AT393" s="71">
        <v>9</v>
      </c>
      <c r="AU393" s="14">
        <f t="shared" si="407"/>
        <v>0</v>
      </c>
      <c r="AV393" s="49">
        <f t="shared" si="383"/>
        <v>0</v>
      </c>
      <c r="AW393" s="7">
        <f t="shared" si="383"/>
        <v>27</v>
      </c>
      <c r="AX393" s="14">
        <f t="shared" si="408"/>
        <v>0</v>
      </c>
      <c r="AY393" s="17" t="str">
        <f t="shared" si="432"/>
        <v>NO CUMPLIDA</v>
      </c>
      <c r="AZ393" s="11">
        <f t="shared" si="424"/>
        <v>0.9</v>
      </c>
      <c r="BA393" s="11" t="s">
        <v>119</v>
      </c>
      <c r="BB393" s="7" t="s">
        <v>3040</v>
      </c>
      <c r="BC393" s="21"/>
      <c r="BD393" s="21"/>
      <c r="BE393" s="14" t="e">
        <f t="shared" si="409"/>
        <v>#DIV/0!</v>
      </c>
      <c r="BF393" s="21"/>
      <c r="BG393" s="21"/>
      <c r="BH393" s="14" t="e">
        <f t="shared" si="410"/>
        <v>#DIV/0!</v>
      </c>
      <c r="BI393" s="21"/>
      <c r="BJ393" s="21"/>
      <c r="BK393" s="14" t="e">
        <f t="shared" si="411"/>
        <v>#DIV/0!</v>
      </c>
      <c r="BL393" s="27">
        <f t="shared" si="384"/>
        <v>0</v>
      </c>
      <c r="BM393" s="26">
        <f t="shared" si="384"/>
        <v>0</v>
      </c>
      <c r="BN393" s="14" t="e">
        <f t="shared" si="412"/>
        <v>#DIV/0!</v>
      </c>
      <c r="BO393" s="28" t="str">
        <f t="shared" si="428"/>
        <v>N/A</v>
      </c>
      <c r="BP393" s="24">
        <f t="shared" si="394"/>
        <v>0.9</v>
      </c>
      <c r="BQ393" s="21"/>
      <c r="BR393" s="21"/>
      <c r="BS393" s="21"/>
      <c r="BT393" s="14" t="e">
        <f t="shared" si="413"/>
        <v>#DIV/0!</v>
      </c>
      <c r="BU393" s="21"/>
      <c r="BV393" s="21"/>
      <c r="BW393" s="14" t="e">
        <f t="shared" si="414"/>
        <v>#DIV/0!</v>
      </c>
      <c r="BX393" s="21"/>
      <c r="BY393" s="21"/>
      <c r="BZ393" s="14" t="e">
        <f t="shared" si="415"/>
        <v>#DIV/0!</v>
      </c>
      <c r="CA393" s="27">
        <f t="shared" si="416"/>
        <v>0</v>
      </c>
      <c r="CB393" s="26">
        <f t="shared" si="416"/>
        <v>0</v>
      </c>
      <c r="CC393" s="14" t="e">
        <f t="shared" si="417"/>
        <v>#DIV/0!</v>
      </c>
      <c r="CD393" s="28" t="str">
        <f t="shared" si="429"/>
        <v>N/A</v>
      </c>
      <c r="CE393" s="24">
        <f t="shared" si="395"/>
        <v>0.9</v>
      </c>
      <c r="CF393" s="21"/>
      <c r="CG393" s="26">
        <f t="shared" si="396"/>
        <v>1</v>
      </c>
      <c r="CH393" s="26">
        <f t="shared" si="396"/>
        <v>54</v>
      </c>
      <c r="CI393" s="14">
        <f t="shared" si="418"/>
        <v>1.8518518518518517E-2</v>
      </c>
      <c r="CJ393" s="28" t="str">
        <f t="shared" si="430"/>
        <v>NO CUMPLIDA</v>
      </c>
      <c r="CK393" s="11">
        <v>0.9</v>
      </c>
      <c r="CL393" s="26"/>
      <c r="CM393" s="26">
        <f t="shared" si="419"/>
        <v>1</v>
      </c>
      <c r="CN393" s="38">
        <f t="shared" si="425"/>
        <v>9</v>
      </c>
      <c r="CO393" s="14">
        <f t="shared" si="420"/>
        <v>0.1111111111111111</v>
      </c>
      <c r="CP393" s="28" t="str">
        <f>IFERROR((IF(CO393&gt;=CQ393,"SOBRESALIENTE",IF(CO393&lt;CQ393-(CQ393*0.05),"NO CUMPLIDA","ACEPTABLE"))),"N/A")</f>
        <v>NO CUMPLIDA</v>
      </c>
      <c r="CQ393" s="11">
        <v>0.9</v>
      </c>
      <c r="CR393" s="26"/>
      <c r="CS393" s="26">
        <f t="shared" si="382"/>
        <v>0</v>
      </c>
      <c r="CT393" s="29">
        <f t="shared" si="426"/>
        <v>9</v>
      </c>
      <c r="CU393" s="30">
        <f t="shared" si="421"/>
        <v>0</v>
      </c>
      <c r="CV393" s="28" t="str">
        <f>IFERROR((IF(CU393&gt;=CW393,"SOBRESALIENTE",IF(CU393&lt;CW393-(CW393*0.05),"NO CUMPLIDA","ACEPTABLE"))),"N/A")</f>
        <v>NO CUMPLIDA</v>
      </c>
      <c r="CW393" s="11">
        <v>0.9</v>
      </c>
      <c r="CX393" s="26"/>
      <c r="CY393" s="26">
        <f t="shared" si="401"/>
        <v>1</v>
      </c>
      <c r="CZ393" s="38">
        <f t="shared" si="401"/>
        <v>54</v>
      </c>
      <c r="DA393" s="30">
        <f t="shared" si="422"/>
        <v>1.8518518518518517E-2</v>
      </c>
      <c r="DB393" s="28" t="str">
        <f t="shared" si="431"/>
        <v>NO CUMPLIDA</v>
      </c>
      <c r="DC393" s="11">
        <v>0.9</v>
      </c>
      <c r="DD393" s="26"/>
    </row>
    <row r="394" spans="1:108" ht="135">
      <c r="A394" s="6" t="s">
        <v>3041</v>
      </c>
      <c r="B394" s="7" t="s">
        <v>102</v>
      </c>
      <c r="C394" s="8" t="s">
        <v>3010</v>
      </c>
      <c r="D394" s="7" t="s">
        <v>3011</v>
      </c>
      <c r="E394" s="7">
        <v>59310636</v>
      </c>
      <c r="F394" s="8" t="s">
        <v>3012</v>
      </c>
      <c r="G394" s="9" t="s">
        <v>3013</v>
      </c>
      <c r="H394" s="9">
        <v>19325625</v>
      </c>
      <c r="I394" s="7" t="s">
        <v>107</v>
      </c>
      <c r="J394" s="7" t="s">
        <v>3042</v>
      </c>
      <c r="K394" s="7" t="s">
        <v>3043</v>
      </c>
      <c r="L394" s="7" t="s">
        <v>110</v>
      </c>
      <c r="M394" s="7" t="s">
        <v>3016</v>
      </c>
      <c r="N394" s="7" t="s">
        <v>112</v>
      </c>
      <c r="O394" s="7" t="s">
        <v>172</v>
      </c>
      <c r="P394" s="7" t="s">
        <v>3044</v>
      </c>
      <c r="Q394" s="7" t="s">
        <v>3018</v>
      </c>
      <c r="R394" s="8" t="s">
        <v>3045</v>
      </c>
      <c r="S394" s="7" t="s">
        <v>3046</v>
      </c>
      <c r="T394" s="7" t="s">
        <v>3047</v>
      </c>
      <c r="U394" s="11">
        <v>0.9</v>
      </c>
      <c r="V394" s="7" t="s">
        <v>160</v>
      </c>
      <c r="W394" s="71">
        <v>0</v>
      </c>
      <c r="X394" s="71">
        <v>29</v>
      </c>
      <c r="Y394" s="14">
        <f t="shared" si="402"/>
        <v>0</v>
      </c>
      <c r="Z394" s="71">
        <v>0</v>
      </c>
      <c r="AA394" s="71">
        <v>29</v>
      </c>
      <c r="AB394" s="14">
        <f t="shared" si="403"/>
        <v>0</v>
      </c>
      <c r="AC394" s="71">
        <v>0</v>
      </c>
      <c r="AD394" s="71">
        <v>29</v>
      </c>
      <c r="AE394" s="14">
        <f t="shared" si="404"/>
        <v>0</v>
      </c>
      <c r="AF394" s="49">
        <f t="shared" si="400"/>
        <v>0</v>
      </c>
      <c r="AG394" s="7">
        <f t="shared" si="400"/>
        <v>87</v>
      </c>
      <c r="AH394" s="14">
        <f t="shared" si="423"/>
        <v>0</v>
      </c>
      <c r="AI394" s="17" t="str">
        <f t="shared" si="427"/>
        <v>NO CUMPLIDA</v>
      </c>
      <c r="AJ394" s="11">
        <v>0.9</v>
      </c>
      <c r="AK394" s="11" t="s">
        <v>119</v>
      </c>
      <c r="AL394" s="7" t="s">
        <v>3048</v>
      </c>
      <c r="AM394" s="71">
        <v>25</v>
      </c>
      <c r="AN394" s="71">
        <v>29</v>
      </c>
      <c r="AO394" s="14">
        <f t="shared" si="405"/>
        <v>0.86206896551724133</v>
      </c>
      <c r="AP394" s="71">
        <v>22</v>
      </c>
      <c r="AQ394" s="71">
        <v>29</v>
      </c>
      <c r="AR394" s="14">
        <f t="shared" si="406"/>
        <v>0.75862068965517238</v>
      </c>
      <c r="AS394" s="71">
        <v>24</v>
      </c>
      <c r="AT394" s="71">
        <v>29</v>
      </c>
      <c r="AU394" s="14">
        <f t="shared" si="407"/>
        <v>0.82758620689655171</v>
      </c>
      <c r="AV394" s="49">
        <f t="shared" si="383"/>
        <v>71</v>
      </c>
      <c r="AW394" s="7">
        <f t="shared" si="383"/>
        <v>87</v>
      </c>
      <c r="AX394" s="14">
        <f t="shared" si="408"/>
        <v>0.81609195402298851</v>
      </c>
      <c r="AY394" s="17" t="str">
        <f t="shared" si="432"/>
        <v>NO CUMPLIDA</v>
      </c>
      <c r="AZ394" s="11">
        <f t="shared" si="424"/>
        <v>0.9</v>
      </c>
      <c r="BA394" s="11" t="s">
        <v>119</v>
      </c>
      <c r="BB394" s="7" t="s">
        <v>3049</v>
      </c>
      <c r="BC394" s="21"/>
      <c r="BD394" s="21"/>
      <c r="BE394" s="14" t="e">
        <f t="shared" si="409"/>
        <v>#DIV/0!</v>
      </c>
      <c r="BF394" s="21"/>
      <c r="BG394" s="21"/>
      <c r="BH394" s="14" t="e">
        <f t="shared" si="410"/>
        <v>#DIV/0!</v>
      </c>
      <c r="BI394" s="21"/>
      <c r="BJ394" s="21"/>
      <c r="BK394" s="14" t="e">
        <f t="shared" si="411"/>
        <v>#DIV/0!</v>
      </c>
      <c r="BL394" s="27">
        <f t="shared" si="384"/>
        <v>0</v>
      </c>
      <c r="BM394" s="26">
        <f t="shared" si="384"/>
        <v>0</v>
      </c>
      <c r="BN394" s="14" t="e">
        <f t="shared" si="412"/>
        <v>#DIV/0!</v>
      </c>
      <c r="BO394" s="28" t="str">
        <f t="shared" si="428"/>
        <v>N/A</v>
      </c>
      <c r="BP394" s="24">
        <f t="shared" si="394"/>
        <v>0.9</v>
      </c>
      <c r="BQ394" s="21"/>
      <c r="BR394" s="21"/>
      <c r="BS394" s="21"/>
      <c r="BT394" s="14" t="e">
        <f t="shared" si="413"/>
        <v>#DIV/0!</v>
      </c>
      <c r="BU394" s="21"/>
      <c r="BV394" s="21"/>
      <c r="BW394" s="14" t="e">
        <f t="shared" si="414"/>
        <v>#DIV/0!</v>
      </c>
      <c r="BX394" s="21"/>
      <c r="BY394" s="21"/>
      <c r="BZ394" s="14" t="e">
        <f t="shared" si="415"/>
        <v>#DIV/0!</v>
      </c>
      <c r="CA394" s="27">
        <f t="shared" si="416"/>
        <v>0</v>
      </c>
      <c r="CB394" s="26">
        <f t="shared" si="416"/>
        <v>0</v>
      </c>
      <c r="CC394" s="14" t="e">
        <f t="shared" si="417"/>
        <v>#DIV/0!</v>
      </c>
      <c r="CD394" s="28" t="str">
        <f t="shared" si="429"/>
        <v>N/A</v>
      </c>
      <c r="CE394" s="24">
        <f t="shared" si="395"/>
        <v>0.9</v>
      </c>
      <c r="CF394" s="21"/>
      <c r="CG394" s="26">
        <f t="shared" ref="CG394:CH406" si="433">SUBTOTAL(9,W394,Z394,AC394,AM394,AP394,AS394)</f>
        <v>71</v>
      </c>
      <c r="CH394" s="26">
        <f t="shared" si="433"/>
        <v>174</v>
      </c>
      <c r="CI394" s="14">
        <f t="shared" si="418"/>
        <v>0.40804597701149425</v>
      </c>
      <c r="CJ394" s="28" t="str">
        <f t="shared" si="430"/>
        <v>NO CUMPLIDA</v>
      </c>
      <c r="CK394" s="11">
        <v>0.9</v>
      </c>
      <c r="CL394" s="26"/>
      <c r="CM394" s="26">
        <f t="shared" si="419"/>
        <v>71</v>
      </c>
      <c r="CN394" s="38">
        <f t="shared" si="425"/>
        <v>29</v>
      </c>
      <c r="CO394" s="14">
        <f t="shared" si="420"/>
        <v>2.4482758620689653</v>
      </c>
      <c r="CP394" s="28" t="str">
        <f>IFERROR((IF(CO394&lt;=CQ394,"SOBRESALIENTE",IF(CO394&gt;CQ394+(CQ394*0.05),"NO CUMPLIDA","ACEPTABLE"))),"N/A")</f>
        <v>NO CUMPLIDA</v>
      </c>
      <c r="CQ394" s="11">
        <v>0.9</v>
      </c>
      <c r="CR394" s="26"/>
      <c r="CS394" s="26">
        <f t="shared" ref="CS394:CS429" si="434">SUBTOTAL(9,BC394,BF394,BI394,BR394,BU394,BX394)</f>
        <v>0</v>
      </c>
      <c r="CT394" s="29">
        <f t="shared" si="426"/>
        <v>29</v>
      </c>
      <c r="CU394" s="30">
        <f t="shared" si="421"/>
        <v>0</v>
      </c>
      <c r="CV394" s="28" t="str">
        <f>IFERROR((IF(CU394&lt;=CW394,"SOBRESALIENTE",IF(CU394&gt;CW394+(CW394*0.05),"NO CUMPLIDA","ACEPTABLE"))),"N/A")</f>
        <v>SOBRESALIENTE</v>
      </c>
      <c r="CW394" s="11">
        <v>0.9</v>
      </c>
      <c r="CX394" s="26"/>
      <c r="CY394" s="26">
        <f t="shared" si="401"/>
        <v>71</v>
      </c>
      <c r="CZ394" s="38">
        <f t="shared" si="401"/>
        <v>174</v>
      </c>
      <c r="DA394" s="30">
        <f t="shared" si="422"/>
        <v>0.40804597701149425</v>
      </c>
      <c r="DB394" s="28" t="str">
        <f t="shared" si="431"/>
        <v>NO CUMPLIDA</v>
      </c>
      <c r="DC394" s="11">
        <v>0.9</v>
      </c>
      <c r="DD394" s="26"/>
    </row>
    <row r="395" spans="1:108" ht="135">
      <c r="A395" s="8" t="s">
        <v>3050</v>
      </c>
      <c r="B395" s="7" t="s">
        <v>102</v>
      </c>
      <c r="C395" s="8" t="s">
        <v>3010</v>
      </c>
      <c r="D395" s="7" t="s">
        <v>3011</v>
      </c>
      <c r="E395" s="7">
        <v>59310636</v>
      </c>
      <c r="F395" s="8" t="s">
        <v>3012</v>
      </c>
      <c r="G395" s="9" t="s">
        <v>3013</v>
      </c>
      <c r="H395" s="9">
        <v>19325625</v>
      </c>
      <c r="I395" s="7" t="s">
        <v>107</v>
      </c>
      <c r="J395" s="7" t="s">
        <v>3042</v>
      </c>
      <c r="K395" s="7" t="s">
        <v>3051</v>
      </c>
      <c r="L395" s="7" t="s">
        <v>110</v>
      </c>
      <c r="M395" s="7" t="s">
        <v>3016</v>
      </c>
      <c r="N395" s="7" t="s">
        <v>112</v>
      </c>
      <c r="O395" s="7" t="s">
        <v>172</v>
      </c>
      <c r="P395" s="7" t="s">
        <v>3044</v>
      </c>
      <c r="Q395" s="7" t="s">
        <v>3018</v>
      </c>
      <c r="R395" s="8" t="s">
        <v>3052</v>
      </c>
      <c r="S395" s="7" t="s">
        <v>3037</v>
      </c>
      <c r="T395" s="7" t="s">
        <v>3038</v>
      </c>
      <c r="U395" s="11">
        <v>0.9</v>
      </c>
      <c r="V395" s="7" t="s">
        <v>160</v>
      </c>
      <c r="W395" s="71">
        <v>0</v>
      </c>
      <c r="X395" s="71">
        <v>9</v>
      </c>
      <c r="Y395" s="14">
        <f t="shared" si="402"/>
        <v>0</v>
      </c>
      <c r="Z395" s="71">
        <v>0</v>
      </c>
      <c r="AA395" s="71">
        <v>9</v>
      </c>
      <c r="AB395" s="14">
        <f t="shared" si="403"/>
        <v>0</v>
      </c>
      <c r="AC395" s="71">
        <v>0</v>
      </c>
      <c r="AD395" s="71">
        <v>9</v>
      </c>
      <c r="AE395" s="14">
        <f t="shared" si="404"/>
        <v>0</v>
      </c>
      <c r="AF395" s="49">
        <f t="shared" si="400"/>
        <v>0</v>
      </c>
      <c r="AG395" s="7">
        <f t="shared" si="400"/>
        <v>27</v>
      </c>
      <c r="AH395" s="14">
        <f t="shared" si="423"/>
        <v>0</v>
      </c>
      <c r="AI395" s="17" t="str">
        <f t="shared" si="427"/>
        <v>NO CUMPLIDA</v>
      </c>
      <c r="AJ395" s="11">
        <v>0.9</v>
      </c>
      <c r="AK395" s="11" t="s">
        <v>119</v>
      </c>
      <c r="AL395" s="7" t="s">
        <v>3048</v>
      </c>
      <c r="AM395" s="71">
        <v>1</v>
      </c>
      <c r="AN395" s="71">
        <v>9</v>
      </c>
      <c r="AO395" s="14">
        <f t="shared" si="405"/>
        <v>0.1111111111111111</v>
      </c>
      <c r="AP395" s="71">
        <v>1</v>
      </c>
      <c r="AQ395" s="71">
        <v>9</v>
      </c>
      <c r="AR395" s="14">
        <f t="shared" si="406"/>
        <v>0.1111111111111111</v>
      </c>
      <c r="AS395" s="71">
        <v>1</v>
      </c>
      <c r="AT395" s="71">
        <v>9</v>
      </c>
      <c r="AU395" s="14">
        <f t="shared" si="407"/>
        <v>0.1111111111111111</v>
      </c>
      <c r="AV395" s="49">
        <f t="shared" si="383"/>
        <v>3</v>
      </c>
      <c r="AW395" s="7">
        <f t="shared" si="383"/>
        <v>27</v>
      </c>
      <c r="AX395" s="14">
        <f t="shared" si="408"/>
        <v>0.1111111111111111</v>
      </c>
      <c r="AY395" s="17" t="str">
        <f t="shared" si="432"/>
        <v>NO CUMPLIDA</v>
      </c>
      <c r="AZ395" s="11">
        <f t="shared" si="424"/>
        <v>0.9</v>
      </c>
      <c r="BA395" s="11" t="s">
        <v>119</v>
      </c>
      <c r="BB395" s="7" t="s">
        <v>3053</v>
      </c>
      <c r="BC395" s="21"/>
      <c r="BD395" s="21"/>
      <c r="BE395" s="14" t="e">
        <f t="shared" si="409"/>
        <v>#DIV/0!</v>
      </c>
      <c r="BF395" s="21"/>
      <c r="BG395" s="21"/>
      <c r="BH395" s="14" t="e">
        <f t="shared" si="410"/>
        <v>#DIV/0!</v>
      </c>
      <c r="BI395" s="21"/>
      <c r="BJ395" s="21"/>
      <c r="BK395" s="14" t="e">
        <f t="shared" si="411"/>
        <v>#DIV/0!</v>
      </c>
      <c r="BL395" s="27">
        <f t="shared" si="384"/>
        <v>0</v>
      </c>
      <c r="BM395" s="26">
        <f t="shared" si="384"/>
        <v>0</v>
      </c>
      <c r="BN395" s="14" t="e">
        <f t="shared" si="412"/>
        <v>#DIV/0!</v>
      </c>
      <c r="BO395" s="28" t="str">
        <f t="shared" si="428"/>
        <v>N/A</v>
      </c>
      <c r="BP395" s="24">
        <f t="shared" si="394"/>
        <v>0.9</v>
      </c>
      <c r="BQ395" s="21"/>
      <c r="BR395" s="21"/>
      <c r="BS395" s="21"/>
      <c r="BT395" s="14" t="e">
        <f t="shared" si="413"/>
        <v>#DIV/0!</v>
      </c>
      <c r="BU395" s="21"/>
      <c r="BV395" s="21"/>
      <c r="BW395" s="14" t="e">
        <f t="shared" si="414"/>
        <v>#DIV/0!</v>
      </c>
      <c r="BX395" s="21"/>
      <c r="BY395" s="21"/>
      <c r="BZ395" s="14" t="e">
        <f t="shared" si="415"/>
        <v>#DIV/0!</v>
      </c>
      <c r="CA395" s="27">
        <f t="shared" si="416"/>
        <v>0</v>
      </c>
      <c r="CB395" s="26">
        <f t="shared" si="416"/>
        <v>0</v>
      </c>
      <c r="CC395" s="14" t="e">
        <f t="shared" si="417"/>
        <v>#DIV/0!</v>
      </c>
      <c r="CD395" s="28" t="str">
        <f t="shared" si="429"/>
        <v>N/A</v>
      </c>
      <c r="CE395" s="24">
        <f t="shared" si="395"/>
        <v>0.9</v>
      </c>
      <c r="CF395" s="21"/>
      <c r="CG395" s="26">
        <f t="shared" si="433"/>
        <v>3</v>
      </c>
      <c r="CH395" s="26">
        <f t="shared" si="433"/>
        <v>54</v>
      </c>
      <c r="CI395" s="14">
        <f t="shared" si="418"/>
        <v>5.5555555555555552E-2</v>
      </c>
      <c r="CJ395" s="28" t="str">
        <f t="shared" si="430"/>
        <v>NO CUMPLIDA</v>
      </c>
      <c r="CK395" s="11">
        <v>0.9</v>
      </c>
      <c r="CL395" s="26"/>
      <c r="CM395" s="26">
        <f t="shared" si="419"/>
        <v>3</v>
      </c>
      <c r="CN395" s="38">
        <f t="shared" si="425"/>
        <v>9</v>
      </c>
      <c r="CO395" s="14">
        <f t="shared" si="420"/>
        <v>0.33333333333333331</v>
      </c>
      <c r="CP395" s="28" t="str">
        <f>IFERROR((IF(CO395&gt;=CQ395,"SOBRESALIENTE",IF(CO395&lt;CQ395-(CQ395*0.05),"NO CUMPLIDA","ACEPTABLE"))),"N/A")</f>
        <v>NO CUMPLIDA</v>
      </c>
      <c r="CQ395" s="11">
        <v>0.9</v>
      </c>
      <c r="CR395" s="26"/>
      <c r="CS395" s="26">
        <f t="shared" si="434"/>
        <v>0</v>
      </c>
      <c r="CT395" s="29">
        <f t="shared" si="426"/>
        <v>9</v>
      </c>
      <c r="CU395" s="30">
        <f t="shared" si="421"/>
        <v>0</v>
      </c>
      <c r="CV395" s="28" t="str">
        <f>IFERROR((IF(CU395&gt;=CW395,"SOBRESALIENTE",IF(CU395&lt;CW395-(CW395*0.05),"NO CUMPLIDA","ACEPTABLE"))),"N/A")</f>
        <v>NO CUMPLIDA</v>
      </c>
      <c r="CW395" s="11">
        <v>0.9</v>
      </c>
      <c r="CX395" s="26"/>
      <c r="CY395" s="26">
        <f t="shared" si="401"/>
        <v>3</v>
      </c>
      <c r="CZ395" s="38">
        <f t="shared" si="401"/>
        <v>54</v>
      </c>
      <c r="DA395" s="30">
        <f t="shared" si="422"/>
        <v>5.5555555555555552E-2</v>
      </c>
      <c r="DB395" s="28" t="str">
        <f t="shared" si="431"/>
        <v>NO CUMPLIDA</v>
      </c>
      <c r="DC395" s="11">
        <v>0.9</v>
      </c>
      <c r="DD395" s="26"/>
    </row>
    <row r="396" spans="1:108" ht="135">
      <c r="A396" s="6" t="s">
        <v>3054</v>
      </c>
      <c r="B396" s="7" t="s">
        <v>102</v>
      </c>
      <c r="C396" s="8" t="s">
        <v>3010</v>
      </c>
      <c r="D396" s="7" t="s">
        <v>3011</v>
      </c>
      <c r="E396" s="7">
        <v>59310636</v>
      </c>
      <c r="F396" s="8" t="s">
        <v>3012</v>
      </c>
      <c r="G396" s="9" t="s">
        <v>3013</v>
      </c>
      <c r="H396" s="9">
        <v>19325625</v>
      </c>
      <c r="I396" s="7" t="s">
        <v>107</v>
      </c>
      <c r="J396" s="7" t="s">
        <v>3055</v>
      </c>
      <c r="K396" s="7" t="s">
        <v>3056</v>
      </c>
      <c r="L396" s="7" t="s">
        <v>110</v>
      </c>
      <c r="M396" s="7" t="s">
        <v>3016</v>
      </c>
      <c r="N396" s="7" t="s">
        <v>112</v>
      </c>
      <c r="O396" s="7" t="s">
        <v>172</v>
      </c>
      <c r="P396" s="7" t="s">
        <v>3044</v>
      </c>
      <c r="Q396" s="7" t="s">
        <v>3027</v>
      </c>
      <c r="R396" s="8" t="s">
        <v>3057</v>
      </c>
      <c r="S396" s="7" t="s">
        <v>3058</v>
      </c>
      <c r="T396" s="7" t="s">
        <v>3059</v>
      </c>
      <c r="U396" s="11">
        <v>0.9</v>
      </c>
      <c r="V396" s="7" t="s">
        <v>160</v>
      </c>
      <c r="W396" s="71">
        <v>2</v>
      </c>
      <c r="X396" s="71">
        <v>10</v>
      </c>
      <c r="Y396" s="14">
        <f t="shared" si="402"/>
        <v>0.2</v>
      </c>
      <c r="Z396" s="71">
        <v>0</v>
      </c>
      <c r="AA396" s="71">
        <v>10</v>
      </c>
      <c r="AB396" s="14">
        <f t="shared" si="403"/>
        <v>0</v>
      </c>
      <c r="AC396" s="71">
        <v>2</v>
      </c>
      <c r="AD396" s="71">
        <v>10</v>
      </c>
      <c r="AE396" s="14">
        <f t="shared" si="404"/>
        <v>0.2</v>
      </c>
      <c r="AF396" s="49">
        <f t="shared" si="400"/>
        <v>4</v>
      </c>
      <c r="AG396" s="7">
        <f t="shared" si="400"/>
        <v>30</v>
      </c>
      <c r="AH396" s="14">
        <f t="shared" si="423"/>
        <v>0.13333333333333333</v>
      </c>
      <c r="AI396" s="17" t="str">
        <f>IFERROR((IF(AH396&lt;=AJ396,"SOBRESALIENTE",IF(AH396&lt;AJ396+(AJ396*0.05),"NO CUMPLIDA","ACEPTABLE"))),"N/A")</f>
        <v>SOBRESALIENTE</v>
      </c>
      <c r="AJ396" s="11">
        <v>0.9</v>
      </c>
      <c r="AK396" s="11" t="s">
        <v>119</v>
      </c>
      <c r="AL396" s="7" t="s">
        <v>3060</v>
      </c>
      <c r="AM396" s="71">
        <v>3</v>
      </c>
      <c r="AN396" s="71">
        <v>10</v>
      </c>
      <c r="AO396" s="14">
        <f t="shared" si="405"/>
        <v>0.3</v>
      </c>
      <c r="AP396" s="71">
        <v>1</v>
      </c>
      <c r="AQ396" s="71">
        <v>10</v>
      </c>
      <c r="AR396" s="14">
        <f t="shared" si="406"/>
        <v>0.1</v>
      </c>
      <c r="AS396" s="71">
        <v>0</v>
      </c>
      <c r="AT396" s="71">
        <v>10</v>
      </c>
      <c r="AU396" s="14">
        <f t="shared" si="407"/>
        <v>0</v>
      </c>
      <c r="AV396" s="49">
        <f t="shared" si="383"/>
        <v>4</v>
      </c>
      <c r="AW396" s="7">
        <f t="shared" si="383"/>
        <v>30</v>
      </c>
      <c r="AX396" s="14">
        <f t="shared" si="408"/>
        <v>0.13333333333333333</v>
      </c>
      <c r="AY396" s="17" t="str">
        <f>IFERROR((IF(AX396&lt;=AZ396,"SOBRESALIENTE",IF(AX396&lt;AZ396+(AZ396*0.05),"NO CUMPLIDA","ACEPTABLE"))),"N/A")</f>
        <v>SOBRESALIENTE</v>
      </c>
      <c r="AZ396" s="11">
        <f t="shared" si="424"/>
        <v>0.9</v>
      </c>
      <c r="BA396" s="11" t="s">
        <v>119</v>
      </c>
      <c r="BB396" s="7" t="s">
        <v>3061</v>
      </c>
      <c r="BC396" s="21"/>
      <c r="BD396" s="21"/>
      <c r="BE396" s="14" t="e">
        <f t="shared" si="409"/>
        <v>#DIV/0!</v>
      </c>
      <c r="BF396" s="21"/>
      <c r="BG396" s="21"/>
      <c r="BH396" s="14" t="e">
        <f t="shared" si="410"/>
        <v>#DIV/0!</v>
      </c>
      <c r="BI396" s="21"/>
      <c r="BJ396" s="21"/>
      <c r="BK396" s="14" t="e">
        <f t="shared" si="411"/>
        <v>#DIV/0!</v>
      </c>
      <c r="BL396" s="27">
        <f t="shared" si="384"/>
        <v>0</v>
      </c>
      <c r="BM396" s="26">
        <f t="shared" si="384"/>
        <v>0</v>
      </c>
      <c r="BN396" s="14" t="e">
        <f t="shared" si="412"/>
        <v>#DIV/0!</v>
      </c>
      <c r="BO396" s="28" t="str">
        <f>IFERROR((IF(BN396&gt;=BP396,"SOBRESALIENTE",IF(BN396&lt;BP396-(BP396*0.05),"NO CUMPLIDA","ACEPTABLE"))),"N/A")</f>
        <v>N/A</v>
      </c>
      <c r="BP396" s="24">
        <f t="shared" si="394"/>
        <v>0.9</v>
      </c>
      <c r="BQ396" s="21"/>
      <c r="BR396" s="21"/>
      <c r="BS396" s="21"/>
      <c r="BT396" s="14" t="e">
        <f t="shared" si="413"/>
        <v>#DIV/0!</v>
      </c>
      <c r="BU396" s="21"/>
      <c r="BV396" s="21"/>
      <c r="BW396" s="14" t="e">
        <f t="shared" si="414"/>
        <v>#DIV/0!</v>
      </c>
      <c r="BX396" s="21"/>
      <c r="BY396" s="21"/>
      <c r="BZ396" s="14" t="e">
        <f t="shared" si="415"/>
        <v>#DIV/0!</v>
      </c>
      <c r="CA396" s="27">
        <f t="shared" si="416"/>
        <v>0</v>
      </c>
      <c r="CB396" s="26">
        <f t="shared" si="416"/>
        <v>0</v>
      </c>
      <c r="CC396" s="14" t="e">
        <f t="shared" si="417"/>
        <v>#DIV/0!</v>
      </c>
      <c r="CD396" s="28" t="str">
        <f>IFERROR((IF(CC396&gt;=CE396,"SOBRESALIENTE",IF(CC396&lt;CE396-(CE396*0.05),"NO CUMPLIDA","ACEPTABLE"))),"N/A")</f>
        <v>N/A</v>
      </c>
      <c r="CE396" s="24">
        <f t="shared" si="395"/>
        <v>0.9</v>
      </c>
      <c r="CF396" s="21"/>
      <c r="CG396" s="26">
        <f t="shared" si="433"/>
        <v>8</v>
      </c>
      <c r="CH396" s="26">
        <f t="shared" si="433"/>
        <v>60</v>
      </c>
      <c r="CI396" s="14">
        <f t="shared" si="418"/>
        <v>0.13333333333333333</v>
      </c>
      <c r="CJ396" s="28" t="str">
        <f>IFERROR((IF(CI396&gt;=CK396,"SOBRESALIENTE",IF(CI396&lt;CK396-(CK396*0.05),"NO CUMPLIDA","ACEPTABLE"))),"N/A")</f>
        <v>NO CUMPLIDA</v>
      </c>
      <c r="CK396" s="11">
        <v>0.9</v>
      </c>
      <c r="CL396" s="26"/>
      <c r="CM396" s="26">
        <f t="shared" si="419"/>
        <v>8</v>
      </c>
      <c r="CN396" s="38">
        <f t="shared" si="425"/>
        <v>10</v>
      </c>
      <c r="CO396" s="14">
        <f t="shared" si="420"/>
        <v>0.8</v>
      </c>
      <c r="CP396" s="28" t="str">
        <f>IFERROR((IF(CO396&gt;=CQ396,"SOBRESALIENTE",IF(CO396&lt;CQ396-(CQ396*0.05),"NO CUMPLIDA","ACEPTABLE"))),"N/A")</f>
        <v>NO CUMPLIDA</v>
      </c>
      <c r="CQ396" s="11">
        <v>0.9</v>
      </c>
      <c r="CR396" s="26"/>
      <c r="CS396" s="26">
        <f t="shared" si="434"/>
        <v>0</v>
      </c>
      <c r="CT396" s="29">
        <f t="shared" si="426"/>
        <v>10</v>
      </c>
      <c r="CU396" s="30">
        <f t="shared" si="421"/>
        <v>0</v>
      </c>
      <c r="CV396" s="28" t="str">
        <f>IFERROR((IF(CU396&gt;=CW396,"SOBRESALIENTE",IF(CU396&lt;CW396-(CW396*0.05),"NO CUMPLIDA","ACEPTABLE"))),"N/A")</f>
        <v>NO CUMPLIDA</v>
      </c>
      <c r="CW396" s="11">
        <v>0.9</v>
      </c>
      <c r="CX396" s="26"/>
      <c r="CY396" s="26">
        <f t="shared" si="401"/>
        <v>8</v>
      </c>
      <c r="CZ396" s="38">
        <f t="shared" si="401"/>
        <v>60</v>
      </c>
      <c r="DA396" s="30">
        <f t="shared" si="422"/>
        <v>0.13333333333333333</v>
      </c>
      <c r="DB396" s="28" t="str">
        <f>IFERROR((IF(DA396&gt;=DC396,"SOBRESALIENTE",IF(DA396&lt;DC396-(DC396*0.05),"NO CUMPLIDA","ACEPTABLE"))),"N/A")</f>
        <v>NO CUMPLIDA</v>
      </c>
      <c r="DC396" s="11">
        <v>0.9</v>
      </c>
      <c r="DD396" s="26"/>
    </row>
    <row r="397" spans="1:108" ht="135">
      <c r="A397" s="8" t="s">
        <v>3062</v>
      </c>
      <c r="B397" s="7" t="s">
        <v>102</v>
      </c>
      <c r="C397" s="8" t="s">
        <v>3010</v>
      </c>
      <c r="D397" s="7" t="s">
        <v>3011</v>
      </c>
      <c r="E397" s="7">
        <v>59310636</v>
      </c>
      <c r="F397" s="8" t="s">
        <v>3012</v>
      </c>
      <c r="G397" s="9" t="s">
        <v>3013</v>
      </c>
      <c r="H397" s="9">
        <v>19325625</v>
      </c>
      <c r="I397" s="7" t="s">
        <v>107</v>
      </c>
      <c r="J397" s="7" t="s">
        <v>3063</v>
      </c>
      <c r="K397" s="7" t="s">
        <v>3064</v>
      </c>
      <c r="L397" s="7" t="s">
        <v>110</v>
      </c>
      <c r="M397" s="7" t="s">
        <v>3016</v>
      </c>
      <c r="N397" s="7" t="s">
        <v>112</v>
      </c>
      <c r="O397" s="7" t="s">
        <v>172</v>
      </c>
      <c r="P397" s="7" t="s">
        <v>3044</v>
      </c>
      <c r="Q397" s="7" t="s">
        <v>1661</v>
      </c>
      <c r="R397" s="8" t="s">
        <v>3065</v>
      </c>
      <c r="S397" s="7" t="s">
        <v>3066</v>
      </c>
      <c r="T397" s="7" t="s">
        <v>3067</v>
      </c>
      <c r="U397" s="11">
        <v>0.9</v>
      </c>
      <c r="V397" s="7" t="s">
        <v>160</v>
      </c>
      <c r="W397" s="71">
        <v>7</v>
      </c>
      <c r="X397" s="71">
        <v>90</v>
      </c>
      <c r="Y397" s="14">
        <f t="shared" si="402"/>
        <v>7.7777777777777779E-2</v>
      </c>
      <c r="Z397" s="71">
        <v>7</v>
      </c>
      <c r="AA397" s="71">
        <v>90</v>
      </c>
      <c r="AB397" s="14">
        <f t="shared" si="403"/>
        <v>7.7777777777777779E-2</v>
      </c>
      <c r="AC397" s="71">
        <v>7</v>
      </c>
      <c r="AD397" s="71">
        <v>90</v>
      </c>
      <c r="AE397" s="14">
        <f t="shared" si="404"/>
        <v>7.7777777777777779E-2</v>
      </c>
      <c r="AF397" s="49">
        <f t="shared" si="400"/>
        <v>21</v>
      </c>
      <c r="AG397" s="7">
        <f t="shared" si="400"/>
        <v>270</v>
      </c>
      <c r="AH397" s="14">
        <f t="shared" si="423"/>
        <v>7.7777777777777779E-2</v>
      </c>
      <c r="AI397" s="17" t="str">
        <f>IFERROR((IF(AH397&lt;=AJ397,"SOBRESALIENTE",IF(AH397&lt;AJ397+(AJ397*0.05),"NO CUMPLIDA","ACEPTABLE"))),"N/A")</f>
        <v>SOBRESALIENTE</v>
      </c>
      <c r="AJ397" s="11">
        <v>0.9</v>
      </c>
      <c r="AK397" s="11" t="s">
        <v>119</v>
      </c>
      <c r="AL397" s="7" t="s">
        <v>3068</v>
      </c>
      <c r="AM397" s="71">
        <v>1</v>
      </c>
      <c r="AN397" s="71">
        <v>90</v>
      </c>
      <c r="AO397" s="14">
        <f t="shared" si="405"/>
        <v>1.1111111111111112E-2</v>
      </c>
      <c r="AP397" s="71">
        <v>1</v>
      </c>
      <c r="AQ397" s="71">
        <v>90</v>
      </c>
      <c r="AR397" s="14">
        <f t="shared" si="406"/>
        <v>1.1111111111111112E-2</v>
      </c>
      <c r="AS397" s="71">
        <v>1</v>
      </c>
      <c r="AT397" s="71">
        <v>90</v>
      </c>
      <c r="AU397" s="14">
        <f t="shared" si="407"/>
        <v>1.1111111111111112E-2</v>
      </c>
      <c r="AV397" s="49">
        <f t="shared" si="383"/>
        <v>3</v>
      </c>
      <c r="AW397" s="7">
        <f t="shared" si="383"/>
        <v>270</v>
      </c>
      <c r="AX397" s="14">
        <f t="shared" si="408"/>
        <v>1.1111111111111112E-2</v>
      </c>
      <c r="AY397" s="17" t="str">
        <f>IFERROR((IF(AX397&lt;=AZ397,"SOBRESALIENTE",IF(AX397&lt;AZ397+(AZ397*0.05),"NO CUMPLIDA","ACEPTABLE"))),"N/A")</f>
        <v>SOBRESALIENTE</v>
      </c>
      <c r="AZ397" s="11">
        <f t="shared" si="424"/>
        <v>0.9</v>
      </c>
      <c r="BA397" s="11" t="s">
        <v>119</v>
      </c>
      <c r="BB397" s="7" t="s">
        <v>3068</v>
      </c>
      <c r="BC397" s="21"/>
      <c r="BD397" s="21"/>
      <c r="BE397" s="14" t="e">
        <f t="shared" si="409"/>
        <v>#DIV/0!</v>
      </c>
      <c r="BF397" s="21"/>
      <c r="BG397" s="21"/>
      <c r="BH397" s="14" t="e">
        <f t="shared" si="410"/>
        <v>#DIV/0!</v>
      </c>
      <c r="BI397" s="21"/>
      <c r="BJ397" s="21"/>
      <c r="BK397" s="14" t="e">
        <f t="shared" si="411"/>
        <v>#DIV/0!</v>
      </c>
      <c r="BL397" s="27">
        <f t="shared" si="384"/>
        <v>0</v>
      </c>
      <c r="BM397" s="26">
        <f t="shared" si="384"/>
        <v>0</v>
      </c>
      <c r="BN397" s="14" t="e">
        <f t="shared" si="412"/>
        <v>#DIV/0!</v>
      </c>
      <c r="BO397" s="28" t="str">
        <f>IFERROR((IF(BN397&lt;=BP397,"SOBRESALIENTE",IF(BN397&lt;BP397+(BP397*0.05),"NO CUMPLIDA","ACEPTABLE"))),"N/A")</f>
        <v>N/A</v>
      </c>
      <c r="BP397" s="24">
        <f t="shared" si="394"/>
        <v>0.9</v>
      </c>
      <c r="BQ397" s="21"/>
      <c r="BR397" s="21"/>
      <c r="BS397" s="21"/>
      <c r="BT397" s="14" t="e">
        <f t="shared" si="413"/>
        <v>#DIV/0!</v>
      </c>
      <c r="BU397" s="21"/>
      <c r="BV397" s="21"/>
      <c r="BW397" s="14" t="e">
        <f t="shared" si="414"/>
        <v>#DIV/0!</v>
      </c>
      <c r="BX397" s="21"/>
      <c r="BY397" s="21"/>
      <c r="BZ397" s="14" t="e">
        <f t="shared" si="415"/>
        <v>#DIV/0!</v>
      </c>
      <c r="CA397" s="27">
        <f t="shared" si="416"/>
        <v>0</v>
      </c>
      <c r="CB397" s="26">
        <f t="shared" si="416"/>
        <v>0</v>
      </c>
      <c r="CC397" s="14" t="e">
        <f t="shared" si="417"/>
        <v>#DIV/0!</v>
      </c>
      <c r="CD397" s="28" t="str">
        <f>IFERROR((IF(CC397&lt;=CE397,"SOBRESALIENTE",IF(CC397&lt;CE397-(CE397*0.05),"NO CUMPLIDA","ACEPTABLE"))),"N/A")</f>
        <v>N/A</v>
      </c>
      <c r="CE397" s="24">
        <f t="shared" si="395"/>
        <v>0.9</v>
      </c>
      <c r="CF397" s="21"/>
      <c r="CG397" s="26">
        <f t="shared" si="433"/>
        <v>24</v>
      </c>
      <c r="CH397" s="26">
        <f t="shared" si="433"/>
        <v>540</v>
      </c>
      <c r="CI397" s="14">
        <f t="shared" si="418"/>
        <v>4.4444444444444446E-2</v>
      </c>
      <c r="CJ397" s="28" t="str">
        <f>IFERROR((IF(CI397&lt;=CK397,"SOBRESALIENTE",IF(CI397&lt;CK397+(CK397*0.05),"NO CUMPLIDA","ACEPTABLE"))),"N/A")</f>
        <v>SOBRESALIENTE</v>
      </c>
      <c r="CK397" s="11">
        <v>0.9</v>
      </c>
      <c r="CL397" s="26"/>
      <c r="CM397" s="26">
        <f t="shared" si="419"/>
        <v>24</v>
      </c>
      <c r="CN397" s="38">
        <f t="shared" si="425"/>
        <v>90</v>
      </c>
      <c r="CO397" s="14">
        <f t="shared" si="420"/>
        <v>0.26666666666666666</v>
      </c>
      <c r="CP397" s="28" t="str">
        <f>IFERROR((IF(CO397&lt;=CQ397,"SOBRESALIENTE",IF(CO397&lt;CQ397+(CQ397*0.05),"NO CUMPLIDA","ACEPTABLE"))),"N/A")</f>
        <v>SOBRESALIENTE</v>
      </c>
      <c r="CQ397" s="11">
        <v>0.9</v>
      </c>
      <c r="CR397" s="26"/>
      <c r="CS397" s="26">
        <f t="shared" si="434"/>
        <v>0</v>
      </c>
      <c r="CT397" s="29">
        <f t="shared" si="426"/>
        <v>90</v>
      </c>
      <c r="CU397" s="30">
        <f t="shared" si="421"/>
        <v>0</v>
      </c>
      <c r="CV397" s="28" t="str">
        <f>IFERROR((IF(CU397&lt;=CW397,"SOBRESALIENTE",IF(CU397&lt;CW397+(CW397*0.05),"NO CUMPLIDA","ACEPTABLE"))),"N/A")</f>
        <v>SOBRESALIENTE</v>
      </c>
      <c r="CW397" s="11">
        <v>0.9</v>
      </c>
      <c r="CX397" s="26"/>
      <c r="CY397" s="26">
        <f t="shared" si="401"/>
        <v>24</v>
      </c>
      <c r="CZ397" s="38">
        <f t="shared" si="401"/>
        <v>540</v>
      </c>
      <c r="DA397" s="30">
        <f t="shared" si="422"/>
        <v>4.4444444444444446E-2</v>
      </c>
      <c r="DB397" s="28" t="str">
        <f>IFERROR((IF(DA397&gt;=DC397,"SOBRESALIENTE",IF(DA397&lt;DC397-(DC397*0.05),"NO CUMPLIDA","ACEPTABLE"))),"N/A")</f>
        <v>NO CUMPLIDA</v>
      </c>
      <c r="DC397" s="11">
        <v>0.9</v>
      </c>
      <c r="DD397" s="26"/>
    </row>
    <row r="398" spans="1:108" ht="135">
      <c r="A398" s="6" t="s">
        <v>3069</v>
      </c>
      <c r="B398" s="7" t="s">
        <v>102</v>
      </c>
      <c r="C398" s="8" t="s">
        <v>3010</v>
      </c>
      <c r="D398" s="7" t="s">
        <v>3011</v>
      </c>
      <c r="E398" s="7">
        <v>59310636</v>
      </c>
      <c r="F398" s="8" t="s">
        <v>3012</v>
      </c>
      <c r="G398" s="9" t="s">
        <v>3013</v>
      </c>
      <c r="H398" s="9">
        <v>19325625</v>
      </c>
      <c r="I398" s="7" t="s">
        <v>107</v>
      </c>
      <c r="J398" s="7" t="s">
        <v>3063</v>
      </c>
      <c r="K398" s="7" t="s">
        <v>3070</v>
      </c>
      <c r="L398" s="7" t="s">
        <v>110</v>
      </c>
      <c r="M398" s="7" t="s">
        <v>3016</v>
      </c>
      <c r="N398" s="7" t="s">
        <v>112</v>
      </c>
      <c r="O398" s="7" t="s">
        <v>172</v>
      </c>
      <c r="P398" s="7" t="s">
        <v>3044</v>
      </c>
      <c r="Q398" s="7" t="s">
        <v>3018</v>
      </c>
      <c r="R398" s="8" t="s">
        <v>3071</v>
      </c>
      <c r="S398" s="7" t="s">
        <v>3066</v>
      </c>
      <c r="T398" s="7" t="s">
        <v>3067</v>
      </c>
      <c r="U398" s="11">
        <v>1</v>
      </c>
      <c r="V398" s="7" t="s">
        <v>160</v>
      </c>
      <c r="W398" s="71">
        <v>1</v>
      </c>
      <c r="X398" s="71">
        <v>12</v>
      </c>
      <c r="Y398" s="14">
        <f t="shared" si="402"/>
        <v>8.3333333333333329E-2</v>
      </c>
      <c r="Z398" s="71">
        <v>1</v>
      </c>
      <c r="AA398" s="71">
        <v>12</v>
      </c>
      <c r="AB398" s="14">
        <f t="shared" si="403"/>
        <v>8.3333333333333329E-2</v>
      </c>
      <c r="AC398" s="71">
        <v>1</v>
      </c>
      <c r="AD398" s="71">
        <v>12</v>
      </c>
      <c r="AE398" s="14">
        <f t="shared" si="404"/>
        <v>8.3333333333333329E-2</v>
      </c>
      <c r="AF398" s="49">
        <f t="shared" si="400"/>
        <v>3</v>
      </c>
      <c r="AG398" s="7">
        <f t="shared" si="400"/>
        <v>36</v>
      </c>
      <c r="AH398" s="14">
        <f t="shared" si="423"/>
        <v>8.3333333333333329E-2</v>
      </c>
      <c r="AI398" s="17" t="str">
        <f>IFERROR((IF(AH398&lt;=AJ398,"SOBRESALIENTE",IF(AH398&lt;AJ398+(AJ398*0.05),"NO CUMPLIDA","ACEPTABLE"))),"N/A")</f>
        <v>SOBRESALIENTE</v>
      </c>
      <c r="AJ398" s="11">
        <v>1</v>
      </c>
      <c r="AK398" s="11" t="s">
        <v>119</v>
      </c>
      <c r="AL398" s="7" t="s">
        <v>3072</v>
      </c>
      <c r="AM398" s="71">
        <v>1</v>
      </c>
      <c r="AN398" s="71">
        <v>12</v>
      </c>
      <c r="AO398" s="14">
        <f t="shared" si="405"/>
        <v>8.3333333333333329E-2</v>
      </c>
      <c r="AP398" s="71">
        <v>1</v>
      </c>
      <c r="AQ398" s="71">
        <v>12</v>
      </c>
      <c r="AR398" s="14">
        <f t="shared" si="406"/>
        <v>8.3333333333333329E-2</v>
      </c>
      <c r="AS398" s="71">
        <v>1</v>
      </c>
      <c r="AT398" s="71">
        <v>12</v>
      </c>
      <c r="AU398" s="14">
        <f t="shared" si="407"/>
        <v>8.3333333333333329E-2</v>
      </c>
      <c r="AV398" s="49">
        <f t="shared" ref="AV398:AW451" si="435">SUM(AM398,AP398,AS398)</f>
        <v>3</v>
      </c>
      <c r="AW398" s="7">
        <f t="shared" si="435"/>
        <v>36</v>
      </c>
      <c r="AX398" s="14">
        <f t="shared" si="408"/>
        <v>8.3333333333333329E-2</v>
      </c>
      <c r="AY398" s="17" t="str">
        <f>IFERROR((IF(AX398&lt;=AZ398,"SOBRESALIENTE",IF(AX398&lt;AZ398+(AZ398*0.05),"NO CUMPLIDA","ACEPTABLE"))),"N/A")</f>
        <v>SOBRESALIENTE</v>
      </c>
      <c r="AZ398" s="11">
        <f t="shared" si="424"/>
        <v>1</v>
      </c>
      <c r="BA398" s="11" t="s">
        <v>119</v>
      </c>
      <c r="BB398" s="7" t="s">
        <v>3072</v>
      </c>
      <c r="BC398" s="21"/>
      <c r="BD398" s="21"/>
      <c r="BE398" s="14" t="e">
        <f t="shared" si="409"/>
        <v>#DIV/0!</v>
      </c>
      <c r="BF398" s="21"/>
      <c r="BG398" s="21"/>
      <c r="BH398" s="14" t="e">
        <f t="shared" si="410"/>
        <v>#DIV/0!</v>
      </c>
      <c r="BI398" s="21"/>
      <c r="BJ398" s="21"/>
      <c r="BK398" s="14" t="e">
        <f t="shared" si="411"/>
        <v>#DIV/0!</v>
      </c>
      <c r="BL398" s="27">
        <f t="shared" ref="BL398:BM451" si="436">SUM(BC398,BF398,BI398)</f>
        <v>0</v>
      </c>
      <c r="BM398" s="26">
        <f t="shared" si="436"/>
        <v>0</v>
      </c>
      <c r="BN398" s="14" t="e">
        <f t="shared" si="412"/>
        <v>#DIV/0!</v>
      </c>
      <c r="BO398" s="28" t="str">
        <f>IFERROR((IF(BN398&lt;=BP398,"SOBRESALIENTE",IF(BN398&lt;BP398+(BP398*0.05),"NO CUMPLIDA","ACEPTABLE"))),"N/A")</f>
        <v>N/A</v>
      </c>
      <c r="BP398" s="24">
        <f t="shared" si="394"/>
        <v>1</v>
      </c>
      <c r="BQ398" s="21"/>
      <c r="BR398" s="21"/>
      <c r="BS398" s="21"/>
      <c r="BT398" s="14" t="e">
        <f t="shared" si="413"/>
        <v>#DIV/0!</v>
      </c>
      <c r="BU398" s="21"/>
      <c r="BV398" s="21"/>
      <c r="BW398" s="14" t="e">
        <f t="shared" si="414"/>
        <v>#DIV/0!</v>
      </c>
      <c r="BX398" s="21"/>
      <c r="BY398" s="21"/>
      <c r="BZ398" s="14" t="e">
        <f t="shared" si="415"/>
        <v>#DIV/0!</v>
      </c>
      <c r="CA398" s="27">
        <f t="shared" si="416"/>
        <v>0</v>
      </c>
      <c r="CB398" s="26">
        <f t="shared" si="416"/>
        <v>0</v>
      </c>
      <c r="CC398" s="14" t="e">
        <f t="shared" si="417"/>
        <v>#DIV/0!</v>
      </c>
      <c r="CD398" s="28" t="str">
        <f>IFERROR((IF(CC398&lt;=CE398,"SOBRESALIENTE",IF(CC398&lt;CE398-(CE398*0.05),"NO CUMPLIDA","ACEPTABLE"))),"N/A")</f>
        <v>N/A</v>
      </c>
      <c r="CE398" s="24">
        <f t="shared" si="395"/>
        <v>1</v>
      </c>
      <c r="CF398" s="21"/>
      <c r="CG398" s="26">
        <f t="shared" si="433"/>
        <v>6</v>
      </c>
      <c r="CH398" s="26">
        <f t="shared" si="433"/>
        <v>72</v>
      </c>
      <c r="CI398" s="14">
        <f t="shared" si="418"/>
        <v>8.3333333333333329E-2</v>
      </c>
      <c r="CJ398" s="28" t="str">
        <f>IFERROR((IF(CI398&lt;=CK398,"SOBRESALIENTE",IF(CI398&lt;CK398+(CK398*0.05),"NO CUMPLIDA","ACEPTABLE"))),"N/A")</f>
        <v>SOBRESALIENTE</v>
      </c>
      <c r="CK398" s="11">
        <v>1</v>
      </c>
      <c r="CL398" s="26"/>
      <c r="CM398" s="26">
        <f t="shared" si="419"/>
        <v>6</v>
      </c>
      <c r="CN398" s="38">
        <f t="shared" si="425"/>
        <v>12</v>
      </c>
      <c r="CO398" s="14">
        <f t="shared" si="420"/>
        <v>0.5</v>
      </c>
      <c r="CP398" s="28" t="str">
        <f>IFERROR((IF(CO398&lt;=CQ398,"SOBRESALIENTE",IF(CO398&lt;CQ398+(CQ398*0.05),"NO CUMPLIDA","ACEPTABLE"))),"N/A")</f>
        <v>SOBRESALIENTE</v>
      </c>
      <c r="CQ398" s="11">
        <v>1</v>
      </c>
      <c r="CR398" s="26"/>
      <c r="CS398" s="26">
        <f t="shared" si="434"/>
        <v>0</v>
      </c>
      <c r="CT398" s="29">
        <f t="shared" si="426"/>
        <v>12</v>
      </c>
      <c r="CU398" s="30">
        <f t="shared" si="421"/>
        <v>0</v>
      </c>
      <c r="CV398" s="28" t="str">
        <f>IFERROR((IF(CU398&lt;=CW398,"SOBRESALIENTE",IF(CU398&lt;CW398+(CW398*0.05),"NO CUMPLIDA","ACEPTABLE"))),"N/A")</f>
        <v>SOBRESALIENTE</v>
      </c>
      <c r="CW398" s="11">
        <v>1</v>
      </c>
      <c r="CX398" s="26"/>
      <c r="CY398" s="26">
        <f t="shared" si="401"/>
        <v>6</v>
      </c>
      <c r="CZ398" s="38">
        <f t="shared" si="401"/>
        <v>72</v>
      </c>
      <c r="DA398" s="30">
        <f t="shared" si="422"/>
        <v>8.3333333333333329E-2</v>
      </c>
      <c r="DB398" s="28" t="str">
        <f>IFERROR((IF(DA398&lt;=DC398,"SOBRESALIENTE",IF(DA398&lt;DC398+(DC398*0.05),"NO CUMPLIDA","ACEPTABLE"))),"N/A")</f>
        <v>SOBRESALIENTE</v>
      </c>
      <c r="DC398" s="11">
        <v>1</v>
      </c>
      <c r="DD398" s="26"/>
    </row>
    <row r="399" spans="1:108" ht="112.5">
      <c r="A399" s="8" t="s">
        <v>3073</v>
      </c>
      <c r="B399" s="7" t="s">
        <v>102</v>
      </c>
      <c r="C399" s="8" t="s">
        <v>3010</v>
      </c>
      <c r="D399" s="7" t="s">
        <v>3011</v>
      </c>
      <c r="E399" s="7">
        <v>59310636</v>
      </c>
      <c r="F399" s="8" t="s">
        <v>3012</v>
      </c>
      <c r="G399" s="9" t="s">
        <v>3013</v>
      </c>
      <c r="H399" s="9">
        <v>19325625</v>
      </c>
      <c r="I399" s="7" t="s">
        <v>107</v>
      </c>
      <c r="J399" s="7" t="s">
        <v>3074</v>
      </c>
      <c r="K399" s="7" t="s">
        <v>3075</v>
      </c>
      <c r="L399" s="7" t="s">
        <v>110</v>
      </c>
      <c r="M399" s="7" t="s">
        <v>3016</v>
      </c>
      <c r="N399" s="7" t="s">
        <v>112</v>
      </c>
      <c r="O399" s="7" t="s">
        <v>172</v>
      </c>
      <c r="P399" s="7" t="s">
        <v>3026</v>
      </c>
      <c r="Q399" s="7" t="s">
        <v>3018</v>
      </c>
      <c r="R399" s="8" t="s">
        <v>3076</v>
      </c>
      <c r="S399" s="7" t="s">
        <v>3077</v>
      </c>
      <c r="T399" s="7" t="s">
        <v>3078</v>
      </c>
      <c r="U399" s="11">
        <v>0.9</v>
      </c>
      <c r="V399" s="7" t="s">
        <v>160</v>
      </c>
      <c r="W399" s="71">
        <v>1</v>
      </c>
      <c r="X399" s="71">
        <v>6</v>
      </c>
      <c r="Y399" s="14">
        <f t="shared" si="402"/>
        <v>0.16666666666666666</v>
      </c>
      <c r="Z399" s="71">
        <v>0</v>
      </c>
      <c r="AA399" s="71">
        <v>6</v>
      </c>
      <c r="AB399" s="14">
        <f t="shared" si="403"/>
        <v>0</v>
      </c>
      <c r="AC399" s="71">
        <v>1</v>
      </c>
      <c r="AD399" s="71">
        <v>6</v>
      </c>
      <c r="AE399" s="14">
        <f t="shared" si="404"/>
        <v>0.16666666666666666</v>
      </c>
      <c r="AF399" s="49">
        <f t="shared" si="400"/>
        <v>2</v>
      </c>
      <c r="AG399" s="7">
        <f t="shared" si="400"/>
        <v>18</v>
      </c>
      <c r="AH399" s="14">
        <f t="shared" si="423"/>
        <v>0.1111111111111111</v>
      </c>
      <c r="AI399" s="17" t="str">
        <f>IFERROR((IF(AH399&lt;=AJ399,"SOBRESALIENTE",IF(AH399&lt;AJ399+(AJ399*0.05),"NO CUMPLIDA","ACEPTABLE"))),"N/A")</f>
        <v>SOBRESALIENTE</v>
      </c>
      <c r="AJ399" s="11">
        <v>0.9</v>
      </c>
      <c r="AK399" s="11" t="s">
        <v>119</v>
      </c>
      <c r="AL399" s="7" t="s">
        <v>3079</v>
      </c>
      <c r="AM399" s="71">
        <v>1</v>
      </c>
      <c r="AN399" s="71">
        <v>6</v>
      </c>
      <c r="AO399" s="14">
        <f t="shared" si="405"/>
        <v>0.16666666666666666</v>
      </c>
      <c r="AP399" s="71">
        <v>1</v>
      </c>
      <c r="AQ399" s="71">
        <v>6</v>
      </c>
      <c r="AR399" s="14">
        <f t="shared" si="406"/>
        <v>0.16666666666666666</v>
      </c>
      <c r="AS399" s="71">
        <v>0</v>
      </c>
      <c r="AT399" s="71">
        <v>6</v>
      </c>
      <c r="AU399" s="14">
        <f t="shared" si="407"/>
        <v>0</v>
      </c>
      <c r="AV399" s="49">
        <f t="shared" si="435"/>
        <v>2</v>
      </c>
      <c r="AW399" s="7">
        <f t="shared" si="435"/>
        <v>18</v>
      </c>
      <c r="AX399" s="14">
        <f t="shared" si="408"/>
        <v>0.1111111111111111</v>
      </c>
      <c r="AY399" s="17" t="str">
        <f>IFERROR((IF(AX399&lt;=AZ399,"SOBRESALIENTE",IF(AX399&lt;AZ399+(AZ399*0.05),"NO CUMPLIDA","ACEPTABLE"))),"N/A")</f>
        <v>SOBRESALIENTE</v>
      </c>
      <c r="AZ399" s="11">
        <f t="shared" si="424"/>
        <v>0.9</v>
      </c>
      <c r="BA399" s="11" t="s">
        <v>119</v>
      </c>
      <c r="BB399" s="7" t="s">
        <v>3079</v>
      </c>
      <c r="BC399" s="21"/>
      <c r="BD399" s="21"/>
      <c r="BE399" s="14" t="e">
        <f t="shared" si="409"/>
        <v>#DIV/0!</v>
      </c>
      <c r="BF399" s="21"/>
      <c r="BG399" s="21"/>
      <c r="BH399" s="14" t="e">
        <f t="shared" si="410"/>
        <v>#DIV/0!</v>
      </c>
      <c r="BI399" s="21"/>
      <c r="BJ399" s="21"/>
      <c r="BK399" s="14" t="e">
        <f t="shared" si="411"/>
        <v>#DIV/0!</v>
      </c>
      <c r="BL399" s="27">
        <f t="shared" si="436"/>
        <v>0</v>
      </c>
      <c r="BM399" s="26">
        <f t="shared" si="436"/>
        <v>0</v>
      </c>
      <c r="BN399" s="14" t="e">
        <f t="shared" si="412"/>
        <v>#DIV/0!</v>
      </c>
      <c r="BO399" s="28" t="str">
        <f>IFERROR((IF(BN399&lt;=BP399,"SOBRESALIENTE",IF(BN399&lt;BP399+(BP399*0.05),"NO CUMPLIDA","ACEPTABLE"))),"N/A")</f>
        <v>N/A</v>
      </c>
      <c r="BP399" s="24">
        <f t="shared" si="394"/>
        <v>0.9</v>
      </c>
      <c r="BQ399" s="21"/>
      <c r="BR399" s="21"/>
      <c r="BS399" s="21"/>
      <c r="BT399" s="14" t="e">
        <f t="shared" si="413"/>
        <v>#DIV/0!</v>
      </c>
      <c r="BU399" s="21"/>
      <c r="BV399" s="21"/>
      <c r="BW399" s="14" t="e">
        <f t="shared" si="414"/>
        <v>#DIV/0!</v>
      </c>
      <c r="BX399" s="21"/>
      <c r="BY399" s="21"/>
      <c r="BZ399" s="14" t="e">
        <f t="shared" si="415"/>
        <v>#DIV/0!</v>
      </c>
      <c r="CA399" s="27">
        <f t="shared" si="416"/>
        <v>0</v>
      </c>
      <c r="CB399" s="26">
        <f t="shared" si="416"/>
        <v>0</v>
      </c>
      <c r="CC399" s="14" t="e">
        <f t="shared" si="417"/>
        <v>#DIV/0!</v>
      </c>
      <c r="CD399" s="28" t="str">
        <f>IFERROR((IF(CC399&lt;=CE399,"SOBRESALIENTE",IF(CC399&lt;CE399-(CE399*0.05),"NO CUMPLIDA","ACEPTABLE"))),"N/A")</f>
        <v>N/A</v>
      </c>
      <c r="CE399" s="24">
        <f t="shared" si="395"/>
        <v>0.9</v>
      </c>
      <c r="CF399" s="21"/>
      <c r="CG399" s="26">
        <f t="shared" si="433"/>
        <v>4</v>
      </c>
      <c r="CH399" s="26">
        <f t="shared" si="433"/>
        <v>36</v>
      </c>
      <c r="CI399" s="14">
        <f t="shared" si="418"/>
        <v>0.1111111111111111</v>
      </c>
      <c r="CJ399" s="28" t="str">
        <f>IFERROR((IF(CI399&lt;=CK399,"SOBRESALIENTE",IF(CI399&lt;CK399+(CK399*0.05),"NO CUMPLIDA","ACEPTABLE"))),"N/A")</f>
        <v>SOBRESALIENTE</v>
      </c>
      <c r="CK399" s="11">
        <v>0.9</v>
      </c>
      <c r="CL399" s="26"/>
      <c r="CM399" s="26">
        <f t="shared" si="419"/>
        <v>4</v>
      </c>
      <c r="CN399" s="38">
        <f t="shared" si="425"/>
        <v>6</v>
      </c>
      <c r="CO399" s="14">
        <f t="shared" si="420"/>
        <v>0.66666666666666663</v>
      </c>
      <c r="CP399" s="28" t="str">
        <f>IFERROR((IF(CO399&lt;=CQ399,"SOBRESALIENTE",IF(CO399&lt;CQ399+(CQ399*0.05),"NO CUMPLIDA","ACEPTABLE"))),"N/A")</f>
        <v>SOBRESALIENTE</v>
      </c>
      <c r="CQ399" s="11">
        <v>0.9</v>
      </c>
      <c r="CR399" s="26"/>
      <c r="CS399" s="26">
        <f t="shared" si="434"/>
        <v>0</v>
      </c>
      <c r="CT399" s="29">
        <f t="shared" si="426"/>
        <v>6</v>
      </c>
      <c r="CU399" s="30">
        <f t="shared" si="421"/>
        <v>0</v>
      </c>
      <c r="CV399" s="28" t="str">
        <f>IFERROR((IF(CU399&lt;=CW399,"SOBRESALIENTE",IF(CU399&lt;CW399+(CW399*0.05),"NO CUMPLIDA","ACEPTABLE"))),"N/A")</f>
        <v>SOBRESALIENTE</v>
      </c>
      <c r="CW399" s="11">
        <v>0.9</v>
      </c>
      <c r="CX399" s="26"/>
      <c r="CY399" s="26">
        <f t="shared" si="401"/>
        <v>4</v>
      </c>
      <c r="CZ399" s="38">
        <f t="shared" si="401"/>
        <v>36</v>
      </c>
      <c r="DA399" s="30">
        <f t="shared" si="422"/>
        <v>0.1111111111111111</v>
      </c>
      <c r="DB399" s="28" t="str">
        <f>IFERROR((IF(DA399&lt;=DC399,"SOBRESALIENTE",IF(DA399&lt;DC399+(DC399*0.05),"NO CUMPLIDA","ACEPTABLE"))),"N/A")</f>
        <v>SOBRESALIENTE</v>
      </c>
      <c r="DC399" s="11">
        <v>0.9</v>
      </c>
      <c r="DD399" s="26"/>
    </row>
    <row r="400" spans="1:108" ht="135">
      <c r="A400" s="6" t="s">
        <v>3080</v>
      </c>
      <c r="B400" s="7" t="s">
        <v>102</v>
      </c>
      <c r="C400" s="8" t="s">
        <v>3010</v>
      </c>
      <c r="D400" s="7" t="s">
        <v>3011</v>
      </c>
      <c r="E400" s="7">
        <v>59310636</v>
      </c>
      <c r="F400" s="8" t="s">
        <v>3012</v>
      </c>
      <c r="G400" s="9" t="s">
        <v>3013</v>
      </c>
      <c r="H400" s="9">
        <v>19325625</v>
      </c>
      <c r="I400" s="7" t="s">
        <v>107</v>
      </c>
      <c r="J400" s="7" t="s">
        <v>3033</v>
      </c>
      <c r="K400" s="7" t="s">
        <v>3081</v>
      </c>
      <c r="L400" s="7" t="s">
        <v>110</v>
      </c>
      <c r="M400" s="7" t="s">
        <v>3016</v>
      </c>
      <c r="N400" s="7" t="s">
        <v>112</v>
      </c>
      <c r="O400" s="7" t="s">
        <v>172</v>
      </c>
      <c r="P400" s="7" t="s">
        <v>3044</v>
      </c>
      <c r="Q400" s="7" t="s">
        <v>3018</v>
      </c>
      <c r="R400" s="8" t="s">
        <v>3082</v>
      </c>
      <c r="S400" s="7" t="s">
        <v>3083</v>
      </c>
      <c r="T400" s="7" t="s">
        <v>3084</v>
      </c>
      <c r="U400" s="11">
        <v>1</v>
      </c>
      <c r="V400" s="7" t="s">
        <v>160</v>
      </c>
      <c r="W400" s="71">
        <v>0</v>
      </c>
      <c r="X400" s="71">
        <v>9</v>
      </c>
      <c r="Y400" s="14">
        <f t="shared" si="402"/>
        <v>0</v>
      </c>
      <c r="Z400" s="71">
        <v>0</v>
      </c>
      <c r="AA400" s="71">
        <v>9</v>
      </c>
      <c r="AB400" s="14">
        <f t="shared" si="403"/>
        <v>0</v>
      </c>
      <c r="AC400" s="71">
        <v>1</v>
      </c>
      <c r="AD400" s="71">
        <v>9</v>
      </c>
      <c r="AE400" s="14">
        <f t="shared" si="404"/>
        <v>0.1111111111111111</v>
      </c>
      <c r="AF400" s="49">
        <f t="shared" si="400"/>
        <v>1</v>
      </c>
      <c r="AG400" s="7">
        <f t="shared" si="400"/>
        <v>27</v>
      </c>
      <c r="AH400" s="14">
        <f t="shared" si="423"/>
        <v>3.7037037037037035E-2</v>
      </c>
      <c r="AI400" s="17" t="str">
        <f t="shared" ref="AI400:AI410" si="437">IFERROR((IF(AH400&gt;=AJ400,"SOBRESALIENTE",IF(AH400&lt;AJ400-(AJ400*0.05),"NO CUMPLIDA","ACEPTABLE"))),"N/A")</f>
        <v>NO CUMPLIDA</v>
      </c>
      <c r="AJ400" s="11">
        <v>1</v>
      </c>
      <c r="AK400" s="11" t="s">
        <v>119</v>
      </c>
      <c r="AL400" s="7" t="s">
        <v>3085</v>
      </c>
      <c r="AM400" s="71">
        <v>0</v>
      </c>
      <c r="AN400" s="71">
        <v>9</v>
      </c>
      <c r="AO400" s="14">
        <f t="shared" si="405"/>
        <v>0</v>
      </c>
      <c r="AP400" s="71">
        <v>0</v>
      </c>
      <c r="AQ400" s="71">
        <v>9</v>
      </c>
      <c r="AR400" s="14">
        <f t="shared" si="406"/>
        <v>0</v>
      </c>
      <c r="AS400" s="71">
        <v>0</v>
      </c>
      <c r="AT400" s="71">
        <v>9</v>
      </c>
      <c r="AU400" s="14">
        <f t="shared" si="407"/>
        <v>0</v>
      </c>
      <c r="AV400" s="49">
        <f t="shared" si="435"/>
        <v>0</v>
      </c>
      <c r="AW400" s="7">
        <f t="shared" si="435"/>
        <v>27</v>
      </c>
      <c r="AX400" s="14">
        <f t="shared" si="408"/>
        <v>0</v>
      </c>
      <c r="AY400" s="17" t="str">
        <f>IFERROR((IF(AX400&gt;=AZ400,"SOBRESALIENTE",IF(AX400&lt;AZ400+(AZ400*0.05),"NO CUMPLIDA","ACEPTABLE"))),"N/A")</f>
        <v>NO CUMPLIDA</v>
      </c>
      <c r="AZ400" s="11">
        <f t="shared" si="424"/>
        <v>1</v>
      </c>
      <c r="BA400" s="11" t="s">
        <v>119</v>
      </c>
      <c r="BB400" s="7" t="s">
        <v>3086</v>
      </c>
      <c r="BC400" s="21"/>
      <c r="BD400" s="21"/>
      <c r="BE400" s="14" t="e">
        <f t="shared" si="409"/>
        <v>#DIV/0!</v>
      </c>
      <c r="BF400" s="21"/>
      <c r="BG400" s="21"/>
      <c r="BH400" s="14" t="e">
        <f t="shared" si="410"/>
        <v>#DIV/0!</v>
      </c>
      <c r="BI400" s="21"/>
      <c r="BJ400" s="21"/>
      <c r="BK400" s="14" t="e">
        <f t="shared" si="411"/>
        <v>#DIV/0!</v>
      </c>
      <c r="BL400" s="27">
        <f t="shared" si="436"/>
        <v>0</v>
      </c>
      <c r="BM400" s="26">
        <f t="shared" si="436"/>
        <v>0</v>
      </c>
      <c r="BN400" s="14" t="e">
        <f t="shared" si="412"/>
        <v>#DIV/0!</v>
      </c>
      <c r="BO400" s="28" t="str">
        <f t="shared" ref="BO400:BO410" si="438">IFERROR((IF(BN400&gt;=BP400,"SOBRESALIENTE",IF(BN400&lt;BP400-(BP400*0.05),"NO CUMPLIDA","ACEPTABLE"))),"N/A")</f>
        <v>N/A</v>
      </c>
      <c r="BP400" s="24">
        <f t="shared" si="394"/>
        <v>1</v>
      </c>
      <c r="BQ400" s="21"/>
      <c r="BR400" s="21"/>
      <c r="BS400" s="21"/>
      <c r="BT400" s="14" t="e">
        <f t="shared" si="413"/>
        <v>#DIV/0!</v>
      </c>
      <c r="BU400" s="21"/>
      <c r="BV400" s="21"/>
      <c r="BW400" s="14" t="e">
        <f t="shared" si="414"/>
        <v>#DIV/0!</v>
      </c>
      <c r="BX400" s="21"/>
      <c r="BY400" s="21"/>
      <c r="BZ400" s="14" t="e">
        <f t="shared" si="415"/>
        <v>#DIV/0!</v>
      </c>
      <c r="CA400" s="27">
        <f t="shared" si="416"/>
        <v>0</v>
      </c>
      <c r="CB400" s="26">
        <f t="shared" si="416"/>
        <v>0</v>
      </c>
      <c r="CC400" s="14" t="e">
        <f t="shared" si="417"/>
        <v>#DIV/0!</v>
      </c>
      <c r="CD400" s="28" t="str">
        <f t="shared" ref="CD400:CD427" si="439">IFERROR((IF(CC400&gt;=CE400,"SOBRESALIENTE",IF(CC400&lt;CE400-(CE400*0.05),"NO CUMPLIDA","ACEPTABLE"))),"N/A")</f>
        <v>N/A</v>
      </c>
      <c r="CE400" s="24">
        <f t="shared" si="395"/>
        <v>1</v>
      </c>
      <c r="CF400" s="21"/>
      <c r="CG400" s="26">
        <f t="shared" si="433"/>
        <v>1</v>
      </c>
      <c r="CH400" s="26">
        <f t="shared" si="433"/>
        <v>54</v>
      </c>
      <c r="CI400" s="14">
        <f t="shared" si="418"/>
        <v>1.8518518518518517E-2</v>
      </c>
      <c r="CJ400" s="28" t="str">
        <f t="shared" ref="CJ400:CJ410" si="440">IFERROR((IF(CI400&gt;=CK400,"SOBRESALIENTE",IF(CI400&lt;CK400-(CK400*0.05),"NO CUMPLIDA","ACEPTABLE"))),"N/A")</f>
        <v>NO CUMPLIDA</v>
      </c>
      <c r="CK400" s="11">
        <v>1</v>
      </c>
      <c r="CL400" s="26"/>
      <c r="CM400" s="26">
        <f t="shared" si="419"/>
        <v>1</v>
      </c>
      <c r="CN400" s="38">
        <f t="shared" si="425"/>
        <v>9</v>
      </c>
      <c r="CO400" s="14">
        <f t="shared" si="420"/>
        <v>0.1111111111111111</v>
      </c>
      <c r="CP400" s="28" t="str">
        <f>IFERROR((IF(CO400&gt;=CQ400,"SOBRESALIENTE",IF(CO400&lt;CQ400-(CQ400*0.05),"NO CUMPLIDA","ACEPTABLE"))),"N/A")</f>
        <v>NO CUMPLIDA</v>
      </c>
      <c r="CQ400" s="11">
        <v>1</v>
      </c>
      <c r="CR400" s="26"/>
      <c r="CS400" s="26">
        <f t="shared" si="434"/>
        <v>0</v>
      </c>
      <c r="CT400" s="29">
        <f t="shared" si="426"/>
        <v>9</v>
      </c>
      <c r="CU400" s="30">
        <f t="shared" si="421"/>
        <v>0</v>
      </c>
      <c r="CV400" s="28" t="str">
        <f>IFERROR((IF(CU400&gt;=CW400,"SOBRESALIENTE",IF(CU400&lt;CW400-(CW400*0.05),"NO CUMPLIDA","ACEPTABLE"))),"N/A")</f>
        <v>NO CUMPLIDA</v>
      </c>
      <c r="CW400" s="11">
        <v>1</v>
      </c>
      <c r="CX400" s="26"/>
      <c r="CY400" s="26">
        <f t="shared" ref="CY400:CZ415" si="441">SUBTOTAL(9,W400,Z400,AC400,AM400,AP400,AS400,BC400,BF400,BI400,BR400,BU400,BX400)</f>
        <v>1</v>
      </c>
      <c r="CZ400" s="38">
        <f t="shared" si="441"/>
        <v>54</v>
      </c>
      <c r="DA400" s="30">
        <f t="shared" si="422"/>
        <v>1.8518518518518517E-2</v>
      </c>
      <c r="DB400" s="28" t="str">
        <f>IFERROR((IF(DA400&gt;=DC400,"SOBRESALIENTE",IF(DA400&lt;DC400-(DC400*0.05),"NO CUMPLIDA","ACEPTABLE"))),"N/A")</f>
        <v>NO CUMPLIDA</v>
      </c>
      <c r="DC400" s="11">
        <v>1</v>
      </c>
      <c r="DD400" s="26"/>
    </row>
    <row r="401" spans="1:108" ht="94.5">
      <c r="A401" s="8" t="s">
        <v>3087</v>
      </c>
      <c r="B401" s="7" t="s">
        <v>102</v>
      </c>
      <c r="C401" s="8" t="s">
        <v>3010</v>
      </c>
      <c r="D401" s="7" t="s">
        <v>3011</v>
      </c>
      <c r="E401" s="7">
        <v>59310636</v>
      </c>
      <c r="F401" s="8" t="s">
        <v>3088</v>
      </c>
      <c r="G401" s="7" t="s">
        <v>3011</v>
      </c>
      <c r="H401" s="7">
        <v>59310636</v>
      </c>
      <c r="I401" s="7" t="s">
        <v>107</v>
      </c>
      <c r="J401" s="7" t="s">
        <v>3089</v>
      </c>
      <c r="K401" s="7" t="s">
        <v>3090</v>
      </c>
      <c r="L401" s="7" t="s">
        <v>110</v>
      </c>
      <c r="M401" s="7" t="s">
        <v>3091</v>
      </c>
      <c r="N401" s="7" t="s">
        <v>112</v>
      </c>
      <c r="O401" s="7" t="s">
        <v>172</v>
      </c>
      <c r="P401" s="7" t="s">
        <v>3092</v>
      </c>
      <c r="Q401" s="7" t="s">
        <v>1690</v>
      </c>
      <c r="R401" s="8" t="s">
        <v>3093</v>
      </c>
      <c r="S401" s="7" t="s">
        <v>3094</v>
      </c>
      <c r="T401" s="7" t="s">
        <v>3095</v>
      </c>
      <c r="U401" s="11">
        <v>0.9</v>
      </c>
      <c r="V401" s="7" t="s">
        <v>160</v>
      </c>
      <c r="W401" s="60">
        <v>1</v>
      </c>
      <c r="X401" s="59">
        <v>1</v>
      </c>
      <c r="Y401" s="14">
        <f t="shared" si="402"/>
        <v>1</v>
      </c>
      <c r="Z401" s="59">
        <v>1</v>
      </c>
      <c r="AA401" s="59">
        <v>1</v>
      </c>
      <c r="AB401" s="14">
        <f t="shared" si="403"/>
        <v>1</v>
      </c>
      <c r="AC401" s="59">
        <v>1</v>
      </c>
      <c r="AD401" s="59">
        <v>1</v>
      </c>
      <c r="AE401" s="14">
        <f t="shared" si="404"/>
        <v>1</v>
      </c>
      <c r="AF401" s="49">
        <f t="shared" si="400"/>
        <v>3</v>
      </c>
      <c r="AG401" s="7">
        <f t="shared" si="400"/>
        <v>3</v>
      </c>
      <c r="AH401" s="14">
        <f t="shared" si="423"/>
        <v>1</v>
      </c>
      <c r="AI401" s="17" t="str">
        <f t="shared" si="437"/>
        <v>SOBRESALIENTE</v>
      </c>
      <c r="AJ401" s="11">
        <v>0.9</v>
      </c>
      <c r="AK401" s="11" t="s">
        <v>119</v>
      </c>
      <c r="AL401" s="44" t="s">
        <v>3096</v>
      </c>
      <c r="AM401" s="59">
        <v>1</v>
      </c>
      <c r="AN401" s="59">
        <v>1</v>
      </c>
      <c r="AO401" s="14">
        <f t="shared" si="405"/>
        <v>1</v>
      </c>
      <c r="AP401" s="59">
        <v>1</v>
      </c>
      <c r="AQ401" s="59">
        <v>1</v>
      </c>
      <c r="AR401" s="14">
        <f t="shared" si="406"/>
        <v>1</v>
      </c>
      <c r="AS401" s="59">
        <v>1</v>
      </c>
      <c r="AT401" s="59">
        <v>1</v>
      </c>
      <c r="AU401" s="14">
        <f t="shared" si="407"/>
        <v>1</v>
      </c>
      <c r="AV401" s="150">
        <f t="shared" si="435"/>
        <v>3</v>
      </c>
      <c r="AW401" s="49">
        <f t="shared" ref="AW401:AW410" si="442">AVERAGE(AN401,AQ401,AT401)</f>
        <v>1</v>
      </c>
      <c r="AX401" s="14">
        <f t="shared" si="408"/>
        <v>3</v>
      </c>
      <c r="AY401" s="17" t="str">
        <f t="shared" ref="AY401:AY410" si="443">IFERROR((IF(AX401&gt;=AZ401,"SOBRESALIENTE",IF(AX401&lt;AZ401-(AZ401*0.05),"NO CUMPLIDA","ACEPTABLE"))),"N/A")</f>
        <v>SOBRESALIENTE</v>
      </c>
      <c r="AZ401" s="11">
        <f t="shared" si="424"/>
        <v>0.9</v>
      </c>
      <c r="BA401" s="11" t="s">
        <v>119</v>
      </c>
      <c r="BB401" s="7" t="s">
        <v>3097</v>
      </c>
      <c r="BC401" s="21"/>
      <c r="BD401" s="21"/>
      <c r="BE401" s="14" t="e">
        <f t="shared" si="409"/>
        <v>#DIV/0!</v>
      </c>
      <c r="BF401" s="21"/>
      <c r="BG401" s="21"/>
      <c r="BH401" s="14" t="e">
        <f t="shared" si="410"/>
        <v>#DIV/0!</v>
      </c>
      <c r="BI401" s="21"/>
      <c r="BJ401" s="21"/>
      <c r="BK401" s="14" t="e">
        <f t="shared" si="411"/>
        <v>#DIV/0!</v>
      </c>
      <c r="BL401" s="27">
        <f t="shared" si="436"/>
        <v>0</v>
      </c>
      <c r="BM401" s="26">
        <f t="shared" si="436"/>
        <v>0</v>
      </c>
      <c r="BN401" s="14" t="e">
        <f t="shared" si="412"/>
        <v>#DIV/0!</v>
      </c>
      <c r="BO401" s="28" t="str">
        <f t="shared" si="438"/>
        <v>N/A</v>
      </c>
      <c r="BP401" s="24">
        <f t="shared" si="394"/>
        <v>0.9</v>
      </c>
      <c r="BQ401" s="21"/>
      <c r="BR401" s="21"/>
      <c r="BS401" s="21"/>
      <c r="BT401" s="14" t="e">
        <f t="shared" si="413"/>
        <v>#DIV/0!</v>
      </c>
      <c r="BU401" s="21"/>
      <c r="BV401" s="21"/>
      <c r="BW401" s="14" t="e">
        <f t="shared" si="414"/>
        <v>#DIV/0!</v>
      </c>
      <c r="BX401" s="21"/>
      <c r="BY401" s="21"/>
      <c r="BZ401" s="14" t="e">
        <f t="shared" si="415"/>
        <v>#DIV/0!</v>
      </c>
      <c r="CA401" s="27">
        <f t="shared" si="416"/>
        <v>0</v>
      </c>
      <c r="CB401" s="26">
        <f t="shared" si="416"/>
        <v>0</v>
      </c>
      <c r="CC401" s="14" t="e">
        <f t="shared" si="417"/>
        <v>#DIV/0!</v>
      </c>
      <c r="CD401" s="28" t="str">
        <f t="shared" si="439"/>
        <v>N/A</v>
      </c>
      <c r="CE401" s="24">
        <f t="shared" si="395"/>
        <v>0.9</v>
      </c>
      <c r="CF401" s="21"/>
      <c r="CG401" s="26">
        <f t="shared" si="433"/>
        <v>6</v>
      </c>
      <c r="CH401" s="26">
        <f t="shared" si="433"/>
        <v>6</v>
      </c>
      <c r="CI401" s="14">
        <f t="shared" si="418"/>
        <v>1</v>
      </c>
      <c r="CJ401" s="28" t="str">
        <f t="shared" si="440"/>
        <v>SOBRESALIENTE</v>
      </c>
      <c r="CK401" s="11">
        <v>0.9</v>
      </c>
      <c r="CL401" s="26"/>
      <c r="CM401" s="26">
        <f t="shared" si="419"/>
        <v>6</v>
      </c>
      <c r="CN401" s="38">
        <f t="shared" si="425"/>
        <v>1</v>
      </c>
      <c r="CO401" s="14">
        <f t="shared" si="420"/>
        <v>6</v>
      </c>
      <c r="CP401" s="28" t="str">
        <f>IFERROR((IF(CO401&gt;=CQ401,"SOBRESALIENTE",IF(CO401&lt;CQ401-(CQ401*0.05),"NO CUMPLIDA","ACEPTABLE"))),"N/A")</f>
        <v>SOBRESALIENTE</v>
      </c>
      <c r="CQ401" s="11">
        <v>0.9</v>
      </c>
      <c r="CR401" s="26"/>
      <c r="CS401" s="26">
        <f t="shared" si="434"/>
        <v>0</v>
      </c>
      <c r="CT401" s="29">
        <f t="shared" si="426"/>
        <v>1</v>
      </c>
      <c r="CU401" s="30">
        <f t="shared" si="421"/>
        <v>0</v>
      </c>
      <c r="CV401" s="28" t="str">
        <f>IFERROR((IF(CU401&gt;=CW401,"SOBRESALIENTE",IF(CU401&lt;CW401-(CW401*0.05),"NO CUMPLIDA","ACEPTABLE"))),"N/A")</f>
        <v>NO CUMPLIDA</v>
      </c>
      <c r="CW401" s="11">
        <v>0.9</v>
      </c>
      <c r="CX401" s="26"/>
      <c r="CY401" s="26">
        <f t="shared" si="441"/>
        <v>6</v>
      </c>
      <c r="CZ401" s="38">
        <f t="shared" si="441"/>
        <v>6</v>
      </c>
      <c r="DA401" s="30">
        <f t="shared" si="422"/>
        <v>1</v>
      </c>
      <c r="DB401" s="28" t="str">
        <f>IFERROR((IF(DA401&gt;=DC401,"SOBRESALIENTE",IF(DA401&lt;DC401-(DC401*0.05),"NO CUMPLIDA","ACEPTABLE"))),"N/A")</f>
        <v>SOBRESALIENTE</v>
      </c>
      <c r="DC401" s="11">
        <v>0.9</v>
      </c>
      <c r="DD401" s="26"/>
    </row>
    <row r="402" spans="1:108" ht="173.25">
      <c r="A402" s="6" t="s">
        <v>3098</v>
      </c>
      <c r="B402" s="7" t="s">
        <v>102</v>
      </c>
      <c r="C402" s="8" t="s">
        <v>3010</v>
      </c>
      <c r="D402" s="7" t="s">
        <v>3011</v>
      </c>
      <c r="E402" s="7">
        <v>59310636</v>
      </c>
      <c r="F402" s="8" t="s">
        <v>3088</v>
      </c>
      <c r="G402" s="7" t="s">
        <v>3011</v>
      </c>
      <c r="H402" s="7">
        <v>59310636</v>
      </c>
      <c r="I402" s="7" t="s">
        <v>107</v>
      </c>
      <c r="J402" s="7" t="s">
        <v>3099</v>
      </c>
      <c r="K402" s="7" t="s">
        <v>3100</v>
      </c>
      <c r="L402" s="7" t="s">
        <v>110</v>
      </c>
      <c r="M402" s="7" t="s">
        <v>3101</v>
      </c>
      <c r="N402" s="7" t="s">
        <v>112</v>
      </c>
      <c r="O402" s="7" t="s">
        <v>172</v>
      </c>
      <c r="P402" s="7" t="s">
        <v>3102</v>
      </c>
      <c r="Q402" s="7" t="s">
        <v>3103</v>
      </c>
      <c r="R402" s="8" t="s">
        <v>3104</v>
      </c>
      <c r="S402" s="7" t="s">
        <v>3105</v>
      </c>
      <c r="T402" s="7" t="s">
        <v>3106</v>
      </c>
      <c r="U402" s="11">
        <v>0.1</v>
      </c>
      <c r="V402" s="7" t="s">
        <v>160</v>
      </c>
      <c r="W402" s="60">
        <v>6</v>
      </c>
      <c r="X402" s="59">
        <v>5</v>
      </c>
      <c r="Y402" s="14">
        <f t="shared" si="402"/>
        <v>1.2</v>
      </c>
      <c r="Z402" s="59">
        <v>2</v>
      </c>
      <c r="AA402" s="59">
        <v>7</v>
      </c>
      <c r="AB402" s="14">
        <f t="shared" si="403"/>
        <v>0.2857142857142857</v>
      </c>
      <c r="AC402" s="59">
        <v>7</v>
      </c>
      <c r="AD402" s="59">
        <v>8</v>
      </c>
      <c r="AE402" s="14">
        <f t="shared" si="404"/>
        <v>0.875</v>
      </c>
      <c r="AF402" s="49">
        <f t="shared" si="400"/>
        <v>15</v>
      </c>
      <c r="AG402" s="7">
        <f t="shared" si="400"/>
        <v>20</v>
      </c>
      <c r="AH402" s="14">
        <f t="shared" si="423"/>
        <v>0.75</v>
      </c>
      <c r="AI402" s="17" t="str">
        <f t="shared" si="437"/>
        <v>SOBRESALIENTE</v>
      </c>
      <c r="AJ402" s="11">
        <v>0.1</v>
      </c>
      <c r="AK402" s="11" t="s">
        <v>119</v>
      </c>
      <c r="AL402" s="44" t="s">
        <v>3107</v>
      </c>
      <c r="AM402" s="59">
        <v>8</v>
      </c>
      <c r="AN402" s="59">
        <v>4</v>
      </c>
      <c r="AO402" s="14">
        <f t="shared" si="405"/>
        <v>2</v>
      </c>
      <c r="AP402" s="59">
        <v>8</v>
      </c>
      <c r="AQ402" s="59">
        <v>4</v>
      </c>
      <c r="AR402" s="14">
        <f t="shared" si="406"/>
        <v>2</v>
      </c>
      <c r="AS402" s="59">
        <v>4</v>
      </c>
      <c r="AT402" s="59">
        <v>4</v>
      </c>
      <c r="AU402" s="14">
        <f t="shared" si="407"/>
        <v>1</v>
      </c>
      <c r="AV402" s="150">
        <f t="shared" si="435"/>
        <v>20</v>
      </c>
      <c r="AW402" s="49">
        <f t="shared" si="442"/>
        <v>4</v>
      </c>
      <c r="AX402" s="14">
        <f t="shared" si="408"/>
        <v>5</v>
      </c>
      <c r="AY402" s="17" t="str">
        <f t="shared" si="443"/>
        <v>SOBRESALIENTE</v>
      </c>
      <c r="AZ402" s="11">
        <f t="shared" si="424"/>
        <v>0.1</v>
      </c>
      <c r="BA402" s="11" t="s">
        <v>119</v>
      </c>
      <c r="BB402" s="7" t="s">
        <v>3108</v>
      </c>
      <c r="BC402" s="21"/>
      <c r="BD402" s="21"/>
      <c r="BE402" s="14" t="e">
        <f t="shared" si="409"/>
        <v>#DIV/0!</v>
      </c>
      <c r="BF402" s="21"/>
      <c r="BG402" s="21"/>
      <c r="BH402" s="14" t="e">
        <f t="shared" si="410"/>
        <v>#DIV/0!</v>
      </c>
      <c r="BI402" s="21"/>
      <c r="BJ402" s="21"/>
      <c r="BK402" s="14" t="e">
        <f t="shared" si="411"/>
        <v>#DIV/0!</v>
      </c>
      <c r="BL402" s="27">
        <f t="shared" si="436"/>
        <v>0</v>
      </c>
      <c r="BM402" s="26">
        <f t="shared" si="436"/>
        <v>0</v>
      </c>
      <c r="BN402" s="14" t="e">
        <f t="shared" si="412"/>
        <v>#DIV/0!</v>
      </c>
      <c r="BO402" s="28" t="str">
        <f t="shared" si="438"/>
        <v>N/A</v>
      </c>
      <c r="BP402" s="24">
        <f t="shared" si="394"/>
        <v>0.1</v>
      </c>
      <c r="BQ402" s="21"/>
      <c r="BR402" s="21"/>
      <c r="BS402" s="21"/>
      <c r="BT402" s="14" t="e">
        <f t="shared" si="413"/>
        <v>#DIV/0!</v>
      </c>
      <c r="BU402" s="21"/>
      <c r="BV402" s="21"/>
      <c r="BW402" s="14" t="e">
        <f t="shared" si="414"/>
        <v>#DIV/0!</v>
      </c>
      <c r="BX402" s="21"/>
      <c r="BY402" s="21"/>
      <c r="BZ402" s="14" t="e">
        <f t="shared" si="415"/>
        <v>#DIV/0!</v>
      </c>
      <c r="CA402" s="27">
        <f t="shared" si="416"/>
        <v>0</v>
      </c>
      <c r="CB402" s="26">
        <f t="shared" si="416"/>
        <v>0</v>
      </c>
      <c r="CC402" s="14" t="e">
        <f t="shared" si="417"/>
        <v>#DIV/0!</v>
      </c>
      <c r="CD402" s="28" t="str">
        <f t="shared" si="439"/>
        <v>N/A</v>
      </c>
      <c r="CE402" s="24">
        <f t="shared" si="395"/>
        <v>0.1</v>
      </c>
      <c r="CF402" s="21"/>
      <c r="CG402" s="26">
        <f t="shared" si="433"/>
        <v>35</v>
      </c>
      <c r="CH402" s="26">
        <f t="shared" si="433"/>
        <v>32</v>
      </c>
      <c r="CI402" s="14">
        <f t="shared" si="418"/>
        <v>1.09375</v>
      </c>
      <c r="CJ402" s="28" t="str">
        <f t="shared" si="440"/>
        <v>SOBRESALIENTE</v>
      </c>
      <c r="CK402" s="11">
        <v>0.1</v>
      </c>
      <c r="CL402" s="26"/>
      <c r="CM402" s="26">
        <f t="shared" si="419"/>
        <v>35</v>
      </c>
      <c r="CN402" s="38">
        <f t="shared" si="425"/>
        <v>5.333333333333333</v>
      </c>
      <c r="CO402" s="14">
        <f t="shared" si="420"/>
        <v>6.5625</v>
      </c>
      <c r="CP402" s="28" t="str">
        <f>IFERROR((IF(CO402&lt;=CQ402,"SOBRESALIENTE",IF(CO402&gt;CQ402+(CQ402*0.05),"NO CUMPLIDA","ACEPTABLE"))),"N/A")</f>
        <v>NO CUMPLIDA</v>
      </c>
      <c r="CQ402" s="11">
        <v>0.1</v>
      </c>
      <c r="CR402" s="26"/>
      <c r="CS402" s="26">
        <f t="shared" si="434"/>
        <v>0</v>
      </c>
      <c r="CT402" s="29">
        <f t="shared" si="426"/>
        <v>5.333333333333333</v>
      </c>
      <c r="CU402" s="30">
        <f t="shared" si="421"/>
        <v>0</v>
      </c>
      <c r="CV402" s="28" t="str">
        <f>IFERROR((IF(CU402&lt;=CW402,"SOBRESALIENTE",IF(CU402&gt;CW402+(CW402*0.05),"NO CUMPLIDA","ACEPTABLE"))),"N/A")</f>
        <v>SOBRESALIENTE</v>
      </c>
      <c r="CW402" s="11">
        <v>0.1</v>
      </c>
      <c r="CX402" s="26"/>
      <c r="CY402" s="26">
        <f t="shared" si="441"/>
        <v>35</v>
      </c>
      <c r="CZ402" s="38">
        <f t="shared" si="441"/>
        <v>32</v>
      </c>
      <c r="DA402" s="30">
        <f t="shared" si="422"/>
        <v>1.09375</v>
      </c>
      <c r="DB402" s="28" t="str">
        <f>IFERROR((IF(DA402&lt;=DC402,"SOBRESALIENTE",IF(DA402&gt;DC402+(DC402*0.05),"NO CUMPLIDA","ACEPTABLE"))),"N/A")</f>
        <v>NO CUMPLIDA</v>
      </c>
      <c r="DC402" s="11">
        <v>0.1</v>
      </c>
      <c r="DD402" s="26"/>
    </row>
    <row r="403" spans="1:108" ht="110.25">
      <c r="A403" s="8" t="s">
        <v>3109</v>
      </c>
      <c r="B403" s="7" t="s">
        <v>102</v>
      </c>
      <c r="C403" s="8" t="s">
        <v>3010</v>
      </c>
      <c r="D403" s="7" t="s">
        <v>3011</v>
      </c>
      <c r="E403" s="7">
        <v>59310636</v>
      </c>
      <c r="F403" s="8" t="s">
        <v>3088</v>
      </c>
      <c r="G403" s="7" t="s">
        <v>3011</v>
      </c>
      <c r="H403" s="7">
        <v>59310636</v>
      </c>
      <c r="I403" s="7" t="s">
        <v>107</v>
      </c>
      <c r="J403" s="7" t="s">
        <v>3110</v>
      </c>
      <c r="K403" s="7" t="s">
        <v>3111</v>
      </c>
      <c r="L403" s="7" t="s">
        <v>110</v>
      </c>
      <c r="M403" s="7" t="s">
        <v>3112</v>
      </c>
      <c r="N403" s="7" t="s">
        <v>550</v>
      </c>
      <c r="O403" s="7" t="s">
        <v>172</v>
      </c>
      <c r="P403" s="7" t="s">
        <v>3092</v>
      </c>
      <c r="Q403" s="7" t="s">
        <v>1073</v>
      </c>
      <c r="R403" s="8" t="s">
        <v>3113</v>
      </c>
      <c r="S403" s="7" t="s">
        <v>3114</v>
      </c>
      <c r="T403" s="7" t="s">
        <v>3115</v>
      </c>
      <c r="U403" s="11">
        <v>0.9</v>
      </c>
      <c r="V403" s="7" t="s">
        <v>160</v>
      </c>
      <c r="W403" s="60">
        <v>5</v>
      </c>
      <c r="X403" s="59">
        <v>5</v>
      </c>
      <c r="Y403" s="14">
        <f t="shared" si="402"/>
        <v>1</v>
      </c>
      <c r="Z403" s="59">
        <v>7</v>
      </c>
      <c r="AA403" s="59">
        <v>7</v>
      </c>
      <c r="AB403" s="14">
        <f t="shared" si="403"/>
        <v>1</v>
      </c>
      <c r="AC403" s="59">
        <v>8</v>
      </c>
      <c r="AD403" s="59">
        <v>8</v>
      </c>
      <c r="AE403" s="14">
        <f t="shared" si="404"/>
        <v>1</v>
      </c>
      <c r="AF403" s="49">
        <f t="shared" si="400"/>
        <v>20</v>
      </c>
      <c r="AG403" s="7">
        <f t="shared" si="400"/>
        <v>20</v>
      </c>
      <c r="AH403" s="14">
        <f t="shared" si="423"/>
        <v>1</v>
      </c>
      <c r="AI403" s="17" t="str">
        <f t="shared" si="437"/>
        <v>SOBRESALIENTE</v>
      </c>
      <c r="AJ403" s="11">
        <v>0.9</v>
      </c>
      <c r="AK403" s="11" t="s">
        <v>119</v>
      </c>
      <c r="AL403" s="44" t="s">
        <v>3116</v>
      </c>
      <c r="AM403" s="59">
        <v>4</v>
      </c>
      <c r="AN403" s="59">
        <v>4</v>
      </c>
      <c r="AO403" s="14">
        <f t="shared" si="405"/>
        <v>1</v>
      </c>
      <c r="AP403" s="59">
        <v>4</v>
      </c>
      <c r="AQ403" s="59">
        <v>4</v>
      </c>
      <c r="AR403" s="14">
        <f t="shared" si="406"/>
        <v>1</v>
      </c>
      <c r="AS403" s="59">
        <v>4</v>
      </c>
      <c r="AT403" s="59">
        <v>4</v>
      </c>
      <c r="AU403" s="14">
        <f t="shared" si="407"/>
        <v>1</v>
      </c>
      <c r="AV403" s="150">
        <f t="shared" si="435"/>
        <v>12</v>
      </c>
      <c r="AW403" s="49">
        <f t="shared" si="442"/>
        <v>4</v>
      </c>
      <c r="AX403" s="14">
        <f t="shared" si="408"/>
        <v>3</v>
      </c>
      <c r="AY403" s="17" t="str">
        <f t="shared" si="443"/>
        <v>SOBRESALIENTE</v>
      </c>
      <c r="AZ403" s="11">
        <f t="shared" si="424"/>
        <v>0.9</v>
      </c>
      <c r="BA403" s="11" t="s">
        <v>119</v>
      </c>
      <c r="BB403" s="7" t="s">
        <v>3117</v>
      </c>
      <c r="BC403" s="21"/>
      <c r="BD403" s="21"/>
      <c r="BE403" s="14" t="e">
        <f t="shared" si="409"/>
        <v>#DIV/0!</v>
      </c>
      <c r="BF403" s="21"/>
      <c r="BG403" s="21"/>
      <c r="BH403" s="14" t="e">
        <f t="shared" si="410"/>
        <v>#DIV/0!</v>
      </c>
      <c r="BI403" s="21"/>
      <c r="BJ403" s="21"/>
      <c r="BK403" s="14" t="e">
        <f t="shared" si="411"/>
        <v>#DIV/0!</v>
      </c>
      <c r="BL403" s="27">
        <f t="shared" si="436"/>
        <v>0</v>
      </c>
      <c r="BM403" s="26">
        <f t="shared" si="436"/>
        <v>0</v>
      </c>
      <c r="BN403" s="14" t="e">
        <f t="shared" si="412"/>
        <v>#DIV/0!</v>
      </c>
      <c r="BO403" s="28" t="str">
        <f t="shared" si="438"/>
        <v>N/A</v>
      </c>
      <c r="BP403" s="24">
        <f t="shared" si="394"/>
        <v>0.9</v>
      </c>
      <c r="BQ403" s="21"/>
      <c r="BR403" s="21"/>
      <c r="BS403" s="21"/>
      <c r="BT403" s="14" t="e">
        <f t="shared" si="413"/>
        <v>#DIV/0!</v>
      </c>
      <c r="BU403" s="21"/>
      <c r="BV403" s="21"/>
      <c r="BW403" s="14" t="e">
        <f t="shared" si="414"/>
        <v>#DIV/0!</v>
      </c>
      <c r="BX403" s="21"/>
      <c r="BY403" s="21"/>
      <c r="BZ403" s="14" t="e">
        <f t="shared" si="415"/>
        <v>#DIV/0!</v>
      </c>
      <c r="CA403" s="27">
        <f t="shared" si="416"/>
        <v>0</v>
      </c>
      <c r="CB403" s="26">
        <f t="shared" si="416"/>
        <v>0</v>
      </c>
      <c r="CC403" s="14" t="e">
        <f t="shared" si="417"/>
        <v>#DIV/0!</v>
      </c>
      <c r="CD403" s="28" t="str">
        <f t="shared" si="439"/>
        <v>N/A</v>
      </c>
      <c r="CE403" s="24">
        <f t="shared" si="395"/>
        <v>0.9</v>
      </c>
      <c r="CF403" s="21"/>
      <c r="CG403" s="26">
        <f t="shared" si="433"/>
        <v>32</v>
      </c>
      <c r="CH403" s="26">
        <f t="shared" si="433"/>
        <v>32</v>
      </c>
      <c r="CI403" s="14">
        <f t="shared" si="418"/>
        <v>1</v>
      </c>
      <c r="CJ403" s="28" t="str">
        <f t="shared" si="440"/>
        <v>SOBRESALIENTE</v>
      </c>
      <c r="CK403" s="11">
        <v>0.9</v>
      </c>
      <c r="CL403" s="26"/>
      <c r="CM403" s="26">
        <f t="shared" si="419"/>
        <v>32</v>
      </c>
      <c r="CN403" s="38">
        <f t="shared" si="425"/>
        <v>5.333333333333333</v>
      </c>
      <c r="CO403" s="14">
        <f t="shared" si="420"/>
        <v>6</v>
      </c>
      <c r="CP403" s="28" t="str">
        <f t="shared" ref="CP403:CP410" si="444">IFERROR((IF(CO403&gt;=CQ403,"SOBRESALIENTE",IF(CO403&lt;CQ403-(CQ403*0.05),"NO CUMPLIDA","ACEPTABLE"))),"N/A")</f>
        <v>SOBRESALIENTE</v>
      </c>
      <c r="CQ403" s="11">
        <v>0.9</v>
      </c>
      <c r="CR403" s="26"/>
      <c r="CS403" s="26">
        <f t="shared" si="434"/>
        <v>0</v>
      </c>
      <c r="CT403" s="29">
        <f t="shared" si="426"/>
        <v>5.333333333333333</v>
      </c>
      <c r="CU403" s="30">
        <f t="shared" si="421"/>
        <v>0</v>
      </c>
      <c r="CV403" s="28" t="str">
        <f t="shared" ref="CV403:CV410" si="445">IFERROR((IF(CU403&gt;=CW403,"SOBRESALIENTE",IF(CU403&lt;CW403-(CW403*0.05),"NO CUMPLIDA","ACEPTABLE"))),"N/A")</f>
        <v>NO CUMPLIDA</v>
      </c>
      <c r="CW403" s="11">
        <v>0.9</v>
      </c>
      <c r="CX403" s="26"/>
      <c r="CY403" s="26">
        <f t="shared" si="441"/>
        <v>32</v>
      </c>
      <c r="CZ403" s="38">
        <f t="shared" si="441"/>
        <v>32</v>
      </c>
      <c r="DA403" s="30">
        <f t="shared" si="422"/>
        <v>1</v>
      </c>
      <c r="DB403" s="28" t="str">
        <f t="shared" ref="DB403:DB410" si="446">IFERROR((IF(DA403&gt;=DC403,"SOBRESALIENTE",IF(DA403&lt;DC403-(DC403*0.05),"NO CUMPLIDA","ACEPTABLE"))),"N/A")</f>
        <v>SOBRESALIENTE</v>
      </c>
      <c r="DC403" s="11">
        <v>0.9</v>
      </c>
      <c r="DD403" s="26"/>
    </row>
    <row r="404" spans="1:108" ht="112.5">
      <c r="A404" s="6" t="s">
        <v>3118</v>
      </c>
      <c r="B404" s="7" t="s">
        <v>102</v>
      </c>
      <c r="C404" s="8" t="s">
        <v>3010</v>
      </c>
      <c r="D404" s="7" t="s">
        <v>3011</v>
      </c>
      <c r="E404" s="7">
        <v>59310636</v>
      </c>
      <c r="F404" s="8" t="s">
        <v>3088</v>
      </c>
      <c r="G404" s="7" t="s">
        <v>3011</v>
      </c>
      <c r="H404" s="7">
        <v>59310636</v>
      </c>
      <c r="I404" s="7" t="s">
        <v>107</v>
      </c>
      <c r="J404" s="7" t="s">
        <v>3119</v>
      </c>
      <c r="K404" s="7" t="s">
        <v>3120</v>
      </c>
      <c r="L404" s="7" t="s">
        <v>110</v>
      </c>
      <c r="M404" s="7" t="s">
        <v>3121</v>
      </c>
      <c r="N404" s="7" t="s">
        <v>112</v>
      </c>
      <c r="O404" s="7" t="s">
        <v>172</v>
      </c>
      <c r="P404" s="7" t="s">
        <v>3122</v>
      </c>
      <c r="Q404" s="7" t="s">
        <v>1690</v>
      </c>
      <c r="R404" s="8" t="s">
        <v>3123</v>
      </c>
      <c r="S404" s="7" t="s">
        <v>3124</v>
      </c>
      <c r="T404" s="7" t="s">
        <v>3125</v>
      </c>
      <c r="U404" s="11">
        <v>0.9</v>
      </c>
      <c r="V404" s="7" t="s">
        <v>160</v>
      </c>
      <c r="W404" s="60">
        <v>4</v>
      </c>
      <c r="X404" s="59">
        <v>4</v>
      </c>
      <c r="Y404" s="14">
        <f t="shared" si="402"/>
        <v>1</v>
      </c>
      <c r="Z404" s="59">
        <v>5</v>
      </c>
      <c r="AA404" s="59">
        <v>5</v>
      </c>
      <c r="AB404" s="14">
        <f t="shared" si="403"/>
        <v>1</v>
      </c>
      <c r="AC404" s="59">
        <v>4</v>
      </c>
      <c r="AD404" s="59">
        <v>4</v>
      </c>
      <c r="AE404" s="14">
        <f t="shared" si="404"/>
        <v>1</v>
      </c>
      <c r="AF404" s="49">
        <f t="shared" si="400"/>
        <v>13</v>
      </c>
      <c r="AG404" s="7">
        <f t="shared" si="400"/>
        <v>13</v>
      </c>
      <c r="AH404" s="14">
        <f t="shared" si="423"/>
        <v>1</v>
      </c>
      <c r="AI404" s="17" t="str">
        <f t="shared" si="437"/>
        <v>SOBRESALIENTE</v>
      </c>
      <c r="AJ404" s="11">
        <v>0.9</v>
      </c>
      <c r="AK404" s="11" t="s">
        <v>119</v>
      </c>
      <c r="AL404" s="44" t="s">
        <v>3126</v>
      </c>
      <c r="AM404" s="59">
        <v>3</v>
      </c>
      <c r="AN404" s="59">
        <v>3</v>
      </c>
      <c r="AO404" s="14">
        <f t="shared" si="405"/>
        <v>1</v>
      </c>
      <c r="AP404" s="59">
        <v>6</v>
      </c>
      <c r="AQ404" s="59">
        <v>6</v>
      </c>
      <c r="AR404" s="14">
        <f t="shared" si="406"/>
        <v>1</v>
      </c>
      <c r="AS404" s="59">
        <v>4</v>
      </c>
      <c r="AT404" s="59">
        <v>4</v>
      </c>
      <c r="AU404" s="14">
        <f t="shared" si="407"/>
        <v>1</v>
      </c>
      <c r="AV404" s="150">
        <f t="shared" si="435"/>
        <v>13</v>
      </c>
      <c r="AW404" s="49">
        <f t="shared" si="442"/>
        <v>4.333333333333333</v>
      </c>
      <c r="AX404" s="14">
        <f t="shared" si="408"/>
        <v>3</v>
      </c>
      <c r="AY404" s="17" t="str">
        <f t="shared" si="443"/>
        <v>SOBRESALIENTE</v>
      </c>
      <c r="AZ404" s="11">
        <f t="shared" si="424"/>
        <v>0.9</v>
      </c>
      <c r="BA404" s="11" t="s">
        <v>119</v>
      </c>
      <c r="BB404" s="7" t="s">
        <v>3126</v>
      </c>
      <c r="BC404" s="21"/>
      <c r="BD404" s="21"/>
      <c r="BE404" s="14" t="e">
        <f t="shared" si="409"/>
        <v>#DIV/0!</v>
      </c>
      <c r="BF404" s="21"/>
      <c r="BG404" s="21"/>
      <c r="BH404" s="14" t="e">
        <f t="shared" si="410"/>
        <v>#DIV/0!</v>
      </c>
      <c r="BI404" s="21"/>
      <c r="BJ404" s="21"/>
      <c r="BK404" s="14" t="e">
        <f t="shared" si="411"/>
        <v>#DIV/0!</v>
      </c>
      <c r="BL404" s="27">
        <f t="shared" si="436"/>
        <v>0</v>
      </c>
      <c r="BM404" s="26">
        <f t="shared" si="436"/>
        <v>0</v>
      </c>
      <c r="BN404" s="14" t="e">
        <f t="shared" si="412"/>
        <v>#DIV/0!</v>
      </c>
      <c r="BO404" s="28" t="str">
        <f t="shared" si="438"/>
        <v>N/A</v>
      </c>
      <c r="BP404" s="24">
        <f t="shared" si="394"/>
        <v>0.9</v>
      </c>
      <c r="BQ404" s="21"/>
      <c r="BR404" s="21"/>
      <c r="BS404" s="21"/>
      <c r="BT404" s="14" t="e">
        <f t="shared" si="413"/>
        <v>#DIV/0!</v>
      </c>
      <c r="BU404" s="21"/>
      <c r="BV404" s="21"/>
      <c r="BW404" s="14" t="e">
        <f t="shared" si="414"/>
        <v>#DIV/0!</v>
      </c>
      <c r="BX404" s="21"/>
      <c r="BY404" s="21"/>
      <c r="BZ404" s="14" t="e">
        <f t="shared" si="415"/>
        <v>#DIV/0!</v>
      </c>
      <c r="CA404" s="27">
        <f t="shared" si="416"/>
        <v>0</v>
      </c>
      <c r="CB404" s="26">
        <f t="shared" si="416"/>
        <v>0</v>
      </c>
      <c r="CC404" s="14" t="e">
        <f t="shared" si="417"/>
        <v>#DIV/0!</v>
      </c>
      <c r="CD404" s="28" t="str">
        <f t="shared" si="439"/>
        <v>N/A</v>
      </c>
      <c r="CE404" s="24">
        <f t="shared" si="395"/>
        <v>0.9</v>
      </c>
      <c r="CF404" s="21"/>
      <c r="CG404" s="26">
        <f t="shared" si="433"/>
        <v>26</v>
      </c>
      <c r="CH404" s="26">
        <f t="shared" si="433"/>
        <v>26</v>
      </c>
      <c r="CI404" s="14">
        <f t="shared" si="418"/>
        <v>1</v>
      </c>
      <c r="CJ404" s="28" t="str">
        <f t="shared" si="440"/>
        <v>SOBRESALIENTE</v>
      </c>
      <c r="CK404" s="11">
        <v>0.9</v>
      </c>
      <c r="CL404" s="26"/>
      <c r="CM404" s="26">
        <f t="shared" si="419"/>
        <v>26</v>
      </c>
      <c r="CN404" s="38">
        <f t="shared" si="425"/>
        <v>4.333333333333333</v>
      </c>
      <c r="CO404" s="14">
        <f t="shared" si="420"/>
        <v>6</v>
      </c>
      <c r="CP404" s="28" t="str">
        <f t="shared" si="444"/>
        <v>SOBRESALIENTE</v>
      </c>
      <c r="CQ404" s="11">
        <v>0.9</v>
      </c>
      <c r="CR404" s="26"/>
      <c r="CS404" s="26">
        <f t="shared" si="434"/>
        <v>0</v>
      </c>
      <c r="CT404" s="29">
        <f t="shared" si="426"/>
        <v>4.333333333333333</v>
      </c>
      <c r="CU404" s="30">
        <f t="shared" si="421"/>
        <v>0</v>
      </c>
      <c r="CV404" s="28" t="str">
        <f t="shared" si="445"/>
        <v>NO CUMPLIDA</v>
      </c>
      <c r="CW404" s="11">
        <v>0.9</v>
      </c>
      <c r="CX404" s="26"/>
      <c r="CY404" s="26">
        <f t="shared" si="441"/>
        <v>26</v>
      </c>
      <c r="CZ404" s="38">
        <f t="shared" si="441"/>
        <v>26</v>
      </c>
      <c r="DA404" s="30">
        <f t="shared" si="422"/>
        <v>1</v>
      </c>
      <c r="DB404" s="28" t="str">
        <f t="shared" si="446"/>
        <v>SOBRESALIENTE</v>
      </c>
      <c r="DC404" s="11">
        <v>0.9</v>
      </c>
      <c r="DD404" s="26"/>
    </row>
    <row r="405" spans="1:108" ht="101.25">
      <c r="A405" s="8" t="s">
        <v>3127</v>
      </c>
      <c r="B405" s="7" t="s">
        <v>102</v>
      </c>
      <c r="C405" s="8" t="s">
        <v>3010</v>
      </c>
      <c r="D405" s="7" t="s">
        <v>3011</v>
      </c>
      <c r="E405" s="7">
        <v>59310636</v>
      </c>
      <c r="F405" s="8" t="s">
        <v>3088</v>
      </c>
      <c r="G405" s="7" t="s">
        <v>3011</v>
      </c>
      <c r="H405" s="7">
        <v>59310636</v>
      </c>
      <c r="I405" s="7" t="s">
        <v>107</v>
      </c>
      <c r="J405" s="7" t="s">
        <v>3128</v>
      </c>
      <c r="K405" s="7" t="s">
        <v>3129</v>
      </c>
      <c r="L405" s="7" t="s">
        <v>110</v>
      </c>
      <c r="M405" s="7" t="s">
        <v>3130</v>
      </c>
      <c r="N405" s="7" t="s">
        <v>550</v>
      </c>
      <c r="O405" s="7" t="s">
        <v>172</v>
      </c>
      <c r="P405" s="7" t="s">
        <v>3131</v>
      </c>
      <c r="Q405" s="7" t="s">
        <v>1073</v>
      </c>
      <c r="R405" s="8" t="s">
        <v>3132</v>
      </c>
      <c r="S405" s="7" t="s">
        <v>3133</v>
      </c>
      <c r="T405" s="7" t="s">
        <v>3134</v>
      </c>
      <c r="U405" s="11">
        <v>1</v>
      </c>
      <c r="V405" s="7" t="s">
        <v>160</v>
      </c>
      <c r="W405" s="60">
        <v>6</v>
      </c>
      <c r="X405" s="59">
        <v>6</v>
      </c>
      <c r="Y405" s="14">
        <f t="shared" si="402"/>
        <v>1</v>
      </c>
      <c r="Z405" s="59">
        <v>10</v>
      </c>
      <c r="AA405" s="59">
        <v>10</v>
      </c>
      <c r="AB405" s="14">
        <f t="shared" si="403"/>
        <v>1</v>
      </c>
      <c r="AC405" s="59">
        <v>10</v>
      </c>
      <c r="AD405" s="59">
        <v>10</v>
      </c>
      <c r="AE405" s="14">
        <f t="shared" si="404"/>
        <v>1</v>
      </c>
      <c r="AF405" s="49">
        <f t="shared" si="400"/>
        <v>26</v>
      </c>
      <c r="AG405" s="7">
        <f t="shared" si="400"/>
        <v>26</v>
      </c>
      <c r="AH405" s="14">
        <f t="shared" si="423"/>
        <v>1</v>
      </c>
      <c r="AI405" s="17" t="str">
        <f t="shared" si="437"/>
        <v>SOBRESALIENTE</v>
      </c>
      <c r="AJ405" s="11">
        <v>1</v>
      </c>
      <c r="AK405" s="11" t="s">
        <v>119</v>
      </c>
      <c r="AL405" s="44" t="s">
        <v>3135</v>
      </c>
      <c r="AM405" s="59">
        <v>6</v>
      </c>
      <c r="AN405" s="59">
        <v>6</v>
      </c>
      <c r="AO405" s="14">
        <f t="shared" si="405"/>
        <v>1</v>
      </c>
      <c r="AP405" s="59">
        <v>5</v>
      </c>
      <c r="AQ405" s="59">
        <v>5</v>
      </c>
      <c r="AR405" s="14">
        <f t="shared" si="406"/>
        <v>1</v>
      </c>
      <c r="AS405" s="59">
        <v>5</v>
      </c>
      <c r="AT405" s="59">
        <v>5</v>
      </c>
      <c r="AU405" s="14">
        <f t="shared" si="407"/>
        <v>1</v>
      </c>
      <c r="AV405" s="150">
        <f t="shared" si="435"/>
        <v>16</v>
      </c>
      <c r="AW405" s="49">
        <f t="shared" si="442"/>
        <v>5.333333333333333</v>
      </c>
      <c r="AX405" s="14">
        <f t="shared" si="408"/>
        <v>3</v>
      </c>
      <c r="AY405" s="17" t="str">
        <f t="shared" si="443"/>
        <v>SOBRESALIENTE</v>
      </c>
      <c r="AZ405" s="11">
        <f t="shared" si="424"/>
        <v>1</v>
      </c>
      <c r="BA405" s="11" t="s">
        <v>119</v>
      </c>
      <c r="BB405" s="7" t="s">
        <v>3136</v>
      </c>
      <c r="BC405" s="21"/>
      <c r="BD405" s="21"/>
      <c r="BE405" s="14" t="e">
        <f t="shared" si="409"/>
        <v>#DIV/0!</v>
      </c>
      <c r="BF405" s="21"/>
      <c r="BG405" s="21"/>
      <c r="BH405" s="14" t="e">
        <f t="shared" si="410"/>
        <v>#DIV/0!</v>
      </c>
      <c r="BI405" s="21"/>
      <c r="BJ405" s="21"/>
      <c r="BK405" s="14" t="e">
        <f t="shared" si="411"/>
        <v>#DIV/0!</v>
      </c>
      <c r="BL405" s="27">
        <f t="shared" si="436"/>
        <v>0</v>
      </c>
      <c r="BM405" s="26">
        <f t="shared" si="436"/>
        <v>0</v>
      </c>
      <c r="BN405" s="14" t="e">
        <f t="shared" si="412"/>
        <v>#DIV/0!</v>
      </c>
      <c r="BO405" s="28" t="str">
        <f t="shared" si="438"/>
        <v>N/A</v>
      </c>
      <c r="BP405" s="24">
        <f t="shared" si="394"/>
        <v>1</v>
      </c>
      <c r="BQ405" s="21"/>
      <c r="BR405" s="21"/>
      <c r="BS405" s="21"/>
      <c r="BT405" s="14" t="e">
        <f t="shared" si="413"/>
        <v>#DIV/0!</v>
      </c>
      <c r="BU405" s="21"/>
      <c r="BV405" s="21"/>
      <c r="BW405" s="14" t="e">
        <f t="shared" si="414"/>
        <v>#DIV/0!</v>
      </c>
      <c r="BX405" s="21"/>
      <c r="BY405" s="21"/>
      <c r="BZ405" s="14" t="e">
        <f t="shared" si="415"/>
        <v>#DIV/0!</v>
      </c>
      <c r="CA405" s="27">
        <f t="shared" si="416"/>
        <v>0</v>
      </c>
      <c r="CB405" s="26">
        <f t="shared" si="416"/>
        <v>0</v>
      </c>
      <c r="CC405" s="14" t="e">
        <f t="shared" si="417"/>
        <v>#DIV/0!</v>
      </c>
      <c r="CD405" s="28" t="str">
        <f t="shared" si="439"/>
        <v>N/A</v>
      </c>
      <c r="CE405" s="24">
        <f t="shared" si="395"/>
        <v>1</v>
      </c>
      <c r="CF405" s="21"/>
      <c r="CG405" s="26">
        <f t="shared" si="433"/>
        <v>42</v>
      </c>
      <c r="CH405" s="26">
        <f t="shared" si="433"/>
        <v>42</v>
      </c>
      <c r="CI405" s="14">
        <f t="shared" si="418"/>
        <v>1</v>
      </c>
      <c r="CJ405" s="28" t="str">
        <f t="shared" si="440"/>
        <v>SOBRESALIENTE</v>
      </c>
      <c r="CK405" s="11">
        <v>1</v>
      </c>
      <c r="CL405" s="26"/>
      <c r="CM405" s="26">
        <f t="shared" si="419"/>
        <v>42</v>
      </c>
      <c r="CN405" s="38">
        <f t="shared" si="425"/>
        <v>7</v>
      </c>
      <c r="CO405" s="14">
        <f t="shared" si="420"/>
        <v>6</v>
      </c>
      <c r="CP405" s="28" t="str">
        <f t="shared" si="444"/>
        <v>SOBRESALIENTE</v>
      </c>
      <c r="CQ405" s="11">
        <v>1</v>
      </c>
      <c r="CR405" s="26"/>
      <c r="CS405" s="26">
        <f t="shared" si="434"/>
        <v>0</v>
      </c>
      <c r="CT405" s="29">
        <f t="shared" si="426"/>
        <v>7</v>
      </c>
      <c r="CU405" s="30">
        <f t="shared" si="421"/>
        <v>0</v>
      </c>
      <c r="CV405" s="28" t="str">
        <f t="shared" si="445"/>
        <v>NO CUMPLIDA</v>
      </c>
      <c r="CW405" s="11">
        <v>1</v>
      </c>
      <c r="CX405" s="26"/>
      <c r="CY405" s="26">
        <f t="shared" si="441"/>
        <v>42</v>
      </c>
      <c r="CZ405" s="38">
        <f t="shared" si="441"/>
        <v>42</v>
      </c>
      <c r="DA405" s="30">
        <f t="shared" si="422"/>
        <v>1</v>
      </c>
      <c r="DB405" s="28" t="str">
        <f t="shared" si="446"/>
        <v>SOBRESALIENTE</v>
      </c>
      <c r="DC405" s="11">
        <v>1</v>
      </c>
      <c r="DD405" s="26"/>
    </row>
    <row r="406" spans="1:108" ht="126">
      <c r="A406" s="6" t="s">
        <v>3137</v>
      </c>
      <c r="B406" s="7" t="s">
        <v>102</v>
      </c>
      <c r="C406" s="8" t="s">
        <v>3010</v>
      </c>
      <c r="D406" s="7" t="s">
        <v>3011</v>
      </c>
      <c r="E406" s="7">
        <v>59310636</v>
      </c>
      <c r="F406" s="8" t="s">
        <v>3088</v>
      </c>
      <c r="G406" s="7" t="s">
        <v>3011</v>
      </c>
      <c r="H406" s="7">
        <v>59310636</v>
      </c>
      <c r="I406" s="7" t="s">
        <v>107</v>
      </c>
      <c r="J406" s="7" t="s">
        <v>3138</v>
      </c>
      <c r="K406" s="7" t="s">
        <v>3139</v>
      </c>
      <c r="L406" s="7" t="s">
        <v>110</v>
      </c>
      <c r="M406" s="7" t="s">
        <v>3140</v>
      </c>
      <c r="N406" s="7" t="s">
        <v>550</v>
      </c>
      <c r="O406" s="7" t="s">
        <v>172</v>
      </c>
      <c r="P406" s="7" t="s">
        <v>3131</v>
      </c>
      <c r="Q406" s="7" t="s">
        <v>1073</v>
      </c>
      <c r="R406" s="8" t="s">
        <v>3141</v>
      </c>
      <c r="S406" s="7" t="s">
        <v>3142</v>
      </c>
      <c r="T406" s="7" t="s">
        <v>3143</v>
      </c>
      <c r="U406" s="11">
        <v>1</v>
      </c>
      <c r="V406" s="7" t="s">
        <v>160</v>
      </c>
      <c r="W406" s="60">
        <v>1</v>
      </c>
      <c r="X406" s="59">
        <v>1</v>
      </c>
      <c r="Y406" s="14">
        <f t="shared" si="402"/>
        <v>1</v>
      </c>
      <c r="Z406" s="59">
        <v>6</v>
      </c>
      <c r="AA406" s="59">
        <v>6</v>
      </c>
      <c r="AB406" s="14">
        <f t="shared" si="403"/>
        <v>1</v>
      </c>
      <c r="AC406" s="59">
        <v>10</v>
      </c>
      <c r="AD406" s="59">
        <v>10</v>
      </c>
      <c r="AE406" s="14">
        <f t="shared" si="404"/>
        <v>1</v>
      </c>
      <c r="AF406" s="49">
        <f t="shared" si="400"/>
        <v>17</v>
      </c>
      <c r="AG406" s="7">
        <f t="shared" si="400"/>
        <v>17</v>
      </c>
      <c r="AH406" s="14">
        <f t="shared" si="423"/>
        <v>1</v>
      </c>
      <c r="AI406" s="17" t="str">
        <f t="shared" si="437"/>
        <v>SOBRESALIENTE</v>
      </c>
      <c r="AJ406" s="11">
        <v>1</v>
      </c>
      <c r="AK406" s="11" t="s">
        <v>119</v>
      </c>
      <c r="AL406" s="44" t="s">
        <v>3144</v>
      </c>
      <c r="AM406" s="59">
        <v>1</v>
      </c>
      <c r="AN406" s="59">
        <v>1</v>
      </c>
      <c r="AO406" s="14">
        <f t="shared" si="405"/>
        <v>1</v>
      </c>
      <c r="AP406" s="59">
        <v>6</v>
      </c>
      <c r="AQ406" s="59">
        <v>6</v>
      </c>
      <c r="AR406" s="14">
        <f t="shared" si="406"/>
        <v>1</v>
      </c>
      <c r="AS406" s="59">
        <v>10</v>
      </c>
      <c r="AT406" s="59">
        <v>10</v>
      </c>
      <c r="AU406" s="14">
        <f t="shared" si="407"/>
        <v>1</v>
      </c>
      <c r="AV406" s="150">
        <f t="shared" si="435"/>
        <v>17</v>
      </c>
      <c r="AW406" s="49">
        <f t="shared" si="442"/>
        <v>5.666666666666667</v>
      </c>
      <c r="AX406" s="14">
        <f t="shared" si="408"/>
        <v>3</v>
      </c>
      <c r="AY406" s="17" t="str">
        <f t="shared" si="443"/>
        <v>SOBRESALIENTE</v>
      </c>
      <c r="AZ406" s="11">
        <f t="shared" si="424"/>
        <v>1</v>
      </c>
      <c r="BA406" s="11" t="s">
        <v>119</v>
      </c>
      <c r="BB406" s="7" t="s">
        <v>3144</v>
      </c>
      <c r="BC406" s="21"/>
      <c r="BD406" s="21"/>
      <c r="BE406" s="14" t="e">
        <f t="shared" si="409"/>
        <v>#DIV/0!</v>
      </c>
      <c r="BF406" s="21"/>
      <c r="BG406" s="21"/>
      <c r="BH406" s="14" t="e">
        <f t="shared" si="410"/>
        <v>#DIV/0!</v>
      </c>
      <c r="BI406" s="21"/>
      <c r="BJ406" s="21"/>
      <c r="BK406" s="14" t="e">
        <f t="shared" si="411"/>
        <v>#DIV/0!</v>
      </c>
      <c r="BL406" s="27">
        <f t="shared" si="436"/>
        <v>0</v>
      </c>
      <c r="BM406" s="26">
        <f t="shared" si="436"/>
        <v>0</v>
      </c>
      <c r="BN406" s="14" t="e">
        <f t="shared" si="412"/>
        <v>#DIV/0!</v>
      </c>
      <c r="BO406" s="28" t="str">
        <f t="shared" si="438"/>
        <v>N/A</v>
      </c>
      <c r="BP406" s="24">
        <f t="shared" si="394"/>
        <v>1</v>
      </c>
      <c r="BQ406" s="21"/>
      <c r="BR406" s="21"/>
      <c r="BS406" s="21"/>
      <c r="BT406" s="14" t="e">
        <f t="shared" si="413"/>
        <v>#DIV/0!</v>
      </c>
      <c r="BU406" s="21"/>
      <c r="BV406" s="21"/>
      <c r="BW406" s="14" t="e">
        <f t="shared" si="414"/>
        <v>#DIV/0!</v>
      </c>
      <c r="BX406" s="21"/>
      <c r="BY406" s="21"/>
      <c r="BZ406" s="14" t="e">
        <f t="shared" si="415"/>
        <v>#DIV/0!</v>
      </c>
      <c r="CA406" s="27">
        <f t="shared" si="416"/>
        <v>0</v>
      </c>
      <c r="CB406" s="26">
        <f t="shared" si="416"/>
        <v>0</v>
      </c>
      <c r="CC406" s="14" t="e">
        <f t="shared" si="417"/>
        <v>#DIV/0!</v>
      </c>
      <c r="CD406" s="28" t="str">
        <f t="shared" si="439"/>
        <v>N/A</v>
      </c>
      <c r="CE406" s="24">
        <f t="shared" si="395"/>
        <v>1</v>
      </c>
      <c r="CF406" s="21"/>
      <c r="CG406" s="26">
        <f t="shared" si="433"/>
        <v>34</v>
      </c>
      <c r="CH406" s="26">
        <f t="shared" si="433"/>
        <v>34</v>
      </c>
      <c r="CI406" s="14">
        <f t="shared" si="418"/>
        <v>1</v>
      </c>
      <c r="CJ406" s="28" t="str">
        <f t="shared" si="440"/>
        <v>SOBRESALIENTE</v>
      </c>
      <c r="CK406" s="11">
        <v>1</v>
      </c>
      <c r="CL406" s="26"/>
      <c r="CM406" s="26">
        <f t="shared" si="419"/>
        <v>34</v>
      </c>
      <c r="CN406" s="38">
        <f t="shared" si="425"/>
        <v>5.666666666666667</v>
      </c>
      <c r="CO406" s="14">
        <f t="shared" si="420"/>
        <v>6</v>
      </c>
      <c r="CP406" s="28" t="str">
        <f t="shared" si="444"/>
        <v>SOBRESALIENTE</v>
      </c>
      <c r="CQ406" s="11">
        <v>1</v>
      </c>
      <c r="CR406" s="26"/>
      <c r="CS406" s="26">
        <f t="shared" si="434"/>
        <v>0</v>
      </c>
      <c r="CT406" s="29">
        <f t="shared" si="426"/>
        <v>5.666666666666667</v>
      </c>
      <c r="CU406" s="30">
        <f t="shared" si="421"/>
        <v>0</v>
      </c>
      <c r="CV406" s="28" t="str">
        <f t="shared" si="445"/>
        <v>NO CUMPLIDA</v>
      </c>
      <c r="CW406" s="11">
        <v>1</v>
      </c>
      <c r="CX406" s="26"/>
      <c r="CY406" s="26">
        <f t="shared" si="441"/>
        <v>34</v>
      </c>
      <c r="CZ406" s="38">
        <f t="shared" si="441"/>
        <v>34</v>
      </c>
      <c r="DA406" s="30">
        <f t="shared" si="422"/>
        <v>1</v>
      </c>
      <c r="DB406" s="28" t="str">
        <f t="shared" si="446"/>
        <v>SOBRESALIENTE</v>
      </c>
      <c r="DC406" s="11">
        <v>1</v>
      </c>
      <c r="DD406" s="26"/>
    </row>
    <row r="407" spans="1:108" ht="101.25">
      <c r="A407" s="8" t="s">
        <v>3145</v>
      </c>
      <c r="B407" s="7" t="s">
        <v>102</v>
      </c>
      <c r="C407" s="8" t="s">
        <v>3010</v>
      </c>
      <c r="D407" s="7" t="s">
        <v>3011</v>
      </c>
      <c r="E407" s="7">
        <v>59310636</v>
      </c>
      <c r="F407" s="8" t="s">
        <v>3088</v>
      </c>
      <c r="G407" s="7" t="s">
        <v>3011</v>
      </c>
      <c r="H407" s="7">
        <v>59310636</v>
      </c>
      <c r="I407" s="7" t="s">
        <v>107</v>
      </c>
      <c r="J407" s="7" t="s">
        <v>3146</v>
      </c>
      <c r="K407" s="7" t="s">
        <v>3147</v>
      </c>
      <c r="L407" s="7" t="s">
        <v>110</v>
      </c>
      <c r="M407" s="7" t="s">
        <v>3140</v>
      </c>
      <c r="N407" s="7" t="s">
        <v>154</v>
      </c>
      <c r="O407" s="7" t="s">
        <v>172</v>
      </c>
      <c r="P407" s="7" t="s">
        <v>3131</v>
      </c>
      <c r="Q407" s="7" t="s">
        <v>1073</v>
      </c>
      <c r="R407" s="8" t="s">
        <v>3148</v>
      </c>
      <c r="S407" s="7" t="s">
        <v>3149</v>
      </c>
      <c r="T407" s="7" t="s">
        <v>3150</v>
      </c>
      <c r="U407" s="11">
        <v>1</v>
      </c>
      <c r="V407" s="7" t="s">
        <v>160</v>
      </c>
      <c r="W407" s="60">
        <v>1</v>
      </c>
      <c r="X407" s="59">
        <v>1</v>
      </c>
      <c r="Y407" s="14">
        <f t="shared" si="402"/>
        <v>1</v>
      </c>
      <c r="Z407" s="59">
        <v>1</v>
      </c>
      <c r="AA407" s="59">
        <v>1</v>
      </c>
      <c r="AB407" s="14">
        <f t="shared" si="403"/>
        <v>1</v>
      </c>
      <c r="AC407" s="59">
        <v>1</v>
      </c>
      <c r="AD407" s="59">
        <v>1</v>
      </c>
      <c r="AE407" s="14">
        <f t="shared" si="404"/>
        <v>1</v>
      </c>
      <c r="AF407" s="49">
        <f t="shared" si="400"/>
        <v>3</v>
      </c>
      <c r="AG407" s="7">
        <f t="shared" si="400"/>
        <v>3</v>
      </c>
      <c r="AH407" s="14">
        <f t="shared" si="423"/>
        <v>1</v>
      </c>
      <c r="AI407" s="17" t="str">
        <f t="shared" si="437"/>
        <v>SOBRESALIENTE</v>
      </c>
      <c r="AJ407" s="11">
        <v>1</v>
      </c>
      <c r="AK407" s="11" t="s">
        <v>119</v>
      </c>
      <c r="AL407" s="44" t="s">
        <v>3151</v>
      </c>
      <c r="AM407" s="59">
        <v>1</v>
      </c>
      <c r="AN407" s="59">
        <v>1</v>
      </c>
      <c r="AO407" s="14">
        <f t="shared" si="405"/>
        <v>1</v>
      </c>
      <c r="AP407" s="59">
        <v>1</v>
      </c>
      <c r="AQ407" s="59">
        <v>1</v>
      </c>
      <c r="AR407" s="14">
        <f t="shared" si="406"/>
        <v>1</v>
      </c>
      <c r="AS407" s="59">
        <v>1</v>
      </c>
      <c r="AT407" s="59">
        <v>1</v>
      </c>
      <c r="AU407" s="14">
        <f t="shared" si="407"/>
        <v>1</v>
      </c>
      <c r="AV407" s="150">
        <f t="shared" si="435"/>
        <v>3</v>
      </c>
      <c r="AW407" s="49">
        <f t="shared" si="442"/>
        <v>1</v>
      </c>
      <c r="AX407" s="14">
        <f t="shared" si="408"/>
        <v>3</v>
      </c>
      <c r="AY407" s="17" t="str">
        <f t="shared" si="443"/>
        <v>SOBRESALIENTE</v>
      </c>
      <c r="AZ407" s="11">
        <f t="shared" si="424"/>
        <v>1</v>
      </c>
      <c r="BA407" s="11" t="s">
        <v>119</v>
      </c>
      <c r="BB407" s="7" t="s">
        <v>3152</v>
      </c>
      <c r="BC407" s="21"/>
      <c r="BD407" s="21"/>
      <c r="BE407" s="14" t="e">
        <f t="shared" si="409"/>
        <v>#DIV/0!</v>
      </c>
      <c r="BF407" s="21"/>
      <c r="BG407" s="21"/>
      <c r="BH407" s="14" t="e">
        <f t="shared" si="410"/>
        <v>#DIV/0!</v>
      </c>
      <c r="BI407" s="21"/>
      <c r="BJ407" s="21"/>
      <c r="BK407" s="14" t="e">
        <f t="shared" si="411"/>
        <v>#DIV/0!</v>
      </c>
      <c r="BL407" s="27">
        <f t="shared" si="436"/>
        <v>0</v>
      </c>
      <c r="BM407" s="26">
        <f t="shared" si="436"/>
        <v>0</v>
      </c>
      <c r="BN407" s="14" t="e">
        <f t="shared" si="412"/>
        <v>#DIV/0!</v>
      </c>
      <c r="BO407" s="28" t="str">
        <f t="shared" si="438"/>
        <v>N/A</v>
      </c>
      <c r="BP407" s="24">
        <f t="shared" si="394"/>
        <v>1</v>
      </c>
      <c r="BQ407" s="21"/>
      <c r="BR407" s="21"/>
      <c r="BS407" s="21"/>
      <c r="BT407" s="14" t="e">
        <f t="shared" si="413"/>
        <v>#DIV/0!</v>
      </c>
      <c r="BU407" s="21"/>
      <c r="BV407" s="21"/>
      <c r="BW407" s="14" t="e">
        <f t="shared" si="414"/>
        <v>#DIV/0!</v>
      </c>
      <c r="BX407" s="21"/>
      <c r="BY407" s="21"/>
      <c r="BZ407" s="14" t="e">
        <f t="shared" si="415"/>
        <v>#DIV/0!</v>
      </c>
      <c r="CA407" s="27">
        <f t="shared" si="416"/>
        <v>0</v>
      </c>
      <c r="CB407" s="26">
        <f t="shared" si="416"/>
        <v>0</v>
      </c>
      <c r="CC407" s="14" t="e">
        <f t="shared" si="417"/>
        <v>#DIV/0!</v>
      </c>
      <c r="CD407" s="28" t="str">
        <f t="shared" si="439"/>
        <v>N/A</v>
      </c>
      <c r="CE407" s="24">
        <f t="shared" si="395"/>
        <v>1</v>
      </c>
      <c r="CF407" s="21"/>
      <c r="CG407" s="26">
        <f t="shared" ref="CG407:CH409" si="447">SUBTOTAL(9,W408,Z407,AC407,AM407,AP407,AS407)</f>
        <v>105</v>
      </c>
      <c r="CH407" s="26">
        <f t="shared" si="447"/>
        <v>105</v>
      </c>
      <c r="CI407" s="14">
        <f t="shared" si="418"/>
        <v>1</v>
      </c>
      <c r="CJ407" s="28" t="str">
        <f t="shared" si="440"/>
        <v>SOBRESALIENTE</v>
      </c>
      <c r="CK407" s="11">
        <v>1</v>
      </c>
      <c r="CL407" s="26"/>
      <c r="CM407" s="26">
        <f>SUBTOTAL(9,W408,Z407,AC407,AM407,AP407,AS407,BC407,BF407,BI407)</f>
        <v>105</v>
      </c>
      <c r="CN407" s="38">
        <f t="shared" si="425"/>
        <v>1</v>
      </c>
      <c r="CO407" s="14">
        <f t="shared" si="420"/>
        <v>105</v>
      </c>
      <c r="CP407" s="28" t="str">
        <f t="shared" si="444"/>
        <v>SOBRESALIENTE</v>
      </c>
      <c r="CQ407" s="11">
        <v>1</v>
      </c>
      <c r="CR407" s="26"/>
      <c r="CS407" s="26">
        <f t="shared" si="434"/>
        <v>0</v>
      </c>
      <c r="CT407" s="29">
        <f t="shared" si="426"/>
        <v>1</v>
      </c>
      <c r="CU407" s="30">
        <f t="shared" si="421"/>
        <v>0</v>
      </c>
      <c r="CV407" s="28" t="str">
        <f t="shared" si="445"/>
        <v>NO CUMPLIDA</v>
      </c>
      <c r="CW407" s="11">
        <v>1</v>
      </c>
      <c r="CX407" s="26"/>
      <c r="CY407" s="26">
        <f>SUBTOTAL(9,W408,Z407,AC407,AM407,AP407,AS407,BC407,BF407,BI407,BR407,BU407,BX407)</f>
        <v>105</v>
      </c>
      <c r="CZ407" s="38">
        <f t="shared" si="441"/>
        <v>6</v>
      </c>
      <c r="DA407" s="30">
        <f t="shared" si="422"/>
        <v>17.5</v>
      </c>
      <c r="DB407" s="28" t="str">
        <f t="shared" si="446"/>
        <v>SOBRESALIENTE</v>
      </c>
      <c r="DC407" s="11">
        <v>1</v>
      </c>
      <c r="DD407" s="26"/>
    </row>
    <row r="408" spans="1:108" ht="110.25">
      <c r="A408" s="6" t="s">
        <v>3153</v>
      </c>
      <c r="B408" s="7" t="s">
        <v>102</v>
      </c>
      <c r="C408" s="8" t="s">
        <v>3010</v>
      </c>
      <c r="D408" s="7" t="s">
        <v>3011</v>
      </c>
      <c r="E408" s="7">
        <v>59310636</v>
      </c>
      <c r="F408" s="8" t="s">
        <v>3088</v>
      </c>
      <c r="G408" s="7" t="s">
        <v>3011</v>
      </c>
      <c r="H408" s="7">
        <v>59310636</v>
      </c>
      <c r="I408" s="7" t="s">
        <v>107</v>
      </c>
      <c r="J408" s="7" t="s">
        <v>3154</v>
      </c>
      <c r="K408" s="7" t="s">
        <v>3155</v>
      </c>
      <c r="L408" s="7" t="s">
        <v>110</v>
      </c>
      <c r="M408" s="7" t="s">
        <v>3130</v>
      </c>
      <c r="N408" s="7" t="s">
        <v>550</v>
      </c>
      <c r="O408" s="7" t="s">
        <v>172</v>
      </c>
      <c r="P408" s="7" t="s">
        <v>3156</v>
      </c>
      <c r="Q408" s="7" t="s">
        <v>1073</v>
      </c>
      <c r="R408" s="8" t="s">
        <v>3157</v>
      </c>
      <c r="S408" s="7" t="s">
        <v>3158</v>
      </c>
      <c r="T408" s="7" t="s">
        <v>3159</v>
      </c>
      <c r="U408" s="11">
        <v>0.9</v>
      </c>
      <c r="V408" s="7" t="s">
        <v>160</v>
      </c>
      <c r="W408" s="60">
        <v>100</v>
      </c>
      <c r="X408" s="59">
        <v>100</v>
      </c>
      <c r="Y408" s="14">
        <f t="shared" si="402"/>
        <v>1</v>
      </c>
      <c r="Z408" s="59">
        <v>100</v>
      </c>
      <c r="AA408" s="59">
        <v>100</v>
      </c>
      <c r="AB408" s="14">
        <f t="shared" si="403"/>
        <v>1</v>
      </c>
      <c r="AC408" s="59">
        <v>100</v>
      </c>
      <c r="AD408" s="59">
        <v>100</v>
      </c>
      <c r="AE408" s="14">
        <f t="shared" si="404"/>
        <v>1</v>
      </c>
      <c r="AF408" s="49">
        <f t="shared" si="400"/>
        <v>300</v>
      </c>
      <c r="AG408" s="7">
        <f t="shared" si="400"/>
        <v>300</v>
      </c>
      <c r="AH408" s="14">
        <f t="shared" si="423"/>
        <v>1</v>
      </c>
      <c r="AI408" s="17" t="str">
        <f t="shared" si="437"/>
        <v>SOBRESALIENTE</v>
      </c>
      <c r="AJ408" s="11">
        <v>0.9</v>
      </c>
      <c r="AK408" s="11" t="s">
        <v>119</v>
      </c>
      <c r="AL408" s="44" t="s">
        <v>3160</v>
      </c>
      <c r="AM408" s="59">
        <v>100</v>
      </c>
      <c r="AN408" s="59">
        <v>100</v>
      </c>
      <c r="AO408" s="14">
        <f t="shared" si="405"/>
        <v>1</v>
      </c>
      <c r="AP408" s="59">
        <v>100</v>
      </c>
      <c r="AQ408" s="59">
        <v>100</v>
      </c>
      <c r="AR408" s="14">
        <f t="shared" si="406"/>
        <v>1</v>
      </c>
      <c r="AS408" s="59">
        <v>100</v>
      </c>
      <c r="AT408" s="59">
        <v>100</v>
      </c>
      <c r="AU408" s="14">
        <f t="shared" si="407"/>
        <v>1</v>
      </c>
      <c r="AV408" s="150">
        <f t="shared" si="435"/>
        <v>300</v>
      </c>
      <c r="AW408" s="49">
        <f t="shared" si="442"/>
        <v>100</v>
      </c>
      <c r="AX408" s="14">
        <f t="shared" si="408"/>
        <v>3</v>
      </c>
      <c r="AY408" s="17" t="str">
        <f t="shared" si="443"/>
        <v>SOBRESALIENTE</v>
      </c>
      <c r="AZ408" s="11">
        <f t="shared" si="424"/>
        <v>0.9</v>
      </c>
      <c r="BA408" s="11" t="s">
        <v>119</v>
      </c>
      <c r="BB408" s="7" t="s">
        <v>3161</v>
      </c>
      <c r="BC408" s="21"/>
      <c r="BD408" s="21"/>
      <c r="BE408" s="14" t="e">
        <f t="shared" si="409"/>
        <v>#DIV/0!</v>
      </c>
      <c r="BF408" s="21"/>
      <c r="BG408" s="21"/>
      <c r="BH408" s="14" t="e">
        <f t="shared" si="410"/>
        <v>#DIV/0!</v>
      </c>
      <c r="BI408" s="21"/>
      <c r="BJ408" s="21"/>
      <c r="BK408" s="14" t="e">
        <f t="shared" si="411"/>
        <v>#DIV/0!</v>
      </c>
      <c r="BL408" s="27">
        <f t="shared" si="436"/>
        <v>0</v>
      </c>
      <c r="BM408" s="26">
        <f t="shared" si="436"/>
        <v>0</v>
      </c>
      <c r="BN408" s="14" t="e">
        <f t="shared" si="412"/>
        <v>#DIV/0!</v>
      </c>
      <c r="BO408" s="28" t="str">
        <f t="shared" si="438"/>
        <v>N/A</v>
      </c>
      <c r="BP408" s="24">
        <f t="shared" si="394"/>
        <v>0.9</v>
      </c>
      <c r="BQ408" s="21"/>
      <c r="BR408" s="21"/>
      <c r="BS408" s="21"/>
      <c r="BT408" s="14" t="e">
        <f t="shared" si="413"/>
        <v>#DIV/0!</v>
      </c>
      <c r="BU408" s="21"/>
      <c r="BV408" s="21"/>
      <c r="BW408" s="14" t="e">
        <f t="shared" si="414"/>
        <v>#DIV/0!</v>
      </c>
      <c r="BX408" s="21"/>
      <c r="BY408" s="21"/>
      <c r="BZ408" s="14" t="e">
        <f t="shared" si="415"/>
        <v>#DIV/0!</v>
      </c>
      <c r="CA408" s="27">
        <f t="shared" si="416"/>
        <v>0</v>
      </c>
      <c r="CB408" s="26">
        <f t="shared" si="416"/>
        <v>0</v>
      </c>
      <c r="CC408" s="14" t="e">
        <f t="shared" si="417"/>
        <v>#DIV/0!</v>
      </c>
      <c r="CD408" s="28" t="str">
        <f t="shared" si="439"/>
        <v>N/A</v>
      </c>
      <c r="CE408" s="24">
        <f t="shared" si="395"/>
        <v>0.9</v>
      </c>
      <c r="CF408" s="21"/>
      <c r="CG408" s="26">
        <f t="shared" si="447"/>
        <v>642</v>
      </c>
      <c r="CH408" s="26">
        <f t="shared" si="447"/>
        <v>642</v>
      </c>
      <c r="CI408" s="14">
        <f t="shared" si="418"/>
        <v>1</v>
      </c>
      <c r="CJ408" s="28" t="str">
        <f t="shared" si="440"/>
        <v>SOBRESALIENTE</v>
      </c>
      <c r="CK408" s="11">
        <v>0.9</v>
      </c>
      <c r="CL408" s="26"/>
      <c r="CM408" s="26">
        <f>SUBTOTAL(9,W409,Z408,AC408,AM408,AP408,AS408,BC408,BF408,BI408)</f>
        <v>642</v>
      </c>
      <c r="CN408" s="38">
        <f t="shared" si="425"/>
        <v>100</v>
      </c>
      <c r="CO408" s="14">
        <f t="shared" si="420"/>
        <v>6.42</v>
      </c>
      <c r="CP408" s="28" t="str">
        <f t="shared" si="444"/>
        <v>SOBRESALIENTE</v>
      </c>
      <c r="CQ408" s="11">
        <v>0.9</v>
      </c>
      <c r="CR408" s="26"/>
      <c r="CS408" s="26">
        <f t="shared" si="434"/>
        <v>0</v>
      </c>
      <c r="CT408" s="29">
        <f t="shared" si="426"/>
        <v>100</v>
      </c>
      <c r="CU408" s="30">
        <f t="shared" si="421"/>
        <v>0</v>
      </c>
      <c r="CV408" s="28" t="str">
        <f t="shared" si="445"/>
        <v>NO CUMPLIDA</v>
      </c>
      <c r="CW408" s="11">
        <v>0.9</v>
      </c>
      <c r="CX408" s="26"/>
      <c r="CY408" s="26">
        <f>SUBTOTAL(9,W409,Z408,AC408,AM408,AP408,AS408,BC408,BF408,BI408,BR408,BU408,BX408)</f>
        <v>642</v>
      </c>
      <c r="CZ408" s="38">
        <f t="shared" si="441"/>
        <v>600</v>
      </c>
      <c r="DA408" s="30">
        <f t="shared" si="422"/>
        <v>1.07</v>
      </c>
      <c r="DB408" s="28" t="str">
        <f t="shared" si="446"/>
        <v>SOBRESALIENTE</v>
      </c>
      <c r="DC408" s="11">
        <v>0.9</v>
      </c>
      <c r="DD408" s="26"/>
    </row>
    <row r="409" spans="1:108" ht="157.5">
      <c r="A409" s="8" t="s">
        <v>3162</v>
      </c>
      <c r="B409" s="7" t="s">
        <v>102</v>
      </c>
      <c r="C409" s="8" t="s">
        <v>3010</v>
      </c>
      <c r="D409" s="7" t="s">
        <v>3011</v>
      </c>
      <c r="E409" s="7">
        <v>59310636</v>
      </c>
      <c r="F409" s="8" t="s">
        <v>3088</v>
      </c>
      <c r="G409" s="7" t="s">
        <v>3011</v>
      </c>
      <c r="H409" s="7">
        <v>59310636</v>
      </c>
      <c r="I409" s="7" t="s">
        <v>107</v>
      </c>
      <c r="J409" s="7" t="s">
        <v>3163</v>
      </c>
      <c r="K409" s="7" t="s">
        <v>3164</v>
      </c>
      <c r="L409" s="7" t="s">
        <v>110</v>
      </c>
      <c r="M409" s="7" t="s">
        <v>111</v>
      </c>
      <c r="N409" s="7" t="s">
        <v>112</v>
      </c>
      <c r="O409" s="7" t="s">
        <v>172</v>
      </c>
      <c r="P409" s="7" t="s">
        <v>3165</v>
      </c>
      <c r="Q409" s="7" t="s">
        <v>1073</v>
      </c>
      <c r="R409" s="8" t="s">
        <v>3166</v>
      </c>
      <c r="S409" s="7" t="s">
        <v>3167</v>
      </c>
      <c r="T409" s="7" t="s">
        <v>3168</v>
      </c>
      <c r="U409" s="11">
        <v>0.9</v>
      </c>
      <c r="V409" s="7" t="s">
        <v>160</v>
      </c>
      <c r="W409" s="60">
        <v>142</v>
      </c>
      <c r="X409" s="59">
        <v>142</v>
      </c>
      <c r="Y409" s="14">
        <f t="shared" si="402"/>
        <v>1</v>
      </c>
      <c r="Z409" s="59">
        <v>142</v>
      </c>
      <c r="AA409" s="59">
        <v>142</v>
      </c>
      <c r="AB409" s="14">
        <f t="shared" si="403"/>
        <v>1</v>
      </c>
      <c r="AC409" s="59">
        <v>142</v>
      </c>
      <c r="AD409" s="59">
        <v>142</v>
      </c>
      <c r="AE409" s="14">
        <f t="shared" si="404"/>
        <v>1</v>
      </c>
      <c r="AF409" s="49">
        <f t="shared" si="400"/>
        <v>426</v>
      </c>
      <c r="AG409" s="7">
        <f t="shared" si="400"/>
        <v>426</v>
      </c>
      <c r="AH409" s="14">
        <f t="shared" si="423"/>
        <v>1</v>
      </c>
      <c r="AI409" s="17" t="str">
        <f t="shared" si="437"/>
        <v>SOBRESALIENTE</v>
      </c>
      <c r="AJ409" s="11">
        <v>0.9</v>
      </c>
      <c r="AK409" s="11" t="s">
        <v>119</v>
      </c>
      <c r="AL409" s="44" t="s">
        <v>3169</v>
      </c>
      <c r="AM409" s="59">
        <v>142</v>
      </c>
      <c r="AN409" s="59">
        <v>142</v>
      </c>
      <c r="AO409" s="14">
        <f t="shared" si="405"/>
        <v>1</v>
      </c>
      <c r="AP409" s="59">
        <v>142</v>
      </c>
      <c r="AQ409" s="59">
        <v>142</v>
      </c>
      <c r="AR409" s="14">
        <f t="shared" si="406"/>
        <v>1</v>
      </c>
      <c r="AS409" s="59">
        <v>142</v>
      </c>
      <c r="AT409" s="59">
        <v>142</v>
      </c>
      <c r="AU409" s="14">
        <f t="shared" si="407"/>
        <v>1</v>
      </c>
      <c r="AV409" s="150">
        <f t="shared" si="435"/>
        <v>426</v>
      </c>
      <c r="AW409" s="49">
        <f t="shared" si="442"/>
        <v>142</v>
      </c>
      <c r="AX409" s="14">
        <f t="shared" si="408"/>
        <v>3</v>
      </c>
      <c r="AY409" s="17" t="str">
        <f t="shared" si="443"/>
        <v>SOBRESALIENTE</v>
      </c>
      <c r="AZ409" s="11">
        <f t="shared" si="424"/>
        <v>0.9</v>
      </c>
      <c r="BA409" s="11" t="s">
        <v>119</v>
      </c>
      <c r="BB409" s="7" t="s">
        <v>3170</v>
      </c>
      <c r="BC409" s="21"/>
      <c r="BD409" s="21"/>
      <c r="BE409" s="14" t="e">
        <f t="shared" si="409"/>
        <v>#DIV/0!</v>
      </c>
      <c r="BF409" s="21"/>
      <c r="BG409" s="21"/>
      <c r="BH409" s="14" t="e">
        <f t="shared" si="410"/>
        <v>#DIV/0!</v>
      </c>
      <c r="BI409" s="21"/>
      <c r="BJ409" s="21"/>
      <c r="BK409" s="14" t="e">
        <f t="shared" si="411"/>
        <v>#DIV/0!</v>
      </c>
      <c r="BL409" s="27">
        <f t="shared" si="436"/>
        <v>0</v>
      </c>
      <c r="BM409" s="26">
        <f t="shared" si="436"/>
        <v>0</v>
      </c>
      <c r="BN409" s="14" t="e">
        <f t="shared" si="412"/>
        <v>#DIV/0!</v>
      </c>
      <c r="BO409" s="28" t="str">
        <f t="shared" si="438"/>
        <v>N/A</v>
      </c>
      <c r="BP409" s="24">
        <f t="shared" si="394"/>
        <v>0.9</v>
      </c>
      <c r="BQ409" s="21"/>
      <c r="BR409" s="21"/>
      <c r="BS409" s="21"/>
      <c r="BT409" s="14" t="e">
        <f t="shared" si="413"/>
        <v>#DIV/0!</v>
      </c>
      <c r="BU409" s="21"/>
      <c r="BV409" s="21"/>
      <c r="BW409" s="14" t="e">
        <f t="shared" si="414"/>
        <v>#DIV/0!</v>
      </c>
      <c r="BX409" s="21"/>
      <c r="BY409" s="21"/>
      <c r="BZ409" s="14" t="e">
        <f t="shared" si="415"/>
        <v>#DIV/0!</v>
      </c>
      <c r="CA409" s="27">
        <f t="shared" si="416"/>
        <v>0</v>
      </c>
      <c r="CB409" s="26">
        <f t="shared" si="416"/>
        <v>0</v>
      </c>
      <c r="CC409" s="14" t="e">
        <f t="shared" si="417"/>
        <v>#DIV/0!</v>
      </c>
      <c r="CD409" s="28" t="str">
        <f t="shared" si="439"/>
        <v>N/A</v>
      </c>
      <c r="CE409" s="24">
        <f t="shared" si="395"/>
        <v>0.9</v>
      </c>
      <c r="CF409" s="21"/>
      <c r="CG409" s="26">
        <f t="shared" si="447"/>
        <v>782</v>
      </c>
      <c r="CH409" s="26">
        <f t="shared" si="447"/>
        <v>782</v>
      </c>
      <c r="CI409" s="14">
        <f t="shared" si="418"/>
        <v>1</v>
      </c>
      <c r="CJ409" s="28" t="str">
        <f t="shared" si="440"/>
        <v>SOBRESALIENTE</v>
      </c>
      <c r="CK409" s="11">
        <v>0.9</v>
      </c>
      <c r="CL409" s="26"/>
      <c r="CM409" s="26">
        <f>SUBTOTAL(9,W410,Z409,AC409,AM409,AP409,AS409,BC409,BF409,BI409)</f>
        <v>782</v>
      </c>
      <c r="CN409" s="38">
        <f t="shared" si="425"/>
        <v>142</v>
      </c>
      <c r="CO409" s="14">
        <f t="shared" si="420"/>
        <v>5.507042253521127</v>
      </c>
      <c r="CP409" s="28" t="str">
        <f t="shared" si="444"/>
        <v>SOBRESALIENTE</v>
      </c>
      <c r="CQ409" s="11">
        <v>0.9</v>
      </c>
      <c r="CR409" s="26"/>
      <c r="CS409" s="26">
        <f t="shared" si="434"/>
        <v>0</v>
      </c>
      <c r="CT409" s="29">
        <f t="shared" si="426"/>
        <v>142</v>
      </c>
      <c r="CU409" s="30">
        <f t="shared" si="421"/>
        <v>0</v>
      </c>
      <c r="CV409" s="28" t="str">
        <f t="shared" si="445"/>
        <v>NO CUMPLIDA</v>
      </c>
      <c r="CW409" s="11">
        <v>0.9</v>
      </c>
      <c r="CX409" s="26"/>
      <c r="CY409" s="26">
        <f>SUM(W410,Z409,AC409,AM409,AP409,AS409,BC409,BF409,BI409,BR409,BU409,BX409)</f>
        <v>782</v>
      </c>
      <c r="CZ409" s="38">
        <f t="shared" si="441"/>
        <v>852</v>
      </c>
      <c r="DA409" s="30">
        <f t="shared" si="422"/>
        <v>0.9178403755868545</v>
      </c>
      <c r="DB409" s="28" t="str">
        <f t="shared" si="446"/>
        <v>SOBRESALIENTE</v>
      </c>
      <c r="DC409" s="11">
        <v>0.9</v>
      </c>
      <c r="DD409" s="26"/>
    </row>
    <row r="410" spans="1:108" ht="94.5">
      <c r="A410" s="6" t="s">
        <v>3171</v>
      </c>
      <c r="B410" s="7" t="s">
        <v>102</v>
      </c>
      <c r="C410" s="8" t="s">
        <v>3010</v>
      </c>
      <c r="D410" s="7" t="s">
        <v>3011</v>
      </c>
      <c r="E410" s="7">
        <v>59310636</v>
      </c>
      <c r="F410" s="8" t="s">
        <v>3088</v>
      </c>
      <c r="G410" s="7" t="s">
        <v>3011</v>
      </c>
      <c r="H410" s="7">
        <v>59310636</v>
      </c>
      <c r="I410" s="7" t="s">
        <v>107</v>
      </c>
      <c r="J410" s="7" t="s">
        <v>3172</v>
      </c>
      <c r="K410" s="7" t="s">
        <v>3173</v>
      </c>
      <c r="L410" s="7" t="s">
        <v>110</v>
      </c>
      <c r="M410" s="7" t="s">
        <v>3174</v>
      </c>
      <c r="N410" s="7" t="s">
        <v>112</v>
      </c>
      <c r="O410" s="7" t="s">
        <v>172</v>
      </c>
      <c r="P410" s="7" t="s">
        <v>3092</v>
      </c>
      <c r="Q410" s="7" t="s">
        <v>1073</v>
      </c>
      <c r="R410" s="8" t="s">
        <v>3175</v>
      </c>
      <c r="S410" s="7" t="s">
        <v>3176</v>
      </c>
      <c r="T410" s="7" t="s">
        <v>3177</v>
      </c>
      <c r="U410" s="11">
        <v>1</v>
      </c>
      <c r="V410" s="7" t="s">
        <v>160</v>
      </c>
      <c r="W410" s="60">
        <v>72</v>
      </c>
      <c r="X410" s="59">
        <v>72</v>
      </c>
      <c r="Y410" s="14">
        <f t="shared" si="402"/>
        <v>1</v>
      </c>
      <c r="Z410" s="59">
        <v>72</v>
      </c>
      <c r="AA410" s="59">
        <v>72</v>
      </c>
      <c r="AB410" s="14">
        <f t="shared" si="403"/>
        <v>1</v>
      </c>
      <c r="AC410" s="59">
        <v>72</v>
      </c>
      <c r="AD410" s="59">
        <v>72</v>
      </c>
      <c r="AE410" s="14">
        <f t="shared" si="404"/>
        <v>1</v>
      </c>
      <c r="AF410" s="49">
        <f t="shared" si="400"/>
        <v>216</v>
      </c>
      <c r="AG410" s="7">
        <f t="shared" si="400"/>
        <v>216</v>
      </c>
      <c r="AH410" s="14">
        <f t="shared" si="423"/>
        <v>1</v>
      </c>
      <c r="AI410" s="17" t="str">
        <f t="shared" si="437"/>
        <v>SOBRESALIENTE</v>
      </c>
      <c r="AJ410" s="11">
        <v>1</v>
      </c>
      <c r="AK410" s="11" t="s">
        <v>119</v>
      </c>
      <c r="AL410" s="44" t="s">
        <v>3178</v>
      </c>
      <c r="AM410" s="59">
        <v>72</v>
      </c>
      <c r="AN410" s="59">
        <v>72</v>
      </c>
      <c r="AO410" s="14">
        <f t="shared" si="405"/>
        <v>1</v>
      </c>
      <c r="AP410" s="59">
        <v>72</v>
      </c>
      <c r="AQ410" s="59">
        <v>72</v>
      </c>
      <c r="AR410" s="14">
        <f t="shared" si="406"/>
        <v>1</v>
      </c>
      <c r="AS410" s="59">
        <v>72</v>
      </c>
      <c r="AT410" s="59">
        <v>72</v>
      </c>
      <c r="AU410" s="14">
        <f t="shared" si="407"/>
        <v>1</v>
      </c>
      <c r="AV410" s="150">
        <f t="shared" si="435"/>
        <v>216</v>
      </c>
      <c r="AW410" s="49">
        <f t="shared" si="442"/>
        <v>72</v>
      </c>
      <c r="AX410" s="14">
        <f t="shared" si="408"/>
        <v>3</v>
      </c>
      <c r="AY410" s="17" t="str">
        <f t="shared" si="443"/>
        <v>SOBRESALIENTE</v>
      </c>
      <c r="AZ410" s="11">
        <f t="shared" si="424"/>
        <v>1</v>
      </c>
      <c r="BA410" s="11" t="s">
        <v>119</v>
      </c>
      <c r="BB410" s="7" t="s">
        <v>3178</v>
      </c>
      <c r="BC410" s="21"/>
      <c r="BD410" s="21"/>
      <c r="BE410" s="14" t="e">
        <f t="shared" si="409"/>
        <v>#DIV/0!</v>
      </c>
      <c r="BF410" s="21"/>
      <c r="BG410" s="21"/>
      <c r="BH410" s="14" t="e">
        <f t="shared" si="410"/>
        <v>#DIV/0!</v>
      </c>
      <c r="BI410" s="21"/>
      <c r="BJ410" s="21"/>
      <c r="BK410" s="14" t="e">
        <f t="shared" si="411"/>
        <v>#DIV/0!</v>
      </c>
      <c r="BL410" s="27">
        <f t="shared" si="436"/>
        <v>0</v>
      </c>
      <c r="BM410" s="26">
        <f t="shared" si="436"/>
        <v>0</v>
      </c>
      <c r="BN410" s="14" t="e">
        <f t="shared" si="412"/>
        <v>#DIV/0!</v>
      </c>
      <c r="BO410" s="28" t="str">
        <f t="shared" si="438"/>
        <v>N/A</v>
      </c>
      <c r="BP410" s="24">
        <f t="shared" si="394"/>
        <v>1</v>
      </c>
      <c r="BQ410" s="21"/>
      <c r="BR410" s="21"/>
      <c r="BS410" s="21"/>
      <c r="BT410" s="14" t="e">
        <f t="shared" si="413"/>
        <v>#DIV/0!</v>
      </c>
      <c r="BU410" s="21"/>
      <c r="BV410" s="21"/>
      <c r="BW410" s="14" t="e">
        <f t="shared" si="414"/>
        <v>#DIV/0!</v>
      </c>
      <c r="BX410" s="21"/>
      <c r="BY410" s="21"/>
      <c r="BZ410" s="14" t="e">
        <f t="shared" si="415"/>
        <v>#DIV/0!</v>
      </c>
      <c r="CA410" s="27">
        <f t="shared" si="416"/>
        <v>0</v>
      </c>
      <c r="CB410" s="26">
        <f t="shared" si="416"/>
        <v>0</v>
      </c>
      <c r="CC410" s="14" t="e">
        <f t="shared" si="417"/>
        <v>#DIV/0!</v>
      </c>
      <c r="CD410" s="28" t="str">
        <f t="shared" si="439"/>
        <v>N/A</v>
      </c>
      <c r="CE410" s="24">
        <f t="shared" si="395"/>
        <v>1</v>
      </c>
      <c r="CF410" s="21"/>
      <c r="CG410" s="163">
        <f t="shared" ref="CG410:CH441" si="448">SUBTOTAL(9,W410,Z410,AC410,AM410,AP410,AS410)</f>
        <v>432</v>
      </c>
      <c r="CH410" s="163">
        <f t="shared" si="448"/>
        <v>432</v>
      </c>
      <c r="CI410" s="14">
        <f t="shared" si="418"/>
        <v>1</v>
      </c>
      <c r="CJ410" s="28" t="str">
        <f t="shared" si="440"/>
        <v>SOBRESALIENTE</v>
      </c>
      <c r="CK410" s="11">
        <v>1</v>
      </c>
      <c r="CL410" s="26"/>
      <c r="CM410" s="26">
        <f>SUBTOTAL(9,W411,Z410,AC410,AM410,AP410,AS410,BC410,BF410,BI410)</f>
        <v>360</v>
      </c>
      <c r="CN410" s="38">
        <f t="shared" si="425"/>
        <v>72</v>
      </c>
      <c r="CO410" s="14">
        <f t="shared" si="420"/>
        <v>5</v>
      </c>
      <c r="CP410" s="28" t="str">
        <f t="shared" si="444"/>
        <v>SOBRESALIENTE</v>
      </c>
      <c r="CQ410" s="11">
        <v>1</v>
      </c>
      <c r="CR410" s="26"/>
      <c r="CS410" s="26">
        <f t="shared" si="434"/>
        <v>0</v>
      </c>
      <c r="CT410" s="29">
        <f t="shared" si="426"/>
        <v>72</v>
      </c>
      <c r="CU410" s="30">
        <f t="shared" si="421"/>
        <v>0</v>
      </c>
      <c r="CV410" s="28" t="str">
        <f t="shared" si="445"/>
        <v>NO CUMPLIDA</v>
      </c>
      <c r="CW410" s="11">
        <v>1</v>
      </c>
      <c r="CX410" s="26"/>
      <c r="CY410" s="26">
        <f>SUBTOTAL(9,W410,Z410,AC410,AM410,AP410,AS410,BC410,BF410,BI410,BR410,BU410,BX410)</f>
        <v>432</v>
      </c>
      <c r="CZ410" s="38">
        <f t="shared" si="441"/>
        <v>432</v>
      </c>
      <c r="DA410" s="30">
        <f t="shared" si="422"/>
        <v>1</v>
      </c>
      <c r="DB410" s="28" t="str">
        <f t="shared" si="446"/>
        <v>SOBRESALIENTE</v>
      </c>
      <c r="DC410" s="11">
        <v>1</v>
      </c>
      <c r="DD410" s="26"/>
    </row>
    <row r="411" spans="1:108" ht="90">
      <c r="A411" s="8" t="s">
        <v>3179</v>
      </c>
      <c r="B411" s="7" t="s">
        <v>102</v>
      </c>
      <c r="C411" s="8" t="s">
        <v>3180</v>
      </c>
      <c r="D411" s="9" t="s">
        <v>3181</v>
      </c>
      <c r="E411" s="9">
        <v>59829584</v>
      </c>
      <c r="F411" s="8" t="s">
        <v>3180</v>
      </c>
      <c r="G411" s="9" t="s">
        <v>3181</v>
      </c>
      <c r="H411" s="9">
        <v>59829584</v>
      </c>
      <c r="I411" s="7" t="s">
        <v>396</v>
      </c>
      <c r="J411" s="9" t="s">
        <v>3182</v>
      </c>
      <c r="K411" s="7" t="s">
        <v>3183</v>
      </c>
      <c r="L411" s="7" t="s">
        <v>110</v>
      </c>
      <c r="M411" s="7" t="s">
        <v>111</v>
      </c>
      <c r="N411" s="7" t="s">
        <v>112</v>
      </c>
      <c r="O411" s="7" t="s">
        <v>2</v>
      </c>
      <c r="P411" s="7" t="s">
        <v>193</v>
      </c>
      <c r="Q411" s="7" t="s">
        <v>135</v>
      </c>
      <c r="R411" s="8" t="s">
        <v>3184</v>
      </c>
      <c r="S411" s="7" t="s">
        <v>3185</v>
      </c>
      <c r="T411" s="7" t="s">
        <v>3186</v>
      </c>
      <c r="U411" s="11">
        <v>0.8</v>
      </c>
      <c r="V411" s="7" t="s">
        <v>160</v>
      </c>
      <c r="W411" s="344">
        <v>0</v>
      </c>
      <c r="X411" s="344">
        <v>0</v>
      </c>
      <c r="Y411" s="14" t="e">
        <f t="shared" si="402"/>
        <v>#DIV/0!</v>
      </c>
      <c r="Z411" s="344">
        <v>0</v>
      </c>
      <c r="AA411" s="344">
        <v>0</v>
      </c>
      <c r="AB411" s="14" t="e">
        <f t="shared" si="403"/>
        <v>#DIV/0!</v>
      </c>
      <c r="AC411" s="344">
        <v>58383656</v>
      </c>
      <c r="AD411" s="344">
        <v>1484562787</v>
      </c>
      <c r="AE411" s="14">
        <f t="shared" si="404"/>
        <v>3.9327171953421731E-2</v>
      </c>
      <c r="AF411" s="154">
        <f t="shared" si="400"/>
        <v>58383656</v>
      </c>
      <c r="AG411" s="155">
        <f t="shared" si="400"/>
        <v>1484562787</v>
      </c>
      <c r="AH411" s="14">
        <f t="shared" si="423"/>
        <v>3.9327171953421731E-2</v>
      </c>
      <c r="AI411" s="17" t="str">
        <f>IFERROR((IF(AH411&lt;=AJ411,"SOBRESALIENTE",IF(AH411&lt;AJ411+(AJ411*0.05),"NO CUMPLIDA","ACEPTABLE"))),"N/A")</f>
        <v>SOBRESALIENTE</v>
      </c>
      <c r="AJ411" s="11">
        <v>0.8</v>
      </c>
      <c r="AK411" s="62" t="s">
        <v>119</v>
      </c>
      <c r="AL411" s="345" t="s">
        <v>3187</v>
      </c>
      <c r="AM411" s="346">
        <v>108688656</v>
      </c>
      <c r="AN411" s="344">
        <v>1484562787</v>
      </c>
      <c r="AO411" s="14">
        <f t="shared" si="405"/>
        <v>7.3212569351571652E-2</v>
      </c>
      <c r="AP411" s="346">
        <v>108688656</v>
      </c>
      <c r="AQ411" s="344">
        <v>1484562787</v>
      </c>
      <c r="AR411" s="14">
        <f t="shared" si="406"/>
        <v>7.3212569351571652E-2</v>
      </c>
      <c r="AS411" s="346">
        <v>108688656</v>
      </c>
      <c r="AT411" s="344">
        <v>1484562787</v>
      </c>
      <c r="AU411" s="14">
        <f t="shared" si="407"/>
        <v>7.3212569351571652E-2</v>
      </c>
      <c r="AV411" s="154">
        <f t="shared" si="435"/>
        <v>326065968</v>
      </c>
      <c r="AW411" s="155">
        <f t="shared" si="435"/>
        <v>4453688361</v>
      </c>
      <c r="AX411" s="14">
        <f t="shared" si="408"/>
        <v>7.3212569351571652E-2</v>
      </c>
      <c r="AY411" s="17" t="str">
        <f>IFERROR((IF(AX411&lt;=AZ411,"SOBRESALIENTE",IF(AX411&lt;AZ411+(AZ411*0.05),"NO CUMPLIDA","ACEPTABLE"))),"N/A")</f>
        <v>SOBRESALIENTE</v>
      </c>
      <c r="AZ411" s="11">
        <f t="shared" si="424"/>
        <v>0.8</v>
      </c>
      <c r="BA411" s="62" t="s">
        <v>119</v>
      </c>
      <c r="BB411" s="7" t="s">
        <v>3187</v>
      </c>
      <c r="BC411" s="21"/>
      <c r="BD411" s="21"/>
      <c r="BE411" s="14" t="e">
        <f t="shared" si="409"/>
        <v>#DIV/0!</v>
      </c>
      <c r="BF411" s="21"/>
      <c r="BG411" s="21"/>
      <c r="BH411" s="14" t="e">
        <f t="shared" si="410"/>
        <v>#DIV/0!</v>
      </c>
      <c r="BI411" s="21"/>
      <c r="BJ411" s="21"/>
      <c r="BK411" s="14" t="e">
        <f t="shared" si="411"/>
        <v>#DIV/0!</v>
      </c>
      <c r="BL411" s="162">
        <f t="shared" si="436"/>
        <v>0</v>
      </c>
      <c r="BM411" s="163">
        <f t="shared" si="436"/>
        <v>0</v>
      </c>
      <c r="BN411" s="14" t="e">
        <f t="shared" si="412"/>
        <v>#DIV/0!</v>
      </c>
      <c r="BO411" s="28" t="str">
        <f>IFERROR((IF(BN411&lt;=BP411,"SOBRESALIENTE",IF(BN411&lt;BP411+(BP411*0.05),"NO CUMPLIDA","ACEPTABLE"))),"N/A")</f>
        <v>N/A</v>
      </c>
      <c r="BP411" s="24">
        <f t="shared" si="394"/>
        <v>0.8</v>
      </c>
      <c r="BQ411" s="21"/>
      <c r="BR411" s="21"/>
      <c r="BS411" s="21"/>
      <c r="BT411" s="14" t="e">
        <f t="shared" si="413"/>
        <v>#DIV/0!</v>
      </c>
      <c r="BU411" s="21"/>
      <c r="BV411" s="21"/>
      <c r="BW411" s="14" t="e">
        <f t="shared" si="414"/>
        <v>#DIV/0!</v>
      </c>
      <c r="BX411" s="21"/>
      <c r="BY411" s="21"/>
      <c r="BZ411" s="14" t="e">
        <f t="shared" si="415"/>
        <v>#DIV/0!</v>
      </c>
      <c r="CA411" s="162">
        <f t="shared" si="416"/>
        <v>0</v>
      </c>
      <c r="CB411" s="163">
        <f t="shared" si="416"/>
        <v>0</v>
      </c>
      <c r="CC411" s="14" t="e">
        <f t="shared" si="417"/>
        <v>#DIV/0!</v>
      </c>
      <c r="CD411" s="28" t="str">
        <f t="shared" si="439"/>
        <v>N/A</v>
      </c>
      <c r="CE411" s="24">
        <f t="shared" si="395"/>
        <v>0.8</v>
      </c>
      <c r="CF411" s="21"/>
      <c r="CG411" s="163">
        <f t="shared" si="448"/>
        <v>384449624</v>
      </c>
      <c r="CH411" s="163">
        <f t="shared" si="448"/>
        <v>5938251148</v>
      </c>
      <c r="CI411" s="14">
        <f t="shared" si="418"/>
        <v>6.474122000203418E-2</v>
      </c>
      <c r="CJ411" s="28" t="str">
        <f>IFERROR((IF(CI411&lt;=CK411,"SOBRESALIENTE",IF(CI411&lt;CK411+(CK411*0.05),"NO CUMPLIDA","ACEPTABLE"))),"N/A")</f>
        <v>SOBRESALIENTE</v>
      </c>
      <c r="CK411" s="11">
        <v>0.8</v>
      </c>
      <c r="CL411" s="26"/>
      <c r="CM411" s="29">
        <f>SUBTOTAL(9,W411,Z411,AC411,AM411,AP411,AS411,BC411,BF411,BI411)</f>
        <v>384449624</v>
      </c>
      <c r="CN411" s="38">
        <f t="shared" si="425"/>
        <v>989708524.66666663</v>
      </c>
      <c r="CO411" s="14">
        <f t="shared" si="420"/>
        <v>0.38844732001220506</v>
      </c>
      <c r="CP411" s="28" t="str">
        <f>IFERROR((IF(CO411&lt;=CQ411,"SOBRESALIENTE",IF(CO411&lt;CQ411+(CQ411*0.05),"NO CUMPLIDA","ACEPTABLE"))),"N/A")</f>
        <v>SOBRESALIENTE</v>
      </c>
      <c r="CQ411" s="11">
        <v>0.8</v>
      </c>
      <c r="CR411" s="26"/>
      <c r="CS411" s="231">
        <f t="shared" si="434"/>
        <v>0</v>
      </c>
      <c r="CT411" s="29">
        <f t="shared" si="426"/>
        <v>989708524.66666663</v>
      </c>
      <c r="CU411" s="30">
        <f t="shared" si="421"/>
        <v>0</v>
      </c>
      <c r="CV411" s="28" t="str">
        <f>IFERROR((IF(CU411&lt;=CW411,"SOBRESALIENTE",IF(CU411&lt;CW411+(CW411*0.05),"NO CUMPLIDA","ACEPTABLE"))),"N/A")</f>
        <v>SOBRESALIENTE</v>
      </c>
      <c r="CW411" s="11">
        <v>0.8</v>
      </c>
      <c r="CX411" s="26"/>
      <c r="CY411" s="231">
        <f>SUBTOTAL(9,W411,Z411,AC411,AM411,AP411,AS411,BC411,BF411,BI411,BR411,BU411,BX411)</f>
        <v>384449624</v>
      </c>
      <c r="CZ411" s="29">
        <f t="shared" si="441"/>
        <v>5938251148</v>
      </c>
      <c r="DA411" s="30">
        <f t="shared" si="422"/>
        <v>6.474122000203418E-2</v>
      </c>
      <c r="DB411" s="28" t="str">
        <f>IFERROR((IF(DA411&lt;=DC411,"SOBRESALIENTE",IF(DA411&lt;DC411+(DC411*0.05),"NO CUMPLIDA","ACEPTABLE"))),"N/A")</f>
        <v>SOBRESALIENTE</v>
      </c>
      <c r="DC411" s="11">
        <v>0.8</v>
      </c>
      <c r="DD411" s="26"/>
    </row>
    <row r="412" spans="1:108" ht="123.75">
      <c r="A412" s="6" t="s">
        <v>3188</v>
      </c>
      <c r="B412" s="7" t="s">
        <v>102</v>
      </c>
      <c r="C412" s="8" t="s">
        <v>3180</v>
      </c>
      <c r="D412" s="9" t="s">
        <v>3181</v>
      </c>
      <c r="E412" s="15">
        <v>59829584</v>
      </c>
      <c r="F412" s="8" t="s">
        <v>3180</v>
      </c>
      <c r="G412" s="9" t="s">
        <v>3181</v>
      </c>
      <c r="H412" s="9">
        <v>59829584</v>
      </c>
      <c r="I412" s="7" t="s">
        <v>396</v>
      </c>
      <c r="J412" s="9" t="s">
        <v>3189</v>
      </c>
      <c r="K412" s="7" t="s">
        <v>3190</v>
      </c>
      <c r="L412" s="7" t="s">
        <v>110</v>
      </c>
      <c r="M412" s="7" t="s">
        <v>111</v>
      </c>
      <c r="N412" s="7" t="s">
        <v>112</v>
      </c>
      <c r="O412" s="7" t="s">
        <v>2</v>
      </c>
      <c r="P412" s="7" t="s">
        <v>193</v>
      </c>
      <c r="Q412" s="7" t="s">
        <v>647</v>
      </c>
      <c r="R412" s="8" t="s">
        <v>3191</v>
      </c>
      <c r="S412" s="7" t="s">
        <v>3192</v>
      </c>
      <c r="T412" s="7" t="s">
        <v>3193</v>
      </c>
      <c r="U412" s="11">
        <v>0.95</v>
      </c>
      <c r="V412" s="7" t="s">
        <v>160</v>
      </c>
      <c r="W412" s="347">
        <v>0</v>
      </c>
      <c r="X412" s="348">
        <v>0</v>
      </c>
      <c r="Y412" s="14">
        <v>0</v>
      </c>
      <c r="Z412" s="349">
        <v>0</v>
      </c>
      <c r="AA412" s="350">
        <v>0</v>
      </c>
      <c r="AB412" s="14">
        <v>0</v>
      </c>
      <c r="AC412" s="351">
        <v>0</v>
      </c>
      <c r="AD412" s="352">
        <v>0</v>
      </c>
      <c r="AE412" s="14">
        <v>0</v>
      </c>
      <c r="AF412" s="154">
        <f t="shared" si="400"/>
        <v>0</v>
      </c>
      <c r="AG412" s="155">
        <f t="shared" si="400"/>
        <v>0</v>
      </c>
      <c r="AH412" s="14">
        <v>0</v>
      </c>
      <c r="AI412" s="17" t="str">
        <f>IFERROR((IF(AH412&lt;=AJ412,"SOBRESALIENTE",IF(AH412&lt;AJ412+(AJ412*0.05),"NO CUMPLIDA","ACEPTABLE"))),"N/A")</f>
        <v>SOBRESALIENTE</v>
      </c>
      <c r="AJ412" s="11">
        <v>0.95</v>
      </c>
      <c r="AK412" s="11" t="s">
        <v>119</v>
      </c>
      <c r="AL412" s="353" t="s">
        <v>3194</v>
      </c>
      <c r="AM412" s="354">
        <v>0</v>
      </c>
      <c r="AN412" s="355">
        <v>0</v>
      </c>
      <c r="AO412" s="14" t="e">
        <f t="shared" si="405"/>
        <v>#DIV/0!</v>
      </c>
      <c r="AP412" s="354">
        <v>0</v>
      </c>
      <c r="AQ412" s="355">
        <v>0</v>
      </c>
      <c r="AR412" s="14" t="e">
        <f t="shared" si="406"/>
        <v>#DIV/0!</v>
      </c>
      <c r="AS412" s="354">
        <v>0</v>
      </c>
      <c r="AT412" s="356">
        <v>0</v>
      </c>
      <c r="AU412" s="14" t="e">
        <f t="shared" si="407"/>
        <v>#DIV/0!</v>
      </c>
      <c r="AV412" s="154">
        <f t="shared" si="435"/>
        <v>0</v>
      </c>
      <c r="AW412" s="155">
        <f t="shared" si="435"/>
        <v>0</v>
      </c>
      <c r="AX412" s="14" t="e">
        <f t="shared" si="408"/>
        <v>#DIV/0!</v>
      </c>
      <c r="AY412" s="17" t="str">
        <f>IFERROR((IF(AX412&lt;=AZ412,"SOBRESALIENTE",IF(AX412&gt;AZ412+(AZ412*0.05),"NO CUMPLIDA","ACEPTABLE"))),"N/A")</f>
        <v>N/A</v>
      </c>
      <c r="AZ412" s="11">
        <f t="shared" si="424"/>
        <v>0.95</v>
      </c>
      <c r="BA412" s="11" t="s">
        <v>119</v>
      </c>
      <c r="BB412" s="7" t="s">
        <v>3195</v>
      </c>
      <c r="BC412" s="21"/>
      <c r="BD412" s="21"/>
      <c r="BE412" s="14" t="e">
        <f t="shared" si="409"/>
        <v>#DIV/0!</v>
      </c>
      <c r="BF412" s="21"/>
      <c r="BG412" s="21"/>
      <c r="BH412" s="14" t="e">
        <f t="shared" si="410"/>
        <v>#DIV/0!</v>
      </c>
      <c r="BI412" s="21"/>
      <c r="BJ412" s="21"/>
      <c r="BK412" s="14" t="e">
        <f t="shared" si="411"/>
        <v>#DIV/0!</v>
      </c>
      <c r="BL412" s="162">
        <f t="shared" si="436"/>
        <v>0</v>
      </c>
      <c r="BM412" s="163">
        <f t="shared" si="436"/>
        <v>0</v>
      </c>
      <c r="BN412" s="14" t="e">
        <f t="shared" si="412"/>
        <v>#DIV/0!</v>
      </c>
      <c r="BO412" s="28" t="str">
        <f>IFERROR((IF(BN412&lt;=BP412,"SOBRESALIENTE",IF(BN412&lt;BP412+(BP412*0.05),"NO CUMPLIDA","ACEPTABLE"))),"N/A")</f>
        <v>N/A</v>
      </c>
      <c r="BP412" s="24">
        <f t="shared" si="394"/>
        <v>0.95</v>
      </c>
      <c r="BQ412" s="21"/>
      <c r="BR412" s="21"/>
      <c r="BS412" s="21"/>
      <c r="BT412" s="14" t="e">
        <f t="shared" si="413"/>
        <v>#DIV/0!</v>
      </c>
      <c r="BU412" s="21"/>
      <c r="BV412" s="21"/>
      <c r="BW412" s="14" t="e">
        <f t="shared" si="414"/>
        <v>#DIV/0!</v>
      </c>
      <c r="BX412" s="21"/>
      <c r="BY412" s="21"/>
      <c r="BZ412" s="14" t="e">
        <f t="shared" si="415"/>
        <v>#DIV/0!</v>
      </c>
      <c r="CA412" s="162">
        <f t="shared" si="416"/>
        <v>0</v>
      </c>
      <c r="CB412" s="163">
        <f t="shared" si="416"/>
        <v>0</v>
      </c>
      <c r="CC412" s="14" t="e">
        <f t="shared" si="417"/>
        <v>#DIV/0!</v>
      </c>
      <c r="CD412" s="28" t="str">
        <f t="shared" si="439"/>
        <v>N/A</v>
      </c>
      <c r="CE412" s="24">
        <f t="shared" si="395"/>
        <v>0.95</v>
      </c>
      <c r="CF412" s="21"/>
      <c r="CG412" s="163">
        <f t="shared" si="448"/>
        <v>0</v>
      </c>
      <c r="CH412" s="163">
        <f t="shared" si="448"/>
        <v>0</v>
      </c>
      <c r="CI412" s="14" t="e">
        <f t="shared" si="418"/>
        <v>#DIV/0!</v>
      </c>
      <c r="CJ412" s="28" t="str">
        <f>IFERROR((IF(CI412&lt;=CK412,"SOBRESALIENTE",IF(CI412&lt;CK412+(CK412*0.05),"NO CUMPLIDA","ACEPTABLE"))),"N/A")</f>
        <v>N/A</v>
      </c>
      <c r="CK412" s="11">
        <v>0.95</v>
      </c>
      <c r="CL412" s="26"/>
      <c r="CM412" s="26">
        <f>SUBTOTAL(9,W412,Z412,AC412,AM412,AP412,AS412,BC412,BF412,BI412)</f>
        <v>0</v>
      </c>
      <c r="CN412" s="38">
        <f t="shared" si="425"/>
        <v>0</v>
      </c>
      <c r="CO412" s="14" t="e">
        <f t="shared" si="420"/>
        <v>#DIV/0!</v>
      </c>
      <c r="CP412" s="28" t="str">
        <f>IFERROR((IF(CO412&lt;=CQ412,"SOBRESALIENTE",IF(CO412&lt;CQ412+(CQ412*0.05),"NO CUMPLIDA","ACEPTABLE"))),"N/A")</f>
        <v>N/A</v>
      </c>
      <c r="CQ412" s="11">
        <v>0.95</v>
      </c>
      <c r="CR412" s="26"/>
      <c r="CS412" s="357">
        <f t="shared" si="434"/>
        <v>0</v>
      </c>
      <c r="CT412" s="29">
        <f t="shared" si="426"/>
        <v>0</v>
      </c>
      <c r="CU412" s="30" t="e">
        <f t="shared" si="421"/>
        <v>#DIV/0!</v>
      </c>
      <c r="CV412" s="28" t="str">
        <f>IFERROR((IF(CU412&lt;=CW412,"SOBRESALIENTE",IF(CU412&lt;CW412+(CW412*0.05),"NO CUMPLIDA","ACEPTABLE"))),"N/A")</f>
        <v>N/A</v>
      </c>
      <c r="CW412" s="11">
        <v>0.95</v>
      </c>
      <c r="CX412" s="26"/>
      <c r="CY412" s="231">
        <f>SUBTOTAL(9,W412,Z412,AC412,AM412,AP412,AS412,BC412,BF412,BI412,BR412,BU412,BX412)</f>
        <v>0</v>
      </c>
      <c r="CZ412" s="38">
        <f t="shared" si="441"/>
        <v>0</v>
      </c>
      <c r="DA412" s="30" t="e">
        <f t="shared" si="422"/>
        <v>#DIV/0!</v>
      </c>
      <c r="DB412" s="28" t="str">
        <f>IFERROR((IF(DA412&gt;=DC412,"SOBRESALIENTE",IF(DA412&lt;DC412-(DC412*0.05),"NO CUMPLIDA","ACEPTABLE"))),"N/A")</f>
        <v>N/A</v>
      </c>
      <c r="DC412" s="11">
        <v>0.95</v>
      </c>
      <c r="DD412" s="26"/>
    </row>
    <row r="413" spans="1:108" ht="157.5">
      <c r="A413" s="8" t="s">
        <v>3196</v>
      </c>
      <c r="B413" s="7" t="s">
        <v>102</v>
      </c>
      <c r="C413" s="8" t="s">
        <v>3180</v>
      </c>
      <c r="D413" s="9" t="s">
        <v>3181</v>
      </c>
      <c r="E413" s="9">
        <v>59829584</v>
      </c>
      <c r="F413" s="8" t="s">
        <v>3180</v>
      </c>
      <c r="G413" s="9" t="s">
        <v>3181</v>
      </c>
      <c r="H413" s="9">
        <v>59829584</v>
      </c>
      <c r="I413" s="7" t="s">
        <v>107</v>
      </c>
      <c r="J413" s="9" t="s">
        <v>3197</v>
      </c>
      <c r="K413" s="7" t="s">
        <v>3198</v>
      </c>
      <c r="L413" s="7" t="s">
        <v>110</v>
      </c>
      <c r="M413" s="7" t="s">
        <v>111</v>
      </c>
      <c r="N413" s="7" t="s">
        <v>112</v>
      </c>
      <c r="O413" s="7" t="s">
        <v>2</v>
      </c>
      <c r="P413" s="7" t="s">
        <v>3199</v>
      </c>
      <c r="Q413" s="7" t="s">
        <v>135</v>
      </c>
      <c r="R413" s="8" t="s">
        <v>3200</v>
      </c>
      <c r="S413" s="7" t="s">
        <v>3201</v>
      </c>
      <c r="T413" s="7" t="s">
        <v>3202</v>
      </c>
      <c r="U413" s="11">
        <v>1</v>
      </c>
      <c r="V413" s="7" t="s">
        <v>160</v>
      </c>
      <c r="W413" s="358">
        <v>592</v>
      </c>
      <c r="X413" s="358">
        <v>612</v>
      </c>
      <c r="Y413" s="14">
        <f t="shared" si="402"/>
        <v>0.9673202614379085</v>
      </c>
      <c r="Z413" s="358">
        <v>592</v>
      </c>
      <c r="AA413" s="358">
        <v>612</v>
      </c>
      <c r="AB413" s="14">
        <f t="shared" si="403"/>
        <v>0.9673202614379085</v>
      </c>
      <c r="AC413" s="358">
        <v>592</v>
      </c>
      <c r="AD413" s="358">
        <v>612</v>
      </c>
      <c r="AE413" s="14">
        <f t="shared" si="404"/>
        <v>0.9673202614379085</v>
      </c>
      <c r="AF413" s="245">
        <f t="shared" si="400"/>
        <v>1776</v>
      </c>
      <c r="AG413" s="7">
        <f t="shared" si="400"/>
        <v>1836</v>
      </c>
      <c r="AH413" s="14">
        <f t="shared" si="423"/>
        <v>0.9673202614379085</v>
      </c>
      <c r="AI413" s="17" t="str">
        <f>IFERROR((IF(AH413&gt;=AJ413,"SOBRESALIENTE",IF(AH413&lt;AJ413-(AJ413*0.05),"NO CUMPLIDA","ACEPTABLE"))),"N/A")</f>
        <v>ACEPTABLE</v>
      </c>
      <c r="AJ413" s="11">
        <v>1</v>
      </c>
      <c r="AK413" s="11" t="s">
        <v>119</v>
      </c>
      <c r="AL413" s="353" t="s">
        <v>3203</v>
      </c>
      <c r="AM413" s="358">
        <v>631</v>
      </c>
      <c r="AN413" s="358">
        <v>659</v>
      </c>
      <c r="AO413" s="14">
        <f t="shared" si="405"/>
        <v>0.95751138088012144</v>
      </c>
      <c r="AP413" s="358">
        <v>631</v>
      </c>
      <c r="AQ413" s="358">
        <v>659</v>
      </c>
      <c r="AR413" s="14">
        <f t="shared" si="406"/>
        <v>0.95751138088012144</v>
      </c>
      <c r="AS413" s="358">
        <v>631</v>
      </c>
      <c r="AT413" s="358">
        <v>659</v>
      </c>
      <c r="AU413" s="14">
        <f t="shared" si="407"/>
        <v>0.95751138088012144</v>
      </c>
      <c r="AV413" s="245">
        <f t="shared" si="435"/>
        <v>1893</v>
      </c>
      <c r="AW413" s="7">
        <f t="shared" si="435"/>
        <v>1977</v>
      </c>
      <c r="AX413" s="14">
        <f t="shared" si="408"/>
        <v>0.95751138088012144</v>
      </c>
      <c r="AY413" s="17" t="str">
        <f>IFERROR((IF(AX413&gt;=AZ413,"SOBRESALIENTE",IF(AX413&lt;AZ413-(AZ413*0.05),"NO CUMPLIDA","ACEPTABLE"))),"N/A")</f>
        <v>ACEPTABLE</v>
      </c>
      <c r="AZ413" s="11">
        <f t="shared" si="424"/>
        <v>1</v>
      </c>
      <c r="BA413" s="11" t="s">
        <v>119</v>
      </c>
      <c r="BB413" s="7" t="s">
        <v>3204</v>
      </c>
      <c r="BC413" s="21"/>
      <c r="BD413" s="21"/>
      <c r="BE413" s="14" t="e">
        <f t="shared" si="409"/>
        <v>#DIV/0!</v>
      </c>
      <c r="BF413" s="21"/>
      <c r="BG413" s="21"/>
      <c r="BH413" s="14" t="e">
        <f t="shared" si="410"/>
        <v>#DIV/0!</v>
      </c>
      <c r="BI413" s="21"/>
      <c r="BJ413" s="21"/>
      <c r="BK413" s="14" t="e">
        <f t="shared" si="411"/>
        <v>#DIV/0!</v>
      </c>
      <c r="BL413" s="25">
        <f t="shared" si="436"/>
        <v>0</v>
      </c>
      <c r="BM413" s="26">
        <f t="shared" si="436"/>
        <v>0</v>
      </c>
      <c r="BN413" s="14" t="e">
        <f t="shared" si="412"/>
        <v>#DIV/0!</v>
      </c>
      <c r="BO413" s="28" t="str">
        <f t="shared" ref="BO413:BO427" si="449">IFERROR((IF(BN413&gt;=BP413,"SOBRESALIENTE",IF(BN413&lt;BP413-(BP413*0.05),"NO CUMPLIDA","ACEPTABLE"))),"N/A")</f>
        <v>N/A</v>
      </c>
      <c r="BP413" s="24">
        <f t="shared" si="394"/>
        <v>1</v>
      </c>
      <c r="BQ413" s="21"/>
      <c r="BR413" s="21"/>
      <c r="BS413" s="21"/>
      <c r="BT413" s="14" t="e">
        <f t="shared" si="413"/>
        <v>#DIV/0!</v>
      </c>
      <c r="BU413" s="21"/>
      <c r="BV413" s="21"/>
      <c r="BW413" s="14" t="e">
        <f t="shared" si="414"/>
        <v>#DIV/0!</v>
      </c>
      <c r="BX413" s="21"/>
      <c r="BY413" s="21"/>
      <c r="BZ413" s="14" t="e">
        <f t="shared" si="415"/>
        <v>#DIV/0!</v>
      </c>
      <c r="CA413" s="25">
        <f t="shared" si="416"/>
        <v>0</v>
      </c>
      <c r="CB413" s="26">
        <f t="shared" si="416"/>
        <v>0</v>
      </c>
      <c r="CC413" s="14" t="e">
        <f t="shared" si="417"/>
        <v>#DIV/0!</v>
      </c>
      <c r="CD413" s="28" t="str">
        <f t="shared" si="439"/>
        <v>N/A</v>
      </c>
      <c r="CE413" s="24">
        <f t="shared" si="395"/>
        <v>1</v>
      </c>
      <c r="CF413" s="21"/>
      <c r="CG413" s="26">
        <f t="shared" si="448"/>
        <v>3669</v>
      </c>
      <c r="CH413" s="26">
        <f t="shared" si="448"/>
        <v>3813</v>
      </c>
      <c r="CI413" s="14">
        <f t="shared" si="418"/>
        <v>0.962234461054288</v>
      </c>
      <c r="CJ413" s="28" t="str">
        <f>IFERROR((IF(CI413&gt;=CK413,"SOBRESALIENTE",IF(CI413&lt;CK413-(CK413*0.05),"NO CUMPLIDA","ACEPTABLE"))),"N/A")</f>
        <v>ACEPTABLE</v>
      </c>
      <c r="CK413" s="11">
        <v>1</v>
      </c>
      <c r="CL413" s="26"/>
      <c r="CM413" s="26">
        <f>SUBTOTAL(9,W413,Z413,AC413,AM413,AP413,AS413,BC413,BF413,BI413)</f>
        <v>3669</v>
      </c>
      <c r="CN413" s="38">
        <f t="shared" si="425"/>
        <v>635.5</v>
      </c>
      <c r="CO413" s="14">
        <f t="shared" si="420"/>
        <v>5.7734067663257278</v>
      </c>
      <c r="CP413" s="28" t="str">
        <f>IFERROR((IF(CO413&gt;=CQ413,"SOBRESALIENTE",IF(CO413&lt;CQ413-(CQ413*0.05),"NO CUMPLIDA","ACEPTABLE"))),"N/A")</f>
        <v>SOBRESALIENTE</v>
      </c>
      <c r="CQ413" s="11">
        <v>1</v>
      </c>
      <c r="CR413" s="26"/>
      <c r="CS413" s="357">
        <f t="shared" si="434"/>
        <v>0</v>
      </c>
      <c r="CT413" s="29">
        <f t="shared" si="426"/>
        <v>635.5</v>
      </c>
      <c r="CU413" s="30">
        <f t="shared" si="421"/>
        <v>0</v>
      </c>
      <c r="CV413" s="28" t="str">
        <f>IFERROR((IF(CU413&gt;=CW413,"SOBRESALIENTE",IF(CU413&lt;CW413-(CW413*0.05),"NO CUMPLIDA","ACEPTABLE"))),"N/A")</f>
        <v>NO CUMPLIDA</v>
      </c>
      <c r="CW413" s="11">
        <v>1</v>
      </c>
      <c r="CX413" s="26"/>
      <c r="CY413" s="26">
        <f>SUBTOTAL(9,W413,Z413,AC413,AM413,AP413,AS413,BC413,BF413,BI413,BR413,BU413,BX413)</f>
        <v>3669</v>
      </c>
      <c r="CZ413" s="38">
        <f t="shared" si="441"/>
        <v>3813</v>
      </c>
      <c r="DA413" s="30">
        <f t="shared" si="422"/>
        <v>0.962234461054288</v>
      </c>
      <c r="DB413" s="28" t="str">
        <f>IFERROR((IF(DA413&gt;=DC413,"SOBRESALIENTE",IF(DA413&lt;DC413-(DC413*0.05),"NO CUMPLIDA","ACEPTABLE"))),"N/A")</f>
        <v>ACEPTABLE</v>
      </c>
      <c r="DC413" s="11">
        <v>1</v>
      </c>
      <c r="DD413" s="26"/>
    </row>
    <row r="414" spans="1:108" ht="96.75">
      <c r="A414" s="6" t="s">
        <v>3205</v>
      </c>
      <c r="B414" s="7" t="s">
        <v>102</v>
      </c>
      <c r="C414" s="8" t="s">
        <v>3180</v>
      </c>
      <c r="D414" s="9" t="s">
        <v>3181</v>
      </c>
      <c r="E414" s="9">
        <v>59829584</v>
      </c>
      <c r="F414" s="8" t="s">
        <v>3180</v>
      </c>
      <c r="G414" s="9" t="s">
        <v>3181</v>
      </c>
      <c r="H414" s="9">
        <v>59829584</v>
      </c>
      <c r="I414" s="7" t="s">
        <v>396</v>
      </c>
      <c r="J414" s="9" t="s">
        <v>3206</v>
      </c>
      <c r="K414" s="7" t="s">
        <v>3207</v>
      </c>
      <c r="L414" s="7" t="s">
        <v>110</v>
      </c>
      <c r="M414" s="7" t="s">
        <v>111</v>
      </c>
      <c r="N414" s="7" t="s">
        <v>112</v>
      </c>
      <c r="O414" s="7" t="s">
        <v>2</v>
      </c>
      <c r="P414" s="7" t="s">
        <v>3208</v>
      </c>
      <c r="Q414" s="7" t="s">
        <v>193</v>
      </c>
      <c r="R414" s="8" t="s">
        <v>3209</v>
      </c>
      <c r="S414" s="7" t="s">
        <v>3210</v>
      </c>
      <c r="T414" s="7" t="s">
        <v>3211</v>
      </c>
      <c r="U414" s="11">
        <v>0.9</v>
      </c>
      <c r="V414" s="7" t="s">
        <v>160</v>
      </c>
      <c r="W414" s="358">
        <v>0</v>
      </c>
      <c r="X414" s="358">
        <v>0</v>
      </c>
      <c r="Y414" s="14">
        <v>0</v>
      </c>
      <c r="Z414" s="358">
        <v>0</v>
      </c>
      <c r="AA414" s="358">
        <v>0</v>
      </c>
      <c r="AB414" s="14">
        <v>0</v>
      </c>
      <c r="AC414" s="358">
        <v>0</v>
      </c>
      <c r="AD414" s="358">
        <v>0</v>
      </c>
      <c r="AE414" s="14">
        <v>0</v>
      </c>
      <c r="AF414" s="154">
        <f t="shared" si="400"/>
        <v>0</v>
      </c>
      <c r="AG414" s="7">
        <f t="shared" si="400"/>
        <v>0</v>
      </c>
      <c r="AH414" s="14">
        <v>0</v>
      </c>
      <c r="AI414" s="17" t="str">
        <f>IFERROR((IF(AH414&lt;=AJ414,"SOBRESALIENTE",IF(AH414&lt;AJ414+(AJ414*0.05),"NO CUMPLIDA","ACEPTABLE"))),"N/A")</f>
        <v>SOBRESALIENTE</v>
      </c>
      <c r="AJ414" s="11">
        <v>0.9</v>
      </c>
      <c r="AK414" s="11" t="s">
        <v>119</v>
      </c>
      <c r="AL414" s="353" t="s">
        <v>3212</v>
      </c>
      <c r="AM414" s="358">
        <v>33</v>
      </c>
      <c r="AN414" s="358">
        <v>33</v>
      </c>
      <c r="AO414" s="14">
        <f t="shared" si="405"/>
        <v>1</v>
      </c>
      <c r="AP414" s="358">
        <v>0</v>
      </c>
      <c r="AQ414" s="358">
        <v>0</v>
      </c>
      <c r="AR414" s="14" t="e">
        <f t="shared" si="406"/>
        <v>#DIV/0!</v>
      </c>
      <c r="AS414" s="358">
        <v>0</v>
      </c>
      <c r="AT414" s="358">
        <v>0</v>
      </c>
      <c r="AU414" s="14" t="e">
        <f t="shared" si="407"/>
        <v>#DIV/0!</v>
      </c>
      <c r="AV414" s="154">
        <f t="shared" si="435"/>
        <v>33</v>
      </c>
      <c r="AW414" s="7">
        <f t="shared" si="435"/>
        <v>33</v>
      </c>
      <c r="AX414" s="14">
        <f t="shared" si="408"/>
        <v>1</v>
      </c>
      <c r="AY414" s="17" t="str">
        <f>IFERROR((IF(AX414&gt;=AZ414,"SOBRESALIENTE",IF(AX414&lt;AZ414-(AZ414*0.05),"NO CUMPLIDA","ACEPTABLE"))),"N/A")</f>
        <v>SOBRESALIENTE</v>
      </c>
      <c r="AZ414" s="11">
        <f t="shared" si="424"/>
        <v>0.9</v>
      </c>
      <c r="BA414" s="11" t="s">
        <v>119</v>
      </c>
      <c r="BB414" s="7" t="s">
        <v>3213</v>
      </c>
      <c r="BC414" s="21"/>
      <c r="BD414" s="21"/>
      <c r="BE414" s="14" t="e">
        <f t="shared" si="409"/>
        <v>#DIV/0!</v>
      </c>
      <c r="BF414" s="21"/>
      <c r="BG414" s="21"/>
      <c r="BH414" s="14" t="e">
        <f t="shared" si="410"/>
        <v>#DIV/0!</v>
      </c>
      <c r="BI414" s="21"/>
      <c r="BJ414" s="21"/>
      <c r="BK414" s="14" t="e">
        <f t="shared" si="411"/>
        <v>#DIV/0!</v>
      </c>
      <c r="BL414" s="162">
        <f t="shared" si="436"/>
        <v>0</v>
      </c>
      <c r="BM414" s="26">
        <f t="shared" si="436"/>
        <v>0</v>
      </c>
      <c r="BN414" s="14" t="e">
        <f t="shared" si="412"/>
        <v>#DIV/0!</v>
      </c>
      <c r="BO414" s="28" t="str">
        <f t="shared" si="449"/>
        <v>N/A</v>
      </c>
      <c r="BP414" s="24">
        <f t="shared" si="394"/>
        <v>0.9</v>
      </c>
      <c r="BQ414" s="21"/>
      <c r="BR414" s="21"/>
      <c r="BS414" s="21"/>
      <c r="BT414" s="14" t="e">
        <f t="shared" si="413"/>
        <v>#DIV/0!</v>
      </c>
      <c r="BU414" s="21"/>
      <c r="BV414" s="21"/>
      <c r="BW414" s="14" t="e">
        <f t="shared" si="414"/>
        <v>#DIV/0!</v>
      </c>
      <c r="BX414" s="21"/>
      <c r="BY414" s="21"/>
      <c r="BZ414" s="14" t="e">
        <f t="shared" si="415"/>
        <v>#DIV/0!</v>
      </c>
      <c r="CA414" s="162">
        <f t="shared" si="416"/>
        <v>0</v>
      </c>
      <c r="CB414" s="26">
        <f t="shared" si="416"/>
        <v>0</v>
      </c>
      <c r="CC414" s="14" t="e">
        <f t="shared" si="417"/>
        <v>#DIV/0!</v>
      </c>
      <c r="CD414" s="28" t="str">
        <f t="shared" si="439"/>
        <v>N/A</v>
      </c>
      <c r="CE414" s="24">
        <f t="shared" si="395"/>
        <v>0.9</v>
      </c>
      <c r="CF414" s="21"/>
      <c r="CG414" s="26">
        <f t="shared" si="448"/>
        <v>33</v>
      </c>
      <c r="CH414" s="26">
        <f t="shared" si="448"/>
        <v>33</v>
      </c>
      <c r="CI414" s="14">
        <f t="shared" si="418"/>
        <v>1</v>
      </c>
      <c r="CJ414" s="28" t="str">
        <f>IFERROR((IF(CI414&gt;=CK414,"SOBRESALIENTE",IF(CI414&lt;CK414-(CK414*0.05),"NO CUMPLIDA","ACEPTABLE"))),"N/A")</f>
        <v>SOBRESALIENTE</v>
      </c>
      <c r="CK414" s="11">
        <v>0.9</v>
      </c>
      <c r="CL414" s="26"/>
      <c r="CM414" s="26">
        <f>SUBTOTAL(9,W414,Z414,AC414,AM414,AP414,AS414,BC414,BF414,BI414)</f>
        <v>33</v>
      </c>
      <c r="CN414" s="38">
        <f t="shared" si="425"/>
        <v>5.5</v>
      </c>
      <c r="CO414" s="14">
        <f t="shared" si="420"/>
        <v>6</v>
      </c>
      <c r="CP414" s="28" t="str">
        <f>IFERROR((IF(CO414&gt;=CQ414,"SOBRESALIENTE",IF(CO414&lt;CQ414-(CQ414*0.05),"NO CUMPLIDA","ACEPTABLE"))),"N/A")</f>
        <v>SOBRESALIENTE</v>
      </c>
      <c r="CQ414" s="11">
        <v>0.9</v>
      </c>
      <c r="CR414" s="26"/>
      <c r="CS414" s="357">
        <f t="shared" si="434"/>
        <v>0</v>
      </c>
      <c r="CT414" s="29">
        <f t="shared" si="426"/>
        <v>5.5</v>
      </c>
      <c r="CU414" s="30">
        <f t="shared" si="421"/>
        <v>0</v>
      </c>
      <c r="CV414" s="28" t="str">
        <f>IFERROR((IF(CU414&gt;=CW414,"SOBRESALIENTE",IF(CU414&lt;CW414-(CW414*0.05),"NO CUMPLIDA","ACEPTABLE"))),"N/A")</f>
        <v>NO CUMPLIDA</v>
      </c>
      <c r="CW414" s="11">
        <v>0.9</v>
      </c>
      <c r="CX414" s="26"/>
      <c r="CY414" s="26">
        <f>SUBTOTAL(9,W414,Z414,AC414,AM414,AP414,AS414,BC414,BF414,BI414,BR414,BU414,BX414)</f>
        <v>33</v>
      </c>
      <c r="CZ414" s="38">
        <f t="shared" si="441"/>
        <v>33</v>
      </c>
      <c r="DA414" s="30">
        <f t="shared" si="422"/>
        <v>1</v>
      </c>
      <c r="DB414" s="28" t="str">
        <f>IFERROR((IF(DA414&gt;=DC414,"SOBRESALIENTE",IF(DA414&lt;DC414-(DC414*0.05),"NO CUMPLIDA","ACEPTABLE"))),"N/A")</f>
        <v>SOBRESALIENTE</v>
      </c>
      <c r="DC414" s="11">
        <v>0.9</v>
      </c>
      <c r="DD414" s="26"/>
    </row>
    <row r="415" spans="1:108" ht="108.75">
      <c r="A415" s="8" t="s">
        <v>3214</v>
      </c>
      <c r="B415" s="7" t="s">
        <v>102</v>
      </c>
      <c r="C415" s="8" t="s">
        <v>3180</v>
      </c>
      <c r="D415" s="9" t="s">
        <v>3181</v>
      </c>
      <c r="E415" s="9">
        <v>59829584</v>
      </c>
      <c r="F415" s="8" t="s">
        <v>3180</v>
      </c>
      <c r="G415" s="9" t="s">
        <v>3181</v>
      </c>
      <c r="H415" s="9">
        <v>59829584</v>
      </c>
      <c r="I415" s="7" t="s">
        <v>396</v>
      </c>
      <c r="J415" s="9" t="s">
        <v>3215</v>
      </c>
      <c r="K415" s="7" t="s">
        <v>3216</v>
      </c>
      <c r="L415" s="7" t="s">
        <v>110</v>
      </c>
      <c r="M415" s="7" t="s">
        <v>111</v>
      </c>
      <c r="N415" s="7" t="s">
        <v>112</v>
      </c>
      <c r="O415" s="7" t="s">
        <v>2</v>
      </c>
      <c r="P415" s="7" t="s">
        <v>3217</v>
      </c>
      <c r="Q415" s="7" t="s">
        <v>193</v>
      </c>
      <c r="R415" s="8" t="s">
        <v>3218</v>
      </c>
      <c r="S415" s="7" t="s">
        <v>3219</v>
      </c>
      <c r="T415" s="7" t="s">
        <v>3220</v>
      </c>
      <c r="U415" s="11">
        <v>0.05</v>
      </c>
      <c r="V415" s="7" t="s">
        <v>160</v>
      </c>
      <c r="W415" s="358">
        <v>50</v>
      </c>
      <c r="X415" s="358">
        <v>824.5</v>
      </c>
      <c r="Y415" s="14">
        <f t="shared" si="402"/>
        <v>6.0642813826561552E-2</v>
      </c>
      <c r="Z415" s="358">
        <v>50</v>
      </c>
      <c r="AA415" s="358">
        <v>824.5</v>
      </c>
      <c r="AB415" s="14">
        <f t="shared" si="403"/>
        <v>6.0642813826561552E-2</v>
      </c>
      <c r="AC415" s="358">
        <v>50</v>
      </c>
      <c r="AD415" s="358">
        <v>824.5</v>
      </c>
      <c r="AE415" s="14">
        <f t="shared" si="404"/>
        <v>6.0642813826561552E-2</v>
      </c>
      <c r="AF415" s="154">
        <f t="shared" si="400"/>
        <v>150</v>
      </c>
      <c r="AG415" s="49">
        <f t="shared" si="400"/>
        <v>2473.5</v>
      </c>
      <c r="AH415" s="14">
        <f t="shared" si="423"/>
        <v>6.0642813826561552E-2</v>
      </c>
      <c r="AI415" s="17" t="str">
        <f t="shared" ref="AI415:AI427" si="450">IFERROR((IF(AH415&gt;=AJ415,"SOBRESALIENTE",IF(AH415&lt;AJ415-(AJ415*0.05),"NO CUMPLIDA","ACEPTABLE"))),"N/A")</f>
        <v>SOBRESALIENTE</v>
      </c>
      <c r="AJ415" s="11">
        <v>0.05</v>
      </c>
      <c r="AK415" s="11" t="s">
        <v>119</v>
      </c>
      <c r="AL415" s="353" t="s">
        <v>3221</v>
      </c>
      <c r="AM415" s="358">
        <v>100</v>
      </c>
      <c r="AN415" s="358">
        <v>816.5</v>
      </c>
      <c r="AO415" s="14">
        <f t="shared" si="405"/>
        <v>0.1224739742804654</v>
      </c>
      <c r="AP415" s="358">
        <v>100</v>
      </c>
      <c r="AQ415" s="358">
        <v>816.5</v>
      </c>
      <c r="AR415" s="14">
        <f t="shared" si="406"/>
        <v>0.1224739742804654</v>
      </c>
      <c r="AS415" s="358">
        <v>100</v>
      </c>
      <c r="AT415" s="358">
        <v>816.5</v>
      </c>
      <c r="AU415" s="14">
        <f t="shared" si="407"/>
        <v>0.1224739742804654</v>
      </c>
      <c r="AV415" s="154">
        <f t="shared" si="435"/>
        <v>300</v>
      </c>
      <c r="AW415" s="7">
        <f t="shared" si="435"/>
        <v>2449.5</v>
      </c>
      <c r="AX415" s="14">
        <f t="shared" si="408"/>
        <v>0.1224739742804654</v>
      </c>
      <c r="AY415" s="17" t="str">
        <f>IFERROR((IF(AX415&gt;=AZ415,"SOBRESALIENTE",IF(AX415&lt;AZ415-(AZ415*0.05),"NO CUMPLIDA","ACEPTABLE"))),"N/A")</f>
        <v>SOBRESALIENTE</v>
      </c>
      <c r="AZ415" s="11">
        <f t="shared" si="424"/>
        <v>0.05</v>
      </c>
      <c r="BA415" s="11" t="s">
        <v>119</v>
      </c>
      <c r="BB415" s="7" t="s">
        <v>3221</v>
      </c>
      <c r="BC415" s="21"/>
      <c r="BD415" s="21"/>
      <c r="BE415" s="14" t="e">
        <f t="shared" si="409"/>
        <v>#DIV/0!</v>
      </c>
      <c r="BF415" s="21"/>
      <c r="BG415" s="21"/>
      <c r="BH415" s="14" t="e">
        <f t="shared" si="410"/>
        <v>#DIV/0!</v>
      </c>
      <c r="BI415" s="21"/>
      <c r="BJ415" s="21"/>
      <c r="BK415" s="14" t="e">
        <f t="shared" si="411"/>
        <v>#DIV/0!</v>
      </c>
      <c r="BL415" s="162">
        <f t="shared" si="436"/>
        <v>0</v>
      </c>
      <c r="BM415" s="26">
        <f t="shared" si="436"/>
        <v>0</v>
      </c>
      <c r="BN415" s="14" t="e">
        <f t="shared" si="412"/>
        <v>#DIV/0!</v>
      </c>
      <c r="BO415" s="28" t="str">
        <f>IFERROR((IF(BN415&lt;=BP415,"SOBRESALIENTE",IF(BN415&gt;BP415+(BP415*0.05),"NO CUMPLIDA","ACEPTABLE"))),"N/A")</f>
        <v>N/A</v>
      </c>
      <c r="BP415" s="24">
        <f t="shared" si="394"/>
        <v>0.05</v>
      </c>
      <c r="BQ415" s="21"/>
      <c r="BR415" s="21"/>
      <c r="BS415" s="21"/>
      <c r="BT415" s="14" t="e">
        <f t="shared" si="413"/>
        <v>#DIV/0!</v>
      </c>
      <c r="BU415" s="21"/>
      <c r="BV415" s="21"/>
      <c r="BW415" s="14" t="e">
        <f t="shared" si="414"/>
        <v>#DIV/0!</v>
      </c>
      <c r="BX415" s="21"/>
      <c r="BY415" s="21"/>
      <c r="BZ415" s="14" t="e">
        <f t="shared" si="415"/>
        <v>#DIV/0!</v>
      </c>
      <c r="CA415" s="162">
        <f t="shared" si="416"/>
        <v>0</v>
      </c>
      <c r="CB415" s="26">
        <f t="shared" si="416"/>
        <v>0</v>
      </c>
      <c r="CC415" s="14" t="e">
        <f t="shared" si="417"/>
        <v>#DIV/0!</v>
      </c>
      <c r="CD415" s="28" t="str">
        <f>IFERROR((IF(CC415&lt;=CE415,"SOBRESALIENTE",IF(CC415&gt;CE415+(CE415*0.05),"NO CUMPLIDA","ACEPTABLE"))),"N/A")</f>
        <v>N/A</v>
      </c>
      <c r="CE415" s="24">
        <f t="shared" si="395"/>
        <v>0.05</v>
      </c>
      <c r="CF415" s="21"/>
      <c r="CG415" s="26">
        <f t="shared" si="448"/>
        <v>450</v>
      </c>
      <c r="CH415" s="26">
        <f t="shared" si="448"/>
        <v>4923</v>
      </c>
      <c r="CI415" s="14">
        <f t="shared" si="418"/>
        <v>9.1407678244972576E-2</v>
      </c>
      <c r="CJ415" s="28" t="str">
        <f>IFERROR((IF(CI415&lt;=CK415,"SOBRESALIENTE",IF(CI415&gt;CK415+(CK415*0.05),"NO CUMPLIDA","ACEPTABLE"))),"N/A")</f>
        <v>NO CUMPLIDA</v>
      </c>
      <c r="CK415" s="11">
        <v>0.05</v>
      </c>
      <c r="CL415" s="26"/>
      <c r="CM415" s="26">
        <f>AVERAGE(9,W415,Z415,AC415,AM415,AP415,AS415,BC415,BF415,BI415)</f>
        <v>65.571428571428569</v>
      </c>
      <c r="CN415" s="38">
        <f t="shared" si="425"/>
        <v>820.5</v>
      </c>
      <c r="CO415" s="14">
        <f t="shared" si="420"/>
        <v>7.9916427265604592E-2</v>
      </c>
      <c r="CP415" s="28" t="str">
        <f>IFERROR((IF(CO415&lt;=CQ415,"SOBRESALIENTE",IF(CO415&gt;CQ415+(CQ415*0.05),"NO CUMPLIDA","ACEPTABLE"))),"N/A")</f>
        <v>NO CUMPLIDA</v>
      </c>
      <c r="CQ415" s="11">
        <v>0.05</v>
      </c>
      <c r="CR415" s="26"/>
      <c r="CS415" s="357">
        <f t="shared" si="434"/>
        <v>0</v>
      </c>
      <c r="CT415" s="29">
        <f t="shared" si="426"/>
        <v>820.5</v>
      </c>
      <c r="CU415" s="30">
        <f t="shared" si="421"/>
        <v>0</v>
      </c>
      <c r="CV415" s="28" t="str">
        <f>IFERROR((IF(CU415&lt;=CW415,"SOBRESALIENTE",IF(CU415&gt;CW415+(CW415*0.05),"NO CUMPLIDA","ACEPTABLE"))),"N/A")</f>
        <v>SOBRESALIENTE</v>
      </c>
      <c r="CW415" s="11">
        <v>0.05</v>
      </c>
      <c r="CX415" s="26"/>
      <c r="CY415" s="27">
        <f>AVERAGE(9,W415,Z415,AC415,AM415,AP415,AS415,BC415,BF415,BI415,BR415,BU415,BX415)</f>
        <v>65.571428571428569</v>
      </c>
      <c r="CZ415" s="38">
        <f t="shared" si="441"/>
        <v>4923</v>
      </c>
      <c r="DA415" s="30">
        <f t="shared" si="422"/>
        <v>1.3319404544267433E-2</v>
      </c>
      <c r="DB415" s="28" t="str">
        <f>IFERROR((IF(DA415&lt;=DC415,"SOBRESALIENTE",IF(DA415&gt;DC415+(DC415*0.05),"NO CUMPLIDA","ACEPTABLE"))),"N/A")</f>
        <v>SOBRESALIENTE</v>
      </c>
      <c r="DC415" s="11">
        <v>0.05</v>
      </c>
      <c r="DD415" s="26"/>
    </row>
    <row r="416" spans="1:108" ht="90">
      <c r="A416" s="6" t="s">
        <v>3222</v>
      </c>
      <c r="B416" s="7" t="s">
        <v>102</v>
      </c>
      <c r="C416" s="8" t="s">
        <v>3180</v>
      </c>
      <c r="D416" s="9" t="s">
        <v>3181</v>
      </c>
      <c r="E416" s="9">
        <v>59829584</v>
      </c>
      <c r="F416" s="8" t="s">
        <v>3180</v>
      </c>
      <c r="G416" s="9" t="s">
        <v>3181</v>
      </c>
      <c r="H416" s="9">
        <v>59829584</v>
      </c>
      <c r="I416" s="7" t="s">
        <v>396</v>
      </c>
      <c r="J416" s="9" t="s">
        <v>3223</v>
      </c>
      <c r="K416" s="7" t="s">
        <v>3224</v>
      </c>
      <c r="L416" s="7" t="s">
        <v>110</v>
      </c>
      <c r="M416" s="7" t="s">
        <v>111</v>
      </c>
      <c r="N416" s="7" t="s">
        <v>112</v>
      </c>
      <c r="O416" s="7" t="s">
        <v>2</v>
      </c>
      <c r="P416" s="7" t="s">
        <v>3217</v>
      </c>
      <c r="Q416" s="7" t="s">
        <v>193</v>
      </c>
      <c r="R416" s="8" t="s">
        <v>3225</v>
      </c>
      <c r="S416" s="7" t="s">
        <v>3226</v>
      </c>
      <c r="T416" s="7" t="s">
        <v>3227</v>
      </c>
      <c r="U416" s="11">
        <v>1</v>
      </c>
      <c r="V416" s="7" t="s">
        <v>160</v>
      </c>
      <c r="W416" s="358">
        <v>1</v>
      </c>
      <c r="X416" s="359">
        <v>1</v>
      </c>
      <c r="Y416" s="14">
        <f t="shared" si="402"/>
        <v>1</v>
      </c>
      <c r="Z416" s="358">
        <v>0</v>
      </c>
      <c r="AA416" s="359">
        <v>0</v>
      </c>
      <c r="AB416" s="14" t="e">
        <f t="shared" si="403"/>
        <v>#DIV/0!</v>
      </c>
      <c r="AC416" s="358">
        <v>0</v>
      </c>
      <c r="AD416" s="359">
        <v>0</v>
      </c>
      <c r="AE416" s="14" t="e">
        <f t="shared" si="404"/>
        <v>#DIV/0!</v>
      </c>
      <c r="AF416" s="154">
        <f t="shared" si="400"/>
        <v>1</v>
      </c>
      <c r="AG416" s="7">
        <f t="shared" si="400"/>
        <v>1</v>
      </c>
      <c r="AH416" s="14">
        <f t="shared" si="423"/>
        <v>1</v>
      </c>
      <c r="AI416" s="17" t="str">
        <f t="shared" si="450"/>
        <v>SOBRESALIENTE</v>
      </c>
      <c r="AJ416" s="11">
        <v>1</v>
      </c>
      <c r="AK416" s="11" t="s">
        <v>119</v>
      </c>
      <c r="AL416" s="353" t="s">
        <v>3228</v>
      </c>
      <c r="AM416" s="358">
        <v>0</v>
      </c>
      <c r="AN416" s="359">
        <v>0</v>
      </c>
      <c r="AO416" s="14" t="e">
        <f t="shared" si="405"/>
        <v>#DIV/0!</v>
      </c>
      <c r="AP416" s="358">
        <v>0</v>
      </c>
      <c r="AQ416" s="359">
        <v>0</v>
      </c>
      <c r="AR416" s="14" t="e">
        <f t="shared" si="406"/>
        <v>#DIV/0!</v>
      </c>
      <c r="AS416" s="358">
        <v>0</v>
      </c>
      <c r="AT416" s="359">
        <v>0</v>
      </c>
      <c r="AU416" s="14" t="e">
        <f t="shared" si="407"/>
        <v>#DIV/0!</v>
      </c>
      <c r="AV416" s="154">
        <f t="shared" si="435"/>
        <v>0</v>
      </c>
      <c r="AW416" s="7">
        <f t="shared" si="435"/>
        <v>0</v>
      </c>
      <c r="AX416" s="14" t="e">
        <f t="shared" si="408"/>
        <v>#DIV/0!</v>
      </c>
      <c r="AY416" s="17" t="str">
        <f>IFERROR((IF(AX416&lt;=AZ416,"SOBRESALIENTE",IF(AX416&gt;AZ416+(AZ416*0.05),"NO CUMPLIDA","ACEPTABLE"))),"N/A")</f>
        <v>N/A</v>
      </c>
      <c r="AZ416" s="11">
        <f t="shared" si="424"/>
        <v>1</v>
      </c>
      <c r="BA416" s="11" t="s">
        <v>119</v>
      </c>
      <c r="BB416" s="7" t="s">
        <v>3229</v>
      </c>
      <c r="BC416" s="21"/>
      <c r="BD416" s="21"/>
      <c r="BE416" s="14" t="e">
        <f t="shared" si="409"/>
        <v>#DIV/0!</v>
      </c>
      <c r="BF416" s="21"/>
      <c r="BG416" s="21"/>
      <c r="BH416" s="14" t="e">
        <f t="shared" si="410"/>
        <v>#DIV/0!</v>
      </c>
      <c r="BI416" s="21"/>
      <c r="BJ416" s="21"/>
      <c r="BK416" s="14" t="e">
        <f t="shared" si="411"/>
        <v>#DIV/0!</v>
      </c>
      <c r="BL416" s="162">
        <f t="shared" si="436"/>
        <v>0</v>
      </c>
      <c r="BM416" s="26">
        <f t="shared" si="436"/>
        <v>0</v>
      </c>
      <c r="BN416" s="14" t="e">
        <f t="shared" si="412"/>
        <v>#DIV/0!</v>
      </c>
      <c r="BO416" s="28" t="str">
        <f t="shared" si="449"/>
        <v>N/A</v>
      </c>
      <c r="BP416" s="24">
        <f t="shared" si="394"/>
        <v>1</v>
      </c>
      <c r="BQ416" s="21"/>
      <c r="BR416" s="21"/>
      <c r="BS416" s="21"/>
      <c r="BT416" s="14" t="e">
        <f t="shared" si="413"/>
        <v>#DIV/0!</v>
      </c>
      <c r="BU416" s="21"/>
      <c r="BV416" s="21"/>
      <c r="BW416" s="14" t="e">
        <f t="shared" si="414"/>
        <v>#DIV/0!</v>
      </c>
      <c r="BX416" s="21"/>
      <c r="BY416" s="21"/>
      <c r="BZ416" s="14" t="e">
        <f t="shared" si="415"/>
        <v>#DIV/0!</v>
      </c>
      <c r="CA416" s="162">
        <f t="shared" si="416"/>
        <v>0</v>
      </c>
      <c r="CB416" s="26">
        <f t="shared" si="416"/>
        <v>0</v>
      </c>
      <c r="CC416" s="14" t="e">
        <f t="shared" si="417"/>
        <v>#DIV/0!</v>
      </c>
      <c r="CD416" s="28" t="str">
        <f t="shared" si="439"/>
        <v>N/A</v>
      </c>
      <c r="CE416" s="24">
        <f t="shared" si="395"/>
        <v>1</v>
      </c>
      <c r="CF416" s="21"/>
      <c r="CG416" s="26">
        <f t="shared" si="448"/>
        <v>1</v>
      </c>
      <c r="CH416" s="26">
        <f t="shared" si="448"/>
        <v>1</v>
      </c>
      <c r="CI416" s="14">
        <f t="shared" si="418"/>
        <v>1</v>
      </c>
      <c r="CJ416" s="28" t="str">
        <f t="shared" ref="CJ416:CJ427" si="451">IFERROR((IF(CI416&gt;=CK416,"SOBRESALIENTE",IF(CI416&lt;CK416-(CK416*0.05),"NO CUMPLIDA","ACEPTABLE"))),"N/A")</f>
        <v>SOBRESALIENTE</v>
      </c>
      <c r="CK416" s="11">
        <v>1</v>
      </c>
      <c r="CL416" s="26"/>
      <c r="CM416" s="26">
        <f t="shared" ref="CM416:CM474" si="452">SUBTOTAL(9,W416,Z416,AC416,AM416,AP416,AS416,BC416,BF416,BI416)</f>
        <v>1</v>
      </c>
      <c r="CN416" s="38">
        <f t="shared" si="425"/>
        <v>0.16666666666666666</v>
      </c>
      <c r="CO416" s="14">
        <f t="shared" si="420"/>
        <v>6</v>
      </c>
      <c r="CP416" s="28" t="str">
        <f t="shared" ref="CP416:CP427" si="453">IFERROR((IF(CO416&gt;=CQ416,"SOBRESALIENTE",IF(CO416&lt;CQ416-(CQ416*0.05),"NO CUMPLIDA","ACEPTABLE"))),"N/A")</f>
        <v>SOBRESALIENTE</v>
      </c>
      <c r="CQ416" s="11">
        <v>1</v>
      </c>
      <c r="CR416" s="26"/>
      <c r="CS416" s="357">
        <f t="shared" si="434"/>
        <v>0</v>
      </c>
      <c r="CT416" s="29">
        <f t="shared" si="426"/>
        <v>0.16666666666666666</v>
      </c>
      <c r="CU416" s="30">
        <f t="shared" si="421"/>
        <v>0</v>
      </c>
      <c r="CV416" s="28" t="str">
        <f t="shared" ref="CV416:CV427" si="454">IFERROR((IF(CU416&gt;=CW416,"SOBRESALIENTE",IF(CU416&lt;CW416-(CW416*0.05),"NO CUMPLIDA","ACEPTABLE"))),"N/A")</f>
        <v>NO CUMPLIDA</v>
      </c>
      <c r="CW416" s="11">
        <v>1</v>
      </c>
      <c r="CX416" s="26"/>
      <c r="CY416" s="26">
        <f t="shared" ref="CY416:CZ447" si="455">SUBTOTAL(9,W416,Z416,AC416,AM416,AP416,AS416,BC416,BF416,BI416,BR416,BU416,BX416)</f>
        <v>1</v>
      </c>
      <c r="CZ416" s="38">
        <f t="shared" si="455"/>
        <v>1</v>
      </c>
      <c r="DA416" s="30">
        <f t="shared" si="422"/>
        <v>1</v>
      </c>
      <c r="DB416" s="28" t="str">
        <f t="shared" ref="DB416:DB427" si="456">IFERROR((IF(DA416&gt;=DC416,"SOBRESALIENTE",IF(DA416&lt;DC416-(DC416*0.05),"NO CUMPLIDA","ACEPTABLE"))),"N/A")</f>
        <v>SOBRESALIENTE</v>
      </c>
      <c r="DC416" s="11">
        <v>1</v>
      </c>
      <c r="DD416" s="26"/>
    </row>
    <row r="417" spans="1:108" ht="108.75">
      <c r="A417" s="8" t="s">
        <v>3230</v>
      </c>
      <c r="B417" s="7" t="s">
        <v>102</v>
      </c>
      <c r="C417" s="8" t="s">
        <v>3180</v>
      </c>
      <c r="D417" s="9" t="s">
        <v>3181</v>
      </c>
      <c r="E417" s="9">
        <v>59829584</v>
      </c>
      <c r="F417" s="8" t="s">
        <v>3180</v>
      </c>
      <c r="G417" s="9" t="s">
        <v>3181</v>
      </c>
      <c r="H417" s="9">
        <v>59829584</v>
      </c>
      <c r="I417" s="7" t="s">
        <v>107</v>
      </c>
      <c r="J417" s="9" t="s">
        <v>3231</v>
      </c>
      <c r="K417" s="7" t="s">
        <v>3232</v>
      </c>
      <c r="L417" s="7" t="s">
        <v>110</v>
      </c>
      <c r="M417" s="7" t="s">
        <v>111</v>
      </c>
      <c r="N417" s="7" t="s">
        <v>112</v>
      </c>
      <c r="O417" s="7" t="s">
        <v>2</v>
      </c>
      <c r="P417" s="7" t="s">
        <v>193</v>
      </c>
      <c r="Q417" s="7" t="s">
        <v>193</v>
      </c>
      <c r="R417" s="8" t="s">
        <v>3233</v>
      </c>
      <c r="S417" s="7" t="s">
        <v>3234</v>
      </c>
      <c r="T417" s="7" t="s">
        <v>3235</v>
      </c>
      <c r="U417" s="11">
        <v>1</v>
      </c>
      <c r="V417" s="7" t="s">
        <v>160</v>
      </c>
      <c r="W417" s="358">
        <v>3</v>
      </c>
      <c r="X417" s="358">
        <v>3</v>
      </c>
      <c r="Y417" s="14">
        <f t="shared" si="402"/>
        <v>1</v>
      </c>
      <c r="Z417" s="358">
        <v>3</v>
      </c>
      <c r="AA417" s="358">
        <v>3</v>
      </c>
      <c r="AB417" s="14">
        <f t="shared" si="403"/>
        <v>1</v>
      </c>
      <c r="AC417" s="358">
        <v>3</v>
      </c>
      <c r="AD417" s="358">
        <v>3</v>
      </c>
      <c r="AE417" s="14">
        <f t="shared" si="404"/>
        <v>1</v>
      </c>
      <c r="AF417" s="154">
        <f t="shared" si="400"/>
        <v>9</v>
      </c>
      <c r="AG417" s="7">
        <f t="shared" si="400"/>
        <v>9</v>
      </c>
      <c r="AH417" s="14">
        <f t="shared" si="423"/>
        <v>1</v>
      </c>
      <c r="AI417" s="17" t="str">
        <f t="shared" si="450"/>
        <v>SOBRESALIENTE</v>
      </c>
      <c r="AJ417" s="11">
        <v>1</v>
      </c>
      <c r="AK417" s="11" t="s">
        <v>119</v>
      </c>
      <c r="AL417" s="353" t="s">
        <v>3236</v>
      </c>
      <c r="AM417" s="358">
        <v>0</v>
      </c>
      <c r="AN417" s="358">
        <v>0</v>
      </c>
      <c r="AO417" s="14" t="e">
        <f t="shared" si="405"/>
        <v>#DIV/0!</v>
      </c>
      <c r="AP417" s="358">
        <v>1</v>
      </c>
      <c r="AQ417" s="358">
        <v>1</v>
      </c>
      <c r="AR417" s="14">
        <f t="shared" si="406"/>
        <v>1</v>
      </c>
      <c r="AS417" s="358">
        <v>4</v>
      </c>
      <c r="AT417" s="358">
        <v>4</v>
      </c>
      <c r="AU417" s="14">
        <f t="shared" si="407"/>
        <v>1</v>
      </c>
      <c r="AV417" s="154">
        <f t="shared" si="435"/>
        <v>5</v>
      </c>
      <c r="AW417" s="7">
        <f t="shared" si="435"/>
        <v>5</v>
      </c>
      <c r="AX417" s="14">
        <f t="shared" si="408"/>
        <v>1</v>
      </c>
      <c r="AY417" s="17" t="str">
        <f>IFERROR((IF(AX417&gt;=AZ417,"SOBRESALIENTE",IF(AX417&lt;AZ417-(AZ417*0.05),"NO CUMPLIDA","ACEPTABLE"))),"N/A")</f>
        <v>SOBRESALIENTE</v>
      </c>
      <c r="AZ417" s="11">
        <f t="shared" si="424"/>
        <v>1</v>
      </c>
      <c r="BA417" s="11" t="s">
        <v>119</v>
      </c>
      <c r="BB417" s="7" t="s">
        <v>3236</v>
      </c>
      <c r="BC417" s="21"/>
      <c r="BD417" s="21"/>
      <c r="BE417" s="14" t="e">
        <f t="shared" si="409"/>
        <v>#DIV/0!</v>
      </c>
      <c r="BF417" s="21"/>
      <c r="BG417" s="21"/>
      <c r="BH417" s="14" t="e">
        <f t="shared" si="410"/>
        <v>#DIV/0!</v>
      </c>
      <c r="BI417" s="21"/>
      <c r="BJ417" s="21"/>
      <c r="BK417" s="14" t="e">
        <f t="shared" si="411"/>
        <v>#DIV/0!</v>
      </c>
      <c r="BL417" s="162">
        <f t="shared" si="436"/>
        <v>0</v>
      </c>
      <c r="BM417" s="26">
        <f t="shared" si="436"/>
        <v>0</v>
      </c>
      <c r="BN417" s="14" t="e">
        <f t="shared" si="412"/>
        <v>#DIV/0!</v>
      </c>
      <c r="BO417" s="28" t="str">
        <f t="shared" si="449"/>
        <v>N/A</v>
      </c>
      <c r="BP417" s="24">
        <f t="shared" si="394"/>
        <v>1</v>
      </c>
      <c r="BQ417" s="21"/>
      <c r="BR417" s="21"/>
      <c r="BS417" s="21"/>
      <c r="BT417" s="14" t="e">
        <f t="shared" si="413"/>
        <v>#DIV/0!</v>
      </c>
      <c r="BU417" s="21"/>
      <c r="BV417" s="21"/>
      <c r="BW417" s="14" t="e">
        <f t="shared" si="414"/>
        <v>#DIV/0!</v>
      </c>
      <c r="BX417" s="21"/>
      <c r="BY417" s="21"/>
      <c r="BZ417" s="14" t="e">
        <f t="shared" si="415"/>
        <v>#DIV/0!</v>
      </c>
      <c r="CA417" s="162">
        <f t="shared" si="416"/>
        <v>0</v>
      </c>
      <c r="CB417" s="26">
        <f t="shared" si="416"/>
        <v>0</v>
      </c>
      <c r="CC417" s="14" t="e">
        <f t="shared" si="417"/>
        <v>#DIV/0!</v>
      </c>
      <c r="CD417" s="28" t="str">
        <f t="shared" si="439"/>
        <v>N/A</v>
      </c>
      <c r="CE417" s="24">
        <f t="shared" si="395"/>
        <v>1</v>
      </c>
      <c r="CF417" s="21"/>
      <c r="CG417" s="26">
        <f t="shared" si="448"/>
        <v>14</v>
      </c>
      <c r="CH417" s="26">
        <f t="shared" si="448"/>
        <v>14</v>
      </c>
      <c r="CI417" s="14">
        <f t="shared" si="418"/>
        <v>1</v>
      </c>
      <c r="CJ417" s="28" t="str">
        <f t="shared" si="451"/>
        <v>SOBRESALIENTE</v>
      </c>
      <c r="CK417" s="11">
        <v>1</v>
      </c>
      <c r="CL417" s="26"/>
      <c r="CM417" s="26">
        <f t="shared" si="452"/>
        <v>14</v>
      </c>
      <c r="CN417" s="38">
        <f t="shared" si="425"/>
        <v>2.3333333333333335</v>
      </c>
      <c r="CO417" s="14">
        <f t="shared" si="420"/>
        <v>6</v>
      </c>
      <c r="CP417" s="28" t="str">
        <f t="shared" si="453"/>
        <v>SOBRESALIENTE</v>
      </c>
      <c r="CQ417" s="11">
        <v>1</v>
      </c>
      <c r="CR417" s="26"/>
      <c r="CS417" s="357">
        <f t="shared" si="434"/>
        <v>0</v>
      </c>
      <c r="CT417" s="29">
        <f t="shared" si="426"/>
        <v>2.3333333333333335</v>
      </c>
      <c r="CU417" s="30">
        <f t="shared" si="421"/>
        <v>0</v>
      </c>
      <c r="CV417" s="28" t="str">
        <f t="shared" si="454"/>
        <v>NO CUMPLIDA</v>
      </c>
      <c r="CW417" s="11">
        <v>1</v>
      </c>
      <c r="CX417" s="26"/>
      <c r="CY417" s="26">
        <f t="shared" si="455"/>
        <v>14</v>
      </c>
      <c r="CZ417" s="38">
        <f t="shared" si="455"/>
        <v>14</v>
      </c>
      <c r="DA417" s="30">
        <f t="shared" si="422"/>
        <v>1</v>
      </c>
      <c r="DB417" s="28" t="str">
        <f t="shared" si="456"/>
        <v>SOBRESALIENTE</v>
      </c>
      <c r="DC417" s="11">
        <v>1</v>
      </c>
      <c r="DD417" s="26"/>
    </row>
    <row r="418" spans="1:108" ht="132.75">
      <c r="A418" s="6" t="s">
        <v>3237</v>
      </c>
      <c r="B418" s="7" t="s">
        <v>102</v>
      </c>
      <c r="C418" s="8" t="s">
        <v>3180</v>
      </c>
      <c r="D418" s="9" t="s">
        <v>3181</v>
      </c>
      <c r="E418" s="9">
        <v>59829584</v>
      </c>
      <c r="F418" s="8" t="s">
        <v>3180</v>
      </c>
      <c r="G418" s="9" t="s">
        <v>3181</v>
      </c>
      <c r="H418" s="9">
        <v>59829584</v>
      </c>
      <c r="I418" s="7" t="s">
        <v>396</v>
      </c>
      <c r="J418" s="9" t="s">
        <v>3238</v>
      </c>
      <c r="K418" s="7" t="s">
        <v>3239</v>
      </c>
      <c r="L418" s="7" t="s">
        <v>110</v>
      </c>
      <c r="M418" s="7" t="s">
        <v>111</v>
      </c>
      <c r="N418" s="7" t="s">
        <v>112</v>
      </c>
      <c r="O418" s="7" t="s">
        <v>2</v>
      </c>
      <c r="P418" s="7" t="s">
        <v>3217</v>
      </c>
      <c r="Q418" s="7" t="s">
        <v>193</v>
      </c>
      <c r="R418" s="8" t="s">
        <v>3240</v>
      </c>
      <c r="S418" s="7" t="s">
        <v>3241</v>
      </c>
      <c r="T418" s="7" t="s">
        <v>3242</v>
      </c>
      <c r="U418" s="11">
        <v>1</v>
      </c>
      <c r="V418" s="7" t="s">
        <v>160</v>
      </c>
      <c r="W418" s="358">
        <v>1</v>
      </c>
      <c r="X418" s="359">
        <v>77</v>
      </c>
      <c r="Y418" s="14">
        <f t="shared" si="402"/>
        <v>1.2987012987012988E-2</v>
      </c>
      <c r="Z418" s="358">
        <v>0</v>
      </c>
      <c r="AA418" s="359">
        <v>77</v>
      </c>
      <c r="AB418" s="14">
        <f t="shared" si="403"/>
        <v>0</v>
      </c>
      <c r="AC418" s="358">
        <v>0</v>
      </c>
      <c r="AD418" s="359">
        <v>77</v>
      </c>
      <c r="AE418" s="14">
        <f t="shared" si="404"/>
        <v>0</v>
      </c>
      <c r="AF418" s="154">
        <f t="shared" si="400"/>
        <v>1</v>
      </c>
      <c r="AG418" s="7">
        <f t="shared" si="400"/>
        <v>231</v>
      </c>
      <c r="AH418" s="14">
        <f t="shared" si="423"/>
        <v>4.329004329004329E-3</v>
      </c>
      <c r="AI418" s="17" t="str">
        <f t="shared" si="450"/>
        <v>NO CUMPLIDA</v>
      </c>
      <c r="AJ418" s="11">
        <v>1</v>
      </c>
      <c r="AK418" s="11" t="s">
        <v>119</v>
      </c>
      <c r="AL418" s="353" t="s">
        <v>3243</v>
      </c>
      <c r="AM418" s="358">
        <v>0</v>
      </c>
      <c r="AN418" s="359">
        <v>77</v>
      </c>
      <c r="AO418" s="14">
        <f t="shared" si="405"/>
        <v>0</v>
      </c>
      <c r="AP418" s="358">
        <v>0</v>
      </c>
      <c r="AQ418" s="359">
        <v>77</v>
      </c>
      <c r="AR418" s="14">
        <f t="shared" si="406"/>
        <v>0</v>
      </c>
      <c r="AS418" s="358">
        <v>0</v>
      </c>
      <c r="AT418" s="359">
        <v>77</v>
      </c>
      <c r="AU418" s="14">
        <f t="shared" si="407"/>
        <v>0</v>
      </c>
      <c r="AV418" s="154">
        <f t="shared" si="435"/>
        <v>0</v>
      </c>
      <c r="AW418" s="7">
        <f t="shared" si="435"/>
        <v>231</v>
      </c>
      <c r="AX418" s="14">
        <f t="shared" si="408"/>
        <v>0</v>
      </c>
      <c r="AY418" s="17" t="str">
        <f>IFERROR((IF(AX418&lt;=AZ418,"SOBRESALIENTE",IF(AX418&lt;AZ418+(AZ418*0.05),"NO CUMPLIDA","ACEPTABLE"))),"N/A")</f>
        <v>SOBRESALIENTE</v>
      </c>
      <c r="AZ418" s="11">
        <f t="shared" si="424"/>
        <v>1</v>
      </c>
      <c r="BA418" s="11" t="s">
        <v>119</v>
      </c>
      <c r="BB418" s="7" t="s">
        <v>3244</v>
      </c>
      <c r="BC418" s="21"/>
      <c r="BD418" s="21"/>
      <c r="BE418" s="14" t="e">
        <f t="shared" si="409"/>
        <v>#DIV/0!</v>
      </c>
      <c r="BF418" s="21"/>
      <c r="BG418" s="21"/>
      <c r="BH418" s="14" t="e">
        <f t="shared" si="410"/>
        <v>#DIV/0!</v>
      </c>
      <c r="BI418" s="21"/>
      <c r="BJ418" s="21"/>
      <c r="BK418" s="14" t="e">
        <f t="shared" si="411"/>
        <v>#DIV/0!</v>
      </c>
      <c r="BL418" s="162">
        <f t="shared" si="436"/>
        <v>0</v>
      </c>
      <c r="BM418" s="26">
        <f t="shared" si="436"/>
        <v>0</v>
      </c>
      <c r="BN418" s="14" t="e">
        <f t="shared" si="412"/>
        <v>#DIV/0!</v>
      </c>
      <c r="BO418" s="28" t="str">
        <f t="shared" si="449"/>
        <v>N/A</v>
      </c>
      <c r="BP418" s="24">
        <f t="shared" si="394"/>
        <v>1</v>
      </c>
      <c r="BQ418" s="21"/>
      <c r="BR418" s="21"/>
      <c r="BS418" s="21"/>
      <c r="BT418" s="14" t="e">
        <f t="shared" si="413"/>
        <v>#DIV/0!</v>
      </c>
      <c r="BU418" s="21"/>
      <c r="BV418" s="21"/>
      <c r="BW418" s="14" t="e">
        <f t="shared" si="414"/>
        <v>#DIV/0!</v>
      </c>
      <c r="BX418" s="21"/>
      <c r="BY418" s="21"/>
      <c r="BZ418" s="14" t="e">
        <f t="shared" si="415"/>
        <v>#DIV/0!</v>
      </c>
      <c r="CA418" s="162">
        <f t="shared" si="416"/>
        <v>0</v>
      </c>
      <c r="CB418" s="26">
        <f t="shared" si="416"/>
        <v>0</v>
      </c>
      <c r="CC418" s="14" t="e">
        <f t="shared" si="417"/>
        <v>#DIV/0!</v>
      </c>
      <c r="CD418" s="28" t="str">
        <f t="shared" si="439"/>
        <v>N/A</v>
      </c>
      <c r="CE418" s="24">
        <f t="shared" si="395"/>
        <v>1</v>
      </c>
      <c r="CF418" s="21"/>
      <c r="CG418" s="26">
        <f t="shared" si="448"/>
        <v>1</v>
      </c>
      <c r="CH418" s="26">
        <f t="shared" si="448"/>
        <v>462</v>
      </c>
      <c r="CI418" s="14">
        <f t="shared" si="418"/>
        <v>2.1645021645021645E-3</v>
      </c>
      <c r="CJ418" s="28" t="str">
        <f t="shared" si="451"/>
        <v>NO CUMPLIDA</v>
      </c>
      <c r="CK418" s="11">
        <v>1</v>
      </c>
      <c r="CL418" s="26"/>
      <c r="CM418" s="26">
        <f t="shared" si="452"/>
        <v>1</v>
      </c>
      <c r="CN418" s="38">
        <f t="shared" si="425"/>
        <v>77</v>
      </c>
      <c r="CO418" s="14">
        <f t="shared" si="420"/>
        <v>1.2987012987012988E-2</v>
      </c>
      <c r="CP418" s="28" t="str">
        <f t="shared" si="453"/>
        <v>NO CUMPLIDA</v>
      </c>
      <c r="CQ418" s="11">
        <v>1</v>
      </c>
      <c r="CR418" s="26"/>
      <c r="CS418" s="357">
        <f t="shared" si="434"/>
        <v>0</v>
      </c>
      <c r="CT418" s="29">
        <f t="shared" si="426"/>
        <v>77</v>
      </c>
      <c r="CU418" s="30">
        <f t="shared" si="421"/>
        <v>0</v>
      </c>
      <c r="CV418" s="28" t="str">
        <f t="shared" si="454"/>
        <v>NO CUMPLIDA</v>
      </c>
      <c r="CW418" s="11">
        <v>1</v>
      </c>
      <c r="CX418" s="26"/>
      <c r="CY418" s="26">
        <f t="shared" si="455"/>
        <v>1</v>
      </c>
      <c r="CZ418" s="38">
        <f t="shared" si="455"/>
        <v>462</v>
      </c>
      <c r="DA418" s="30">
        <f t="shared" si="422"/>
        <v>2.1645021645021645E-3</v>
      </c>
      <c r="DB418" s="28" t="str">
        <f t="shared" si="456"/>
        <v>NO CUMPLIDA</v>
      </c>
      <c r="DC418" s="11">
        <v>1</v>
      </c>
      <c r="DD418" s="26"/>
    </row>
    <row r="419" spans="1:108" ht="108.75">
      <c r="A419" s="8" t="s">
        <v>3245</v>
      </c>
      <c r="B419" s="7" t="s">
        <v>102</v>
      </c>
      <c r="C419" s="8" t="s">
        <v>3180</v>
      </c>
      <c r="D419" s="9" t="s">
        <v>3181</v>
      </c>
      <c r="E419" s="9">
        <v>59829584</v>
      </c>
      <c r="F419" s="8" t="s">
        <v>3180</v>
      </c>
      <c r="G419" s="9" t="s">
        <v>3181</v>
      </c>
      <c r="H419" s="9">
        <v>59829584</v>
      </c>
      <c r="I419" s="7" t="s">
        <v>396</v>
      </c>
      <c r="J419" s="9" t="s">
        <v>3246</v>
      </c>
      <c r="K419" s="7" t="s">
        <v>3247</v>
      </c>
      <c r="L419" s="7" t="s">
        <v>110</v>
      </c>
      <c r="M419" s="7" t="s">
        <v>111</v>
      </c>
      <c r="N419" s="7" t="s">
        <v>154</v>
      </c>
      <c r="O419" s="7" t="s">
        <v>2</v>
      </c>
      <c r="P419" s="7" t="s">
        <v>193</v>
      </c>
      <c r="Q419" s="7" t="s">
        <v>193</v>
      </c>
      <c r="R419" s="8" t="s">
        <v>3248</v>
      </c>
      <c r="S419" s="7" t="s">
        <v>3249</v>
      </c>
      <c r="T419" s="7" t="s">
        <v>3250</v>
      </c>
      <c r="U419" s="11">
        <v>1</v>
      </c>
      <c r="V419" s="7" t="s">
        <v>160</v>
      </c>
      <c r="W419" s="358">
        <v>3</v>
      </c>
      <c r="X419" s="358">
        <v>3</v>
      </c>
      <c r="Y419" s="14">
        <f t="shared" si="402"/>
        <v>1</v>
      </c>
      <c r="Z419" s="358">
        <v>10</v>
      </c>
      <c r="AA419" s="358">
        <v>10</v>
      </c>
      <c r="AB419" s="14">
        <f t="shared" si="403"/>
        <v>1</v>
      </c>
      <c r="AC419" s="358">
        <v>4</v>
      </c>
      <c r="AD419" s="358">
        <v>4</v>
      </c>
      <c r="AE419" s="14">
        <f t="shared" si="404"/>
        <v>1</v>
      </c>
      <c r="AF419" s="154">
        <f t="shared" si="400"/>
        <v>17</v>
      </c>
      <c r="AG419" s="7">
        <f t="shared" si="400"/>
        <v>17</v>
      </c>
      <c r="AH419" s="14">
        <f t="shared" si="423"/>
        <v>1</v>
      </c>
      <c r="AI419" s="17" t="str">
        <f t="shared" si="450"/>
        <v>SOBRESALIENTE</v>
      </c>
      <c r="AJ419" s="11">
        <v>1</v>
      </c>
      <c r="AK419" s="11" t="s">
        <v>119</v>
      </c>
      <c r="AL419" s="353" t="s">
        <v>3251</v>
      </c>
      <c r="AM419" s="358">
        <v>11</v>
      </c>
      <c r="AN419" s="358">
        <v>11</v>
      </c>
      <c r="AO419" s="14">
        <f t="shared" si="405"/>
        <v>1</v>
      </c>
      <c r="AP419" s="358">
        <v>8</v>
      </c>
      <c r="AQ419" s="358">
        <v>8</v>
      </c>
      <c r="AR419" s="14">
        <f t="shared" si="406"/>
        <v>1</v>
      </c>
      <c r="AS419" s="358">
        <v>3</v>
      </c>
      <c r="AT419" s="358">
        <v>3</v>
      </c>
      <c r="AU419" s="14">
        <f t="shared" si="407"/>
        <v>1</v>
      </c>
      <c r="AV419" s="154">
        <f t="shared" si="435"/>
        <v>22</v>
      </c>
      <c r="AW419" s="7">
        <f t="shared" si="435"/>
        <v>22</v>
      </c>
      <c r="AX419" s="14">
        <f t="shared" si="408"/>
        <v>1</v>
      </c>
      <c r="AY419" s="17" t="str">
        <f t="shared" ref="AY419:AY427" si="457">IFERROR((IF(AX419&gt;=AZ419,"SOBRESALIENTE",IF(AX419&lt;AZ419-(AZ419*0.05),"NO CUMPLIDA","ACEPTABLE"))),"N/A")</f>
        <v>SOBRESALIENTE</v>
      </c>
      <c r="AZ419" s="11">
        <f t="shared" si="424"/>
        <v>1</v>
      </c>
      <c r="BA419" s="11" t="s">
        <v>119</v>
      </c>
      <c r="BB419" s="7" t="s">
        <v>3251</v>
      </c>
      <c r="BC419" s="21"/>
      <c r="BD419" s="21"/>
      <c r="BE419" s="14" t="e">
        <f t="shared" si="409"/>
        <v>#DIV/0!</v>
      </c>
      <c r="BF419" s="21"/>
      <c r="BG419" s="21"/>
      <c r="BH419" s="14" t="e">
        <f t="shared" si="410"/>
        <v>#DIV/0!</v>
      </c>
      <c r="BI419" s="21"/>
      <c r="BJ419" s="21"/>
      <c r="BK419" s="14" t="e">
        <f t="shared" si="411"/>
        <v>#DIV/0!</v>
      </c>
      <c r="BL419" s="162">
        <f t="shared" si="436"/>
        <v>0</v>
      </c>
      <c r="BM419" s="26">
        <f t="shared" si="436"/>
        <v>0</v>
      </c>
      <c r="BN419" s="14" t="e">
        <f t="shared" si="412"/>
        <v>#DIV/0!</v>
      </c>
      <c r="BO419" s="28" t="str">
        <f t="shared" si="449"/>
        <v>N/A</v>
      </c>
      <c r="BP419" s="24">
        <f t="shared" si="394"/>
        <v>1</v>
      </c>
      <c r="BQ419" s="21"/>
      <c r="BR419" s="21"/>
      <c r="BS419" s="21"/>
      <c r="BT419" s="14" t="e">
        <f t="shared" si="413"/>
        <v>#DIV/0!</v>
      </c>
      <c r="BU419" s="21"/>
      <c r="BV419" s="21"/>
      <c r="BW419" s="14" t="e">
        <f t="shared" si="414"/>
        <v>#DIV/0!</v>
      </c>
      <c r="BX419" s="21"/>
      <c r="BY419" s="21"/>
      <c r="BZ419" s="14" t="e">
        <f t="shared" si="415"/>
        <v>#DIV/0!</v>
      </c>
      <c r="CA419" s="162">
        <f t="shared" si="416"/>
        <v>0</v>
      </c>
      <c r="CB419" s="26">
        <f t="shared" si="416"/>
        <v>0</v>
      </c>
      <c r="CC419" s="14" t="e">
        <f t="shared" si="417"/>
        <v>#DIV/0!</v>
      </c>
      <c r="CD419" s="28" t="str">
        <f t="shared" si="439"/>
        <v>N/A</v>
      </c>
      <c r="CE419" s="24">
        <f t="shared" si="395"/>
        <v>1</v>
      </c>
      <c r="CF419" s="21"/>
      <c r="CG419" s="26">
        <f t="shared" si="448"/>
        <v>39</v>
      </c>
      <c r="CH419" s="26">
        <f t="shared" si="448"/>
        <v>39</v>
      </c>
      <c r="CI419" s="14">
        <f t="shared" si="418"/>
        <v>1</v>
      </c>
      <c r="CJ419" s="28" t="str">
        <f t="shared" si="451"/>
        <v>SOBRESALIENTE</v>
      </c>
      <c r="CK419" s="11">
        <v>1</v>
      </c>
      <c r="CL419" s="26"/>
      <c r="CM419" s="26">
        <f t="shared" si="452"/>
        <v>39</v>
      </c>
      <c r="CN419" s="38">
        <f t="shared" si="425"/>
        <v>6.5</v>
      </c>
      <c r="CO419" s="14">
        <f t="shared" si="420"/>
        <v>6</v>
      </c>
      <c r="CP419" s="28" t="str">
        <f t="shared" si="453"/>
        <v>SOBRESALIENTE</v>
      </c>
      <c r="CQ419" s="11">
        <v>1</v>
      </c>
      <c r="CR419" s="26"/>
      <c r="CS419" s="357">
        <f t="shared" si="434"/>
        <v>0</v>
      </c>
      <c r="CT419" s="29">
        <f t="shared" si="426"/>
        <v>6.5</v>
      </c>
      <c r="CU419" s="30">
        <f t="shared" si="421"/>
        <v>0</v>
      </c>
      <c r="CV419" s="28" t="str">
        <f t="shared" si="454"/>
        <v>NO CUMPLIDA</v>
      </c>
      <c r="CW419" s="11">
        <v>1</v>
      </c>
      <c r="CX419" s="26"/>
      <c r="CY419" s="26">
        <f t="shared" si="455"/>
        <v>39</v>
      </c>
      <c r="CZ419" s="38">
        <f t="shared" si="455"/>
        <v>39</v>
      </c>
      <c r="DA419" s="30">
        <f t="shared" si="422"/>
        <v>1</v>
      </c>
      <c r="DB419" s="28" t="str">
        <f t="shared" si="456"/>
        <v>SOBRESALIENTE</v>
      </c>
      <c r="DC419" s="11">
        <v>1</v>
      </c>
      <c r="DD419" s="26"/>
    </row>
    <row r="420" spans="1:108" ht="106.5" customHeight="1">
      <c r="A420" s="6" t="s">
        <v>3252</v>
      </c>
      <c r="B420" s="7" t="s">
        <v>102</v>
      </c>
      <c r="C420" s="8" t="s">
        <v>3180</v>
      </c>
      <c r="D420" s="9" t="s">
        <v>3181</v>
      </c>
      <c r="E420" s="9">
        <v>59829584</v>
      </c>
      <c r="F420" s="8" t="s">
        <v>3180</v>
      </c>
      <c r="G420" s="9" t="s">
        <v>3181</v>
      </c>
      <c r="H420" s="9">
        <v>59829584</v>
      </c>
      <c r="I420" s="7" t="s">
        <v>107</v>
      </c>
      <c r="J420" s="9" t="s">
        <v>3253</v>
      </c>
      <c r="K420" s="7" t="s">
        <v>3254</v>
      </c>
      <c r="L420" s="7" t="s">
        <v>110</v>
      </c>
      <c r="M420" s="7" t="s">
        <v>3255</v>
      </c>
      <c r="N420" s="7" t="s">
        <v>112</v>
      </c>
      <c r="O420" s="7" t="s">
        <v>2</v>
      </c>
      <c r="P420" s="7" t="s">
        <v>193</v>
      </c>
      <c r="Q420" s="7" t="s">
        <v>193</v>
      </c>
      <c r="R420" s="8" t="s">
        <v>3256</v>
      </c>
      <c r="S420" s="7" t="s">
        <v>3257</v>
      </c>
      <c r="T420" s="7" t="s">
        <v>3258</v>
      </c>
      <c r="U420" s="7">
        <v>0</v>
      </c>
      <c r="V420" s="7" t="s">
        <v>3259</v>
      </c>
      <c r="W420" s="358">
        <v>0</v>
      </c>
      <c r="X420" s="358">
        <v>0</v>
      </c>
      <c r="Y420" s="14">
        <v>1</v>
      </c>
      <c r="Z420" s="358">
        <v>0</v>
      </c>
      <c r="AA420" s="358">
        <v>0</v>
      </c>
      <c r="AB420" s="14">
        <v>1</v>
      </c>
      <c r="AC420" s="358">
        <v>0</v>
      </c>
      <c r="AD420" s="358">
        <v>0</v>
      </c>
      <c r="AE420" s="14">
        <v>1</v>
      </c>
      <c r="AF420" s="154">
        <f t="shared" si="400"/>
        <v>0</v>
      </c>
      <c r="AG420" s="49">
        <f t="shared" si="400"/>
        <v>0</v>
      </c>
      <c r="AH420" s="14">
        <v>1</v>
      </c>
      <c r="AI420" s="147" t="str">
        <f t="shared" si="450"/>
        <v>SOBRESALIENTE</v>
      </c>
      <c r="AJ420" s="7">
        <v>0</v>
      </c>
      <c r="AK420" s="49" t="s">
        <v>119</v>
      </c>
      <c r="AL420" s="353" t="s">
        <v>3260</v>
      </c>
      <c r="AM420" s="358">
        <v>0</v>
      </c>
      <c r="AN420" s="358">
        <v>0</v>
      </c>
      <c r="AO420" s="14" t="e">
        <f t="shared" si="405"/>
        <v>#DIV/0!</v>
      </c>
      <c r="AP420" s="358">
        <v>0</v>
      </c>
      <c r="AQ420" s="358">
        <v>0</v>
      </c>
      <c r="AR420" s="14" t="e">
        <f t="shared" si="406"/>
        <v>#DIV/0!</v>
      </c>
      <c r="AS420" s="358">
        <v>0</v>
      </c>
      <c r="AT420" s="358">
        <v>0</v>
      </c>
      <c r="AU420" s="14" t="e">
        <f t="shared" si="407"/>
        <v>#DIV/0!</v>
      </c>
      <c r="AV420" s="154">
        <f t="shared" si="435"/>
        <v>0</v>
      </c>
      <c r="AW420" s="49">
        <f t="shared" si="435"/>
        <v>0</v>
      </c>
      <c r="AX420" s="14" t="e">
        <f t="shared" si="408"/>
        <v>#DIV/0!</v>
      </c>
      <c r="AY420" s="17" t="str">
        <f>IFERROR((IF(AX420&lt;=AZ420,"SOBRESALIENTE",IF(AX420&gt;AZ420+(AZ420*0.05),"NO CUMPLIDA","ACEPTABLE"))),"N/A")</f>
        <v>N/A</v>
      </c>
      <c r="AZ420" s="11">
        <f t="shared" si="424"/>
        <v>0</v>
      </c>
      <c r="BA420" s="49" t="s">
        <v>119</v>
      </c>
      <c r="BB420" s="7" t="s">
        <v>3260</v>
      </c>
      <c r="BC420" s="21"/>
      <c r="BD420" s="21"/>
      <c r="BE420" s="14" t="e">
        <f t="shared" si="409"/>
        <v>#DIV/0!</v>
      </c>
      <c r="BF420" s="21"/>
      <c r="BG420" s="21"/>
      <c r="BH420" s="14" t="e">
        <f t="shared" si="410"/>
        <v>#DIV/0!</v>
      </c>
      <c r="BI420" s="21"/>
      <c r="BJ420" s="21"/>
      <c r="BK420" s="14" t="e">
        <f t="shared" si="411"/>
        <v>#DIV/0!</v>
      </c>
      <c r="BL420" s="162">
        <f t="shared" si="436"/>
        <v>0</v>
      </c>
      <c r="BM420" s="27">
        <f t="shared" si="436"/>
        <v>0</v>
      </c>
      <c r="BN420" s="14" t="e">
        <f t="shared" si="412"/>
        <v>#DIV/0!</v>
      </c>
      <c r="BO420" s="146" t="str">
        <f t="shared" si="449"/>
        <v>N/A</v>
      </c>
      <c r="BP420" s="27">
        <f t="shared" si="394"/>
        <v>0</v>
      </c>
      <c r="BQ420" s="21"/>
      <c r="BR420" s="21"/>
      <c r="BS420" s="21"/>
      <c r="BT420" s="14" t="e">
        <f t="shared" si="413"/>
        <v>#DIV/0!</v>
      </c>
      <c r="BU420" s="21"/>
      <c r="BV420" s="21"/>
      <c r="BW420" s="14" t="e">
        <f t="shared" si="414"/>
        <v>#DIV/0!</v>
      </c>
      <c r="BX420" s="21"/>
      <c r="BY420" s="21"/>
      <c r="BZ420" s="14" t="e">
        <f t="shared" si="415"/>
        <v>#DIV/0!</v>
      </c>
      <c r="CA420" s="162">
        <f t="shared" si="416"/>
        <v>0</v>
      </c>
      <c r="CB420" s="27">
        <f t="shared" si="416"/>
        <v>0</v>
      </c>
      <c r="CC420" s="14" t="e">
        <f t="shared" si="417"/>
        <v>#DIV/0!</v>
      </c>
      <c r="CD420" s="146" t="str">
        <f t="shared" si="439"/>
        <v>N/A</v>
      </c>
      <c r="CE420" s="27">
        <f t="shared" si="395"/>
        <v>0</v>
      </c>
      <c r="CF420" s="21"/>
      <c r="CG420" s="27">
        <f t="shared" si="448"/>
        <v>0</v>
      </c>
      <c r="CH420" s="27">
        <f t="shared" si="448"/>
        <v>0</v>
      </c>
      <c r="CI420" s="14" t="e">
        <f t="shared" si="418"/>
        <v>#DIV/0!</v>
      </c>
      <c r="CJ420" s="146" t="str">
        <f t="shared" si="451"/>
        <v>N/A</v>
      </c>
      <c r="CK420" s="7">
        <v>0</v>
      </c>
      <c r="CL420" s="27"/>
      <c r="CM420" s="27">
        <f t="shared" si="452"/>
        <v>0</v>
      </c>
      <c r="CN420" s="38">
        <f t="shared" si="425"/>
        <v>0</v>
      </c>
      <c r="CO420" s="14" t="e">
        <f t="shared" si="420"/>
        <v>#DIV/0!</v>
      </c>
      <c r="CP420" s="146" t="str">
        <f t="shared" si="453"/>
        <v>N/A</v>
      </c>
      <c r="CQ420" s="11">
        <v>0</v>
      </c>
      <c r="CR420" s="27"/>
      <c r="CS420" s="357">
        <f t="shared" si="434"/>
        <v>0</v>
      </c>
      <c r="CT420" s="29">
        <f t="shared" si="426"/>
        <v>0</v>
      </c>
      <c r="CU420" s="30" t="e">
        <f t="shared" si="421"/>
        <v>#DIV/0!</v>
      </c>
      <c r="CV420" s="146" t="str">
        <f t="shared" si="454"/>
        <v>N/A</v>
      </c>
      <c r="CW420" s="7">
        <v>0</v>
      </c>
      <c r="CX420" s="27"/>
      <c r="CY420" s="27">
        <f t="shared" si="455"/>
        <v>0</v>
      </c>
      <c r="CZ420" s="38">
        <f t="shared" si="455"/>
        <v>0</v>
      </c>
      <c r="DA420" s="30" t="e">
        <f t="shared" si="422"/>
        <v>#DIV/0!</v>
      </c>
      <c r="DB420" s="146" t="str">
        <f t="shared" si="456"/>
        <v>N/A</v>
      </c>
      <c r="DC420" s="7">
        <v>0</v>
      </c>
      <c r="DD420" s="26"/>
    </row>
    <row r="421" spans="1:108" ht="90">
      <c r="A421" s="8" t="s">
        <v>3261</v>
      </c>
      <c r="B421" s="7" t="s">
        <v>102</v>
      </c>
      <c r="C421" s="8" t="s">
        <v>3180</v>
      </c>
      <c r="D421" s="9" t="s">
        <v>3181</v>
      </c>
      <c r="E421" s="9">
        <v>59829584</v>
      </c>
      <c r="F421" s="8" t="s">
        <v>3180</v>
      </c>
      <c r="G421" s="9" t="s">
        <v>3181</v>
      </c>
      <c r="H421" s="9">
        <v>59829584</v>
      </c>
      <c r="I421" s="7" t="s">
        <v>396</v>
      </c>
      <c r="J421" s="9" t="s">
        <v>3262</v>
      </c>
      <c r="K421" s="7" t="s">
        <v>3263</v>
      </c>
      <c r="L421" s="7" t="s">
        <v>110</v>
      </c>
      <c r="M421" s="7" t="s">
        <v>111</v>
      </c>
      <c r="N421" s="7" t="s">
        <v>154</v>
      </c>
      <c r="O421" s="7" t="s">
        <v>2</v>
      </c>
      <c r="P421" s="7" t="s">
        <v>193</v>
      </c>
      <c r="Q421" s="7" t="s">
        <v>193</v>
      </c>
      <c r="R421" s="8" t="s">
        <v>3264</v>
      </c>
      <c r="S421" s="7" t="s">
        <v>3264</v>
      </c>
      <c r="T421" s="7" t="s">
        <v>3265</v>
      </c>
      <c r="U421" s="11">
        <v>0.9</v>
      </c>
      <c r="V421" s="7" t="s">
        <v>160</v>
      </c>
      <c r="W421" s="358" t="s">
        <v>184</v>
      </c>
      <c r="X421" s="358" t="s">
        <v>184</v>
      </c>
      <c r="Y421" s="14" t="e">
        <f t="shared" si="402"/>
        <v>#VALUE!</v>
      </c>
      <c r="Z421" s="358" t="s">
        <v>184</v>
      </c>
      <c r="AA421" s="358" t="s">
        <v>184</v>
      </c>
      <c r="AB421" s="14" t="e">
        <f t="shared" si="403"/>
        <v>#VALUE!</v>
      </c>
      <c r="AC421" s="358" t="s">
        <v>184</v>
      </c>
      <c r="AD421" s="358" t="s">
        <v>184</v>
      </c>
      <c r="AE421" s="14" t="e">
        <f t="shared" si="404"/>
        <v>#VALUE!</v>
      </c>
      <c r="AF421" s="358" t="s">
        <v>184</v>
      </c>
      <c r="AG421" s="358" t="s">
        <v>184</v>
      </c>
      <c r="AH421" s="14" t="e">
        <f t="shared" si="423"/>
        <v>#VALUE!</v>
      </c>
      <c r="AI421" s="17" t="str">
        <f t="shared" si="450"/>
        <v>N/A</v>
      </c>
      <c r="AJ421" s="11">
        <v>0.9</v>
      </c>
      <c r="AK421" s="11" t="s">
        <v>119</v>
      </c>
      <c r="AL421" s="353" t="s">
        <v>3266</v>
      </c>
      <c r="AM421" s="358">
        <v>0</v>
      </c>
      <c r="AN421" s="358">
        <v>0</v>
      </c>
      <c r="AO421" s="14" t="e">
        <f t="shared" si="405"/>
        <v>#DIV/0!</v>
      </c>
      <c r="AP421" s="358">
        <v>1274</v>
      </c>
      <c r="AQ421" s="358">
        <v>1622</v>
      </c>
      <c r="AR421" s="14">
        <f t="shared" si="406"/>
        <v>0.78545006165228115</v>
      </c>
      <c r="AS421" s="358">
        <v>0</v>
      </c>
      <c r="AT421" s="358">
        <v>0</v>
      </c>
      <c r="AU421" s="14" t="e">
        <f t="shared" si="407"/>
        <v>#DIV/0!</v>
      </c>
      <c r="AV421" s="154">
        <f t="shared" si="435"/>
        <v>1274</v>
      </c>
      <c r="AW421" s="7">
        <f t="shared" si="435"/>
        <v>1622</v>
      </c>
      <c r="AX421" s="14">
        <f t="shared" si="408"/>
        <v>0.78545006165228115</v>
      </c>
      <c r="AY421" s="17" t="str">
        <f>IFERROR((IF(AX421&gt;=AZ421,"SOBRESALIENTE",IF(AX421&lt;AZ421+(AZ421*0.05),"NO CUMPLIDA","ACEPTABLE"))),"N/A")</f>
        <v>NO CUMPLIDA</v>
      </c>
      <c r="AZ421" s="11">
        <f t="shared" si="424"/>
        <v>0.9</v>
      </c>
      <c r="BA421" s="11" t="s">
        <v>119</v>
      </c>
      <c r="BB421" s="7" t="s">
        <v>3267</v>
      </c>
      <c r="BC421" s="21"/>
      <c r="BD421" s="21"/>
      <c r="BE421" s="14" t="e">
        <f t="shared" si="409"/>
        <v>#DIV/0!</v>
      </c>
      <c r="BF421" s="21"/>
      <c r="BG421" s="21"/>
      <c r="BH421" s="14" t="e">
        <f t="shared" si="410"/>
        <v>#DIV/0!</v>
      </c>
      <c r="BI421" s="21"/>
      <c r="BJ421" s="21"/>
      <c r="BK421" s="14" t="e">
        <f t="shared" si="411"/>
        <v>#DIV/0!</v>
      </c>
      <c r="BL421" s="162">
        <f t="shared" si="436"/>
        <v>0</v>
      </c>
      <c r="BM421" s="26">
        <f t="shared" si="436"/>
        <v>0</v>
      </c>
      <c r="BN421" s="14" t="e">
        <f t="shared" si="412"/>
        <v>#DIV/0!</v>
      </c>
      <c r="BO421" s="28" t="str">
        <f t="shared" si="449"/>
        <v>N/A</v>
      </c>
      <c r="BP421" s="24">
        <f t="shared" si="394"/>
        <v>0.9</v>
      </c>
      <c r="BQ421" s="21"/>
      <c r="BR421" s="21"/>
      <c r="BS421" s="21"/>
      <c r="BT421" s="14" t="e">
        <f t="shared" si="413"/>
        <v>#DIV/0!</v>
      </c>
      <c r="BU421" s="21"/>
      <c r="BV421" s="21"/>
      <c r="BW421" s="14" t="e">
        <f t="shared" si="414"/>
        <v>#DIV/0!</v>
      </c>
      <c r="BX421" s="21"/>
      <c r="BY421" s="21"/>
      <c r="BZ421" s="14" t="e">
        <f t="shared" si="415"/>
        <v>#DIV/0!</v>
      </c>
      <c r="CA421" s="162">
        <f t="shared" si="416"/>
        <v>0</v>
      </c>
      <c r="CB421" s="26">
        <f t="shared" si="416"/>
        <v>0</v>
      </c>
      <c r="CC421" s="14" t="e">
        <f t="shared" si="417"/>
        <v>#DIV/0!</v>
      </c>
      <c r="CD421" s="28" t="str">
        <f t="shared" si="439"/>
        <v>N/A</v>
      </c>
      <c r="CE421" s="24">
        <f t="shared" si="395"/>
        <v>0.9</v>
      </c>
      <c r="CF421" s="21"/>
      <c r="CG421" s="26">
        <f t="shared" si="448"/>
        <v>1274</v>
      </c>
      <c r="CH421" s="26">
        <f t="shared" si="448"/>
        <v>1622</v>
      </c>
      <c r="CI421" s="14">
        <f t="shared" si="418"/>
        <v>0.78545006165228115</v>
      </c>
      <c r="CJ421" s="28" t="str">
        <f t="shared" si="451"/>
        <v>NO CUMPLIDA</v>
      </c>
      <c r="CK421" s="11">
        <v>0.9</v>
      </c>
      <c r="CL421" s="26"/>
      <c r="CM421" s="26">
        <f t="shared" si="452"/>
        <v>1274</v>
      </c>
      <c r="CN421" s="38">
        <f t="shared" si="425"/>
        <v>540.66666666666663</v>
      </c>
      <c r="CO421" s="14">
        <f t="shared" si="420"/>
        <v>2.3563501849568436</v>
      </c>
      <c r="CP421" s="28" t="str">
        <f t="shared" si="453"/>
        <v>SOBRESALIENTE</v>
      </c>
      <c r="CQ421" s="11">
        <v>0.9</v>
      </c>
      <c r="CR421" s="26"/>
      <c r="CS421" s="357">
        <f t="shared" si="434"/>
        <v>0</v>
      </c>
      <c r="CT421" s="29">
        <f t="shared" si="426"/>
        <v>540.66666666666663</v>
      </c>
      <c r="CU421" s="30">
        <f t="shared" si="421"/>
        <v>0</v>
      </c>
      <c r="CV421" s="28" t="str">
        <f t="shared" si="454"/>
        <v>NO CUMPLIDA</v>
      </c>
      <c r="CW421" s="11">
        <v>0.9</v>
      </c>
      <c r="CX421" s="26"/>
      <c r="CY421" s="26">
        <f t="shared" si="455"/>
        <v>1274</v>
      </c>
      <c r="CZ421" s="38">
        <f t="shared" si="455"/>
        <v>1622</v>
      </c>
      <c r="DA421" s="30">
        <f t="shared" si="422"/>
        <v>0.78545006165228115</v>
      </c>
      <c r="DB421" s="28" t="str">
        <f t="shared" si="456"/>
        <v>NO CUMPLIDA</v>
      </c>
      <c r="DC421" s="11">
        <v>0.9</v>
      </c>
      <c r="DD421" s="26"/>
    </row>
    <row r="422" spans="1:108" ht="120.75">
      <c r="A422" s="6" t="s">
        <v>3268</v>
      </c>
      <c r="B422" s="7" t="s">
        <v>102</v>
      </c>
      <c r="C422" s="8" t="s">
        <v>3180</v>
      </c>
      <c r="D422" s="9" t="s">
        <v>3181</v>
      </c>
      <c r="E422" s="9">
        <v>59829584</v>
      </c>
      <c r="F422" s="8" t="s">
        <v>3180</v>
      </c>
      <c r="G422" s="9" t="s">
        <v>3181</v>
      </c>
      <c r="H422" s="9">
        <v>59829584</v>
      </c>
      <c r="I422" s="7" t="s">
        <v>396</v>
      </c>
      <c r="J422" s="9" t="s">
        <v>3269</v>
      </c>
      <c r="K422" s="7" t="s">
        <v>3270</v>
      </c>
      <c r="L422" s="7" t="s">
        <v>110</v>
      </c>
      <c r="M422" s="7" t="s">
        <v>111</v>
      </c>
      <c r="N422" s="7" t="s">
        <v>112</v>
      </c>
      <c r="O422" s="7" t="s">
        <v>2</v>
      </c>
      <c r="P422" s="7" t="s">
        <v>193</v>
      </c>
      <c r="Q422" s="7" t="s">
        <v>114</v>
      </c>
      <c r="R422" s="8" t="s">
        <v>3271</v>
      </c>
      <c r="S422" s="7" t="s">
        <v>3272</v>
      </c>
      <c r="T422" s="7" t="s">
        <v>3273</v>
      </c>
      <c r="U422" s="11">
        <v>1</v>
      </c>
      <c r="V422" s="7" t="s">
        <v>160</v>
      </c>
      <c r="W422" s="358">
        <v>4</v>
      </c>
      <c r="X422" s="358">
        <v>4</v>
      </c>
      <c r="Y422" s="14">
        <f t="shared" si="402"/>
        <v>1</v>
      </c>
      <c r="Z422" s="358">
        <v>0</v>
      </c>
      <c r="AA422" s="358">
        <v>0</v>
      </c>
      <c r="AB422" s="14" t="e">
        <f t="shared" si="403"/>
        <v>#DIV/0!</v>
      </c>
      <c r="AC422" s="358">
        <v>7</v>
      </c>
      <c r="AD422" s="358">
        <v>7</v>
      </c>
      <c r="AE422" s="14">
        <f t="shared" si="404"/>
        <v>1</v>
      </c>
      <c r="AF422" s="154">
        <f t="shared" si="400"/>
        <v>11</v>
      </c>
      <c r="AG422" s="7">
        <f t="shared" si="400"/>
        <v>11</v>
      </c>
      <c r="AH422" s="14">
        <f t="shared" si="423"/>
        <v>1</v>
      </c>
      <c r="AI422" s="17" t="str">
        <f t="shared" si="450"/>
        <v>SOBRESALIENTE</v>
      </c>
      <c r="AJ422" s="11">
        <v>1</v>
      </c>
      <c r="AK422" s="11" t="s">
        <v>119</v>
      </c>
      <c r="AL422" s="353" t="s">
        <v>3274</v>
      </c>
      <c r="AM422" s="358">
        <v>0</v>
      </c>
      <c r="AN422" s="358">
        <v>0</v>
      </c>
      <c r="AO422" s="14" t="e">
        <f t="shared" si="405"/>
        <v>#DIV/0!</v>
      </c>
      <c r="AP422" s="358">
        <v>3</v>
      </c>
      <c r="AQ422" s="358">
        <v>3</v>
      </c>
      <c r="AR422" s="14">
        <f t="shared" si="406"/>
        <v>1</v>
      </c>
      <c r="AS422" s="358">
        <v>4</v>
      </c>
      <c r="AT422" s="358">
        <v>4</v>
      </c>
      <c r="AU422" s="14">
        <f t="shared" si="407"/>
        <v>1</v>
      </c>
      <c r="AV422" s="154">
        <f t="shared" si="435"/>
        <v>7</v>
      </c>
      <c r="AW422" s="7">
        <f t="shared" si="435"/>
        <v>7</v>
      </c>
      <c r="AX422" s="14">
        <f t="shared" si="408"/>
        <v>1</v>
      </c>
      <c r="AY422" s="17" t="str">
        <f t="shared" si="457"/>
        <v>SOBRESALIENTE</v>
      </c>
      <c r="AZ422" s="11">
        <f t="shared" si="424"/>
        <v>1</v>
      </c>
      <c r="BA422" s="11" t="s">
        <v>119</v>
      </c>
      <c r="BB422" s="7" t="s">
        <v>3274</v>
      </c>
      <c r="BC422" s="21"/>
      <c r="BD422" s="21"/>
      <c r="BE422" s="14" t="e">
        <f t="shared" si="409"/>
        <v>#DIV/0!</v>
      </c>
      <c r="BF422" s="21"/>
      <c r="BG422" s="21"/>
      <c r="BH422" s="14" t="e">
        <f t="shared" si="410"/>
        <v>#DIV/0!</v>
      </c>
      <c r="BI422" s="21"/>
      <c r="BJ422" s="21"/>
      <c r="BK422" s="14" t="e">
        <f t="shared" si="411"/>
        <v>#DIV/0!</v>
      </c>
      <c r="BL422" s="162">
        <f t="shared" si="436"/>
        <v>0</v>
      </c>
      <c r="BM422" s="26">
        <f t="shared" si="436"/>
        <v>0</v>
      </c>
      <c r="BN422" s="14" t="e">
        <f t="shared" si="412"/>
        <v>#DIV/0!</v>
      </c>
      <c r="BO422" s="28" t="str">
        <f t="shared" si="449"/>
        <v>N/A</v>
      </c>
      <c r="BP422" s="24">
        <f t="shared" si="394"/>
        <v>1</v>
      </c>
      <c r="BQ422" s="21"/>
      <c r="BR422" s="21"/>
      <c r="BS422" s="21"/>
      <c r="BT422" s="14" t="e">
        <f t="shared" si="413"/>
        <v>#DIV/0!</v>
      </c>
      <c r="BU422" s="21"/>
      <c r="BV422" s="21"/>
      <c r="BW422" s="14" t="e">
        <f t="shared" si="414"/>
        <v>#DIV/0!</v>
      </c>
      <c r="BX422" s="21"/>
      <c r="BY422" s="21"/>
      <c r="BZ422" s="14" t="e">
        <f t="shared" si="415"/>
        <v>#DIV/0!</v>
      </c>
      <c r="CA422" s="162">
        <f t="shared" si="416"/>
        <v>0</v>
      </c>
      <c r="CB422" s="26">
        <f t="shared" si="416"/>
        <v>0</v>
      </c>
      <c r="CC422" s="14" t="e">
        <f t="shared" si="417"/>
        <v>#DIV/0!</v>
      </c>
      <c r="CD422" s="28" t="str">
        <f t="shared" si="439"/>
        <v>N/A</v>
      </c>
      <c r="CE422" s="24">
        <f t="shared" si="395"/>
        <v>1</v>
      </c>
      <c r="CF422" s="21"/>
      <c r="CG422" s="26">
        <f t="shared" si="448"/>
        <v>18</v>
      </c>
      <c r="CH422" s="26">
        <f t="shared" si="448"/>
        <v>18</v>
      </c>
      <c r="CI422" s="14">
        <f t="shared" si="418"/>
        <v>1</v>
      </c>
      <c r="CJ422" s="28" t="str">
        <f t="shared" si="451"/>
        <v>SOBRESALIENTE</v>
      </c>
      <c r="CK422" s="11">
        <v>1</v>
      </c>
      <c r="CL422" s="26"/>
      <c r="CM422" s="26">
        <f t="shared" si="452"/>
        <v>18</v>
      </c>
      <c r="CN422" s="38">
        <f t="shared" si="425"/>
        <v>3</v>
      </c>
      <c r="CO422" s="14">
        <f t="shared" si="420"/>
        <v>6</v>
      </c>
      <c r="CP422" s="28" t="str">
        <f t="shared" si="453"/>
        <v>SOBRESALIENTE</v>
      </c>
      <c r="CQ422" s="11">
        <v>1</v>
      </c>
      <c r="CR422" s="26"/>
      <c r="CS422" s="357">
        <f t="shared" si="434"/>
        <v>0</v>
      </c>
      <c r="CT422" s="29">
        <f t="shared" si="426"/>
        <v>3</v>
      </c>
      <c r="CU422" s="30">
        <f t="shared" si="421"/>
        <v>0</v>
      </c>
      <c r="CV422" s="28" t="str">
        <f t="shared" si="454"/>
        <v>NO CUMPLIDA</v>
      </c>
      <c r="CW422" s="11">
        <v>1</v>
      </c>
      <c r="CX422" s="26"/>
      <c r="CY422" s="26">
        <f t="shared" si="455"/>
        <v>18</v>
      </c>
      <c r="CZ422" s="38">
        <f t="shared" si="455"/>
        <v>18</v>
      </c>
      <c r="DA422" s="30">
        <f t="shared" si="422"/>
        <v>1</v>
      </c>
      <c r="DB422" s="28" t="str">
        <f t="shared" si="456"/>
        <v>SOBRESALIENTE</v>
      </c>
      <c r="DC422" s="11">
        <v>1</v>
      </c>
      <c r="DD422" s="26"/>
    </row>
    <row r="423" spans="1:108" ht="60.75">
      <c r="A423" s="8" t="s">
        <v>3275</v>
      </c>
      <c r="B423" s="7" t="s">
        <v>102</v>
      </c>
      <c r="C423" s="8" t="s">
        <v>3180</v>
      </c>
      <c r="D423" s="9" t="s">
        <v>3181</v>
      </c>
      <c r="E423" s="9">
        <v>59829584</v>
      </c>
      <c r="F423" s="8" t="s">
        <v>3180</v>
      </c>
      <c r="G423" s="9" t="s">
        <v>3181</v>
      </c>
      <c r="H423" s="9">
        <v>59829584</v>
      </c>
      <c r="I423" s="7" t="s">
        <v>396</v>
      </c>
      <c r="J423" s="9" t="s">
        <v>3276</v>
      </c>
      <c r="K423" s="7" t="s">
        <v>3277</v>
      </c>
      <c r="L423" s="7" t="s">
        <v>110</v>
      </c>
      <c r="M423" s="7" t="s">
        <v>111</v>
      </c>
      <c r="N423" s="7" t="s">
        <v>154</v>
      </c>
      <c r="O423" s="7" t="s">
        <v>2</v>
      </c>
      <c r="P423" s="7" t="s">
        <v>193</v>
      </c>
      <c r="Q423" s="7" t="s">
        <v>193</v>
      </c>
      <c r="R423" s="8" t="s">
        <v>3278</v>
      </c>
      <c r="S423" s="7" t="s">
        <v>3279</v>
      </c>
      <c r="T423" s="7" t="s">
        <v>3211</v>
      </c>
      <c r="U423" s="11">
        <v>0.9</v>
      </c>
      <c r="V423" s="7" t="s">
        <v>160</v>
      </c>
      <c r="W423" s="358">
        <v>0</v>
      </c>
      <c r="X423" s="359">
        <v>0</v>
      </c>
      <c r="Y423" s="14" t="e">
        <f t="shared" si="402"/>
        <v>#DIV/0!</v>
      </c>
      <c r="Z423" s="358">
        <v>0</v>
      </c>
      <c r="AA423" s="359">
        <v>0</v>
      </c>
      <c r="AB423" s="14" t="e">
        <f t="shared" si="403"/>
        <v>#DIV/0!</v>
      </c>
      <c r="AC423" s="358">
        <v>0</v>
      </c>
      <c r="AD423" s="359">
        <v>0</v>
      </c>
      <c r="AE423" s="14" t="e">
        <f t="shared" si="404"/>
        <v>#DIV/0!</v>
      </c>
      <c r="AF423" s="154">
        <f t="shared" si="400"/>
        <v>0</v>
      </c>
      <c r="AG423" s="7">
        <f t="shared" si="400"/>
        <v>0</v>
      </c>
      <c r="AH423" s="14" t="e">
        <f t="shared" si="423"/>
        <v>#DIV/0!</v>
      </c>
      <c r="AI423" s="17" t="str">
        <f t="shared" si="450"/>
        <v>N/A</v>
      </c>
      <c r="AJ423" s="11">
        <v>0.9</v>
      </c>
      <c r="AK423" s="11" t="s">
        <v>119</v>
      </c>
      <c r="AL423" s="353" t="s">
        <v>3280</v>
      </c>
      <c r="AM423" s="358">
        <v>0</v>
      </c>
      <c r="AN423" s="359">
        <v>0</v>
      </c>
      <c r="AO423" s="14" t="e">
        <f t="shared" si="405"/>
        <v>#DIV/0!</v>
      </c>
      <c r="AP423" s="358">
        <v>0</v>
      </c>
      <c r="AQ423" s="359">
        <v>0</v>
      </c>
      <c r="AR423" s="14" t="e">
        <f t="shared" si="406"/>
        <v>#DIV/0!</v>
      </c>
      <c r="AS423" s="358">
        <v>0</v>
      </c>
      <c r="AT423" s="359">
        <v>0</v>
      </c>
      <c r="AU423" s="14" t="e">
        <f t="shared" si="407"/>
        <v>#DIV/0!</v>
      </c>
      <c r="AV423" s="154">
        <f t="shared" si="435"/>
        <v>0</v>
      </c>
      <c r="AW423" s="7">
        <f t="shared" si="435"/>
        <v>0</v>
      </c>
      <c r="AX423" s="14" t="e">
        <f t="shared" si="408"/>
        <v>#DIV/0!</v>
      </c>
      <c r="AY423" s="17" t="str">
        <f>IFERROR((IF(AX423&lt;=AZ423,"SOBRESALIENTE",IF(AX423&gt;AZ423+(AZ423*0.05),"NO CUMPLIDA","ACEPTABLE"))),"N/A")</f>
        <v>N/A</v>
      </c>
      <c r="AZ423" s="11">
        <f t="shared" si="424"/>
        <v>0.9</v>
      </c>
      <c r="BA423" s="11" t="s">
        <v>119</v>
      </c>
      <c r="BB423" s="7" t="s">
        <v>3280</v>
      </c>
      <c r="BC423" s="21"/>
      <c r="BD423" s="21"/>
      <c r="BE423" s="14" t="e">
        <f t="shared" si="409"/>
        <v>#DIV/0!</v>
      </c>
      <c r="BF423" s="21"/>
      <c r="BG423" s="21"/>
      <c r="BH423" s="14" t="e">
        <f t="shared" si="410"/>
        <v>#DIV/0!</v>
      </c>
      <c r="BI423" s="21"/>
      <c r="BJ423" s="21"/>
      <c r="BK423" s="14" t="e">
        <f t="shared" si="411"/>
        <v>#DIV/0!</v>
      </c>
      <c r="BL423" s="162">
        <f t="shared" si="436"/>
        <v>0</v>
      </c>
      <c r="BM423" s="26">
        <f t="shared" si="436"/>
        <v>0</v>
      </c>
      <c r="BN423" s="14" t="e">
        <f t="shared" si="412"/>
        <v>#DIV/0!</v>
      </c>
      <c r="BO423" s="28" t="str">
        <f t="shared" si="449"/>
        <v>N/A</v>
      </c>
      <c r="BP423" s="24">
        <f t="shared" si="394"/>
        <v>0.9</v>
      </c>
      <c r="BQ423" s="21"/>
      <c r="BR423" s="21"/>
      <c r="BS423" s="21"/>
      <c r="BT423" s="14" t="e">
        <f t="shared" si="413"/>
        <v>#DIV/0!</v>
      </c>
      <c r="BU423" s="21"/>
      <c r="BV423" s="21"/>
      <c r="BW423" s="14" t="e">
        <f t="shared" si="414"/>
        <v>#DIV/0!</v>
      </c>
      <c r="BX423" s="21"/>
      <c r="BY423" s="21"/>
      <c r="BZ423" s="14" t="e">
        <f t="shared" si="415"/>
        <v>#DIV/0!</v>
      </c>
      <c r="CA423" s="162">
        <f t="shared" si="416"/>
        <v>0</v>
      </c>
      <c r="CB423" s="26">
        <f t="shared" si="416"/>
        <v>0</v>
      </c>
      <c r="CC423" s="14" t="e">
        <f t="shared" si="417"/>
        <v>#DIV/0!</v>
      </c>
      <c r="CD423" s="28" t="str">
        <f t="shared" si="439"/>
        <v>N/A</v>
      </c>
      <c r="CE423" s="24">
        <f t="shared" si="395"/>
        <v>0.9</v>
      </c>
      <c r="CF423" s="21"/>
      <c r="CG423" s="26">
        <f t="shared" si="448"/>
        <v>0</v>
      </c>
      <c r="CH423" s="26">
        <f t="shared" si="448"/>
        <v>0</v>
      </c>
      <c r="CI423" s="14" t="e">
        <f t="shared" si="418"/>
        <v>#DIV/0!</v>
      </c>
      <c r="CJ423" s="28" t="str">
        <f t="shared" si="451"/>
        <v>N/A</v>
      </c>
      <c r="CK423" s="11">
        <v>0.9</v>
      </c>
      <c r="CL423" s="26"/>
      <c r="CM423" s="26">
        <f t="shared" si="452"/>
        <v>0</v>
      </c>
      <c r="CN423" s="38">
        <f t="shared" si="425"/>
        <v>0</v>
      </c>
      <c r="CO423" s="14" t="e">
        <f t="shared" si="420"/>
        <v>#DIV/0!</v>
      </c>
      <c r="CP423" s="28" t="str">
        <f t="shared" si="453"/>
        <v>N/A</v>
      </c>
      <c r="CQ423" s="11">
        <v>0.9</v>
      </c>
      <c r="CR423" s="26"/>
      <c r="CS423" s="357">
        <f t="shared" si="434"/>
        <v>0</v>
      </c>
      <c r="CT423" s="29">
        <f t="shared" si="426"/>
        <v>0</v>
      </c>
      <c r="CU423" s="30" t="e">
        <f t="shared" si="421"/>
        <v>#DIV/0!</v>
      </c>
      <c r="CV423" s="28" t="str">
        <f t="shared" si="454"/>
        <v>N/A</v>
      </c>
      <c r="CW423" s="11">
        <v>0.9</v>
      </c>
      <c r="CX423" s="26"/>
      <c r="CY423" s="26">
        <f t="shared" si="455"/>
        <v>0</v>
      </c>
      <c r="CZ423" s="38">
        <f t="shared" si="455"/>
        <v>0</v>
      </c>
      <c r="DA423" s="30" t="e">
        <f t="shared" si="422"/>
        <v>#DIV/0!</v>
      </c>
      <c r="DB423" s="28" t="str">
        <f t="shared" si="456"/>
        <v>N/A</v>
      </c>
      <c r="DC423" s="11">
        <v>0.9</v>
      </c>
      <c r="DD423" s="26"/>
    </row>
    <row r="424" spans="1:108" ht="78.75">
      <c r="A424" s="6" t="s">
        <v>3281</v>
      </c>
      <c r="B424" s="7" t="s">
        <v>102</v>
      </c>
      <c r="C424" s="8" t="s">
        <v>3180</v>
      </c>
      <c r="D424" s="9" t="s">
        <v>3181</v>
      </c>
      <c r="E424" s="9">
        <v>59829584</v>
      </c>
      <c r="F424" s="8" t="s">
        <v>3180</v>
      </c>
      <c r="G424" s="9" t="s">
        <v>3181</v>
      </c>
      <c r="H424" s="9">
        <v>59829584</v>
      </c>
      <c r="I424" s="7" t="s">
        <v>396</v>
      </c>
      <c r="J424" s="9" t="s">
        <v>3282</v>
      </c>
      <c r="K424" s="7" t="s">
        <v>3283</v>
      </c>
      <c r="L424" s="7" t="s">
        <v>110</v>
      </c>
      <c r="M424" s="7" t="s">
        <v>111</v>
      </c>
      <c r="N424" s="7" t="s">
        <v>112</v>
      </c>
      <c r="O424" s="7" t="s">
        <v>243</v>
      </c>
      <c r="P424" s="7" t="s">
        <v>193</v>
      </c>
      <c r="Q424" s="7" t="s">
        <v>647</v>
      </c>
      <c r="R424" s="8" t="s">
        <v>3284</v>
      </c>
      <c r="S424" s="7" t="s">
        <v>3285</v>
      </c>
      <c r="T424" s="7" t="s">
        <v>3286</v>
      </c>
      <c r="U424" s="14">
        <v>0.8</v>
      </c>
      <c r="V424" s="7" t="s">
        <v>160</v>
      </c>
      <c r="W424" s="358" t="s">
        <v>184</v>
      </c>
      <c r="X424" s="358" t="s">
        <v>184</v>
      </c>
      <c r="Y424" s="14" t="e">
        <f t="shared" si="402"/>
        <v>#VALUE!</v>
      </c>
      <c r="Z424" s="358" t="s">
        <v>184</v>
      </c>
      <c r="AA424" s="358" t="s">
        <v>184</v>
      </c>
      <c r="AB424" s="14" t="e">
        <f t="shared" si="403"/>
        <v>#VALUE!</v>
      </c>
      <c r="AC424" s="358" t="s">
        <v>184</v>
      </c>
      <c r="AD424" s="358" t="s">
        <v>184</v>
      </c>
      <c r="AE424" s="14" t="e">
        <f t="shared" si="404"/>
        <v>#VALUE!</v>
      </c>
      <c r="AF424" s="358" t="s">
        <v>184</v>
      </c>
      <c r="AG424" s="358" t="s">
        <v>184</v>
      </c>
      <c r="AH424" s="14" t="e">
        <f t="shared" si="423"/>
        <v>#VALUE!</v>
      </c>
      <c r="AI424" s="17" t="str">
        <f t="shared" si="450"/>
        <v>N/A</v>
      </c>
      <c r="AJ424" s="14">
        <v>0.8</v>
      </c>
      <c r="AK424" s="11" t="s">
        <v>119</v>
      </c>
      <c r="AL424" s="353" t="s">
        <v>3287</v>
      </c>
      <c r="AM424" s="360">
        <v>356</v>
      </c>
      <c r="AN424" s="360">
        <v>435</v>
      </c>
      <c r="AO424" s="14">
        <f t="shared" si="405"/>
        <v>0.81839080459770119</v>
      </c>
      <c r="AP424" s="360">
        <v>0</v>
      </c>
      <c r="AQ424" s="360">
        <v>0</v>
      </c>
      <c r="AR424" s="14" t="e">
        <f t="shared" si="406"/>
        <v>#DIV/0!</v>
      </c>
      <c r="AS424" s="360">
        <v>0</v>
      </c>
      <c r="AT424" s="360">
        <v>0</v>
      </c>
      <c r="AU424" s="14" t="e">
        <f t="shared" si="407"/>
        <v>#DIV/0!</v>
      </c>
      <c r="AV424" s="154">
        <f t="shared" si="435"/>
        <v>356</v>
      </c>
      <c r="AW424" s="7">
        <f t="shared" si="435"/>
        <v>435</v>
      </c>
      <c r="AX424" s="14">
        <f t="shared" si="408"/>
        <v>0.81839080459770119</v>
      </c>
      <c r="AY424" s="17" t="str">
        <f t="shared" si="457"/>
        <v>SOBRESALIENTE</v>
      </c>
      <c r="AZ424" s="11">
        <f t="shared" si="424"/>
        <v>0.8</v>
      </c>
      <c r="BA424" s="11" t="s">
        <v>119</v>
      </c>
      <c r="BB424" s="7" t="s">
        <v>3288</v>
      </c>
      <c r="BC424" s="21"/>
      <c r="BD424" s="21"/>
      <c r="BE424" s="14" t="e">
        <f t="shared" si="409"/>
        <v>#DIV/0!</v>
      </c>
      <c r="BF424" s="21"/>
      <c r="BG424" s="21"/>
      <c r="BH424" s="14" t="e">
        <f t="shared" si="410"/>
        <v>#DIV/0!</v>
      </c>
      <c r="BI424" s="21"/>
      <c r="BJ424" s="21"/>
      <c r="BK424" s="14" t="e">
        <f t="shared" si="411"/>
        <v>#DIV/0!</v>
      </c>
      <c r="BL424" s="162">
        <f t="shared" si="436"/>
        <v>0</v>
      </c>
      <c r="BM424" s="26">
        <f t="shared" si="436"/>
        <v>0</v>
      </c>
      <c r="BN424" s="14" t="e">
        <f t="shared" si="412"/>
        <v>#DIV/0!</v>
      </c>
      <c r="BO424" s="28" t="str">
        <f t="shared" si="449"/>
        <v>N/A</v>
      </c>
      <c r="BP424" s="24">
        <f t="shared" si="394"/>
        <v>0.8</v>
      </c>
      <c r="BQ424" s="21"/>
      <c r="BR424" s="21"/>
      <c r="BS424" s="21"/>
      <c r="BT424" s="14" t="e">
        <f t="shared" si="413"/>
        <v>#DIV/0!</v>
      </c>
      <c r="BU424" s="21"/>
      <c r="BV424" s="21"/>
      <c r="BW424" s="14" t="e">
        <f t="shared" si="414"/>
        <v>#DIV/0!</v>
      </c>
      <c r="BX424" s="21"/>
      <c r="BY424" s="21"/>
      <c r="BZ424" s="14" t="e">
        <f t="shared" si="415"/>
        <v>#DIV/0!</v>
      </c>
      <c r="CA424" s="162">
        <f t="shared" si="416"/>
        <v>0</v>
      </c>
      <c r="CB424" s="26">
        <f t="shared" si="416"/>
        <v>0</v>
      </c>
      <c r="CC424" s="14" t="e">
        <f t="shared" si="417"/>
        <v>#DIV/0!</v>
      </c>
      <c r="CD424" s="28" t="str">
        <f t="shared" si="439"/>
        <v>N/A</v>
      </c>
      <c r="CE424" s="24">
        <f t="shared" si="395"/>
        <v>0.8</v>
      </c>
      <c r="CF424" s="21"/>
      <c r="CG424" s="26">
        <f t="shared" si="448"/>
        <v>356</v>
      </c>
      <c r="CH424" s="26">
        <f t="shared" si="448"/>
        <v>435</v>
      </c>
      <c r="CI424" s="14">
        <f t="shared" si="418"/>
        <v>0.81839080459770119</v>
      </c>
      <c r="CJ424" s="28" t="str">
        <f t="shared" si="451"/>
        <v>SOBRESALIENTE</v>
      </c>
      <c r="CK424" s="14">
        <v>0.8</v>
      </c>
      <c r="CL424" s="26"/>
      <c r="CM424" s="26">
        <f t="shared" si="452"/>
        <v>356</v>
      </c>
      <c r="CN424" s="38">
        <f t="shared" si="425"/>
        <v>145</v>
      </c>
      <c r="CO424" s="14">
        <f t="shared" si="420"/>
        <v>2.4551724137931035</v>
      </c>
      <c r="CP424" s="28" t="str">
        <f t="shared" si="453"/>
        <v>SOBRESALIENTE</v>
      </c>
      <c r="CQ424" s="14">
        <v>0.8</v>
      </c>
      <c r="CR424" s="26"/>
      <c r="CS424" s="357">
        <f t="shared" si="434"/>
        <v>0</v>
      </c>
      <c r="CT424" s="29">
        <f t="shared" si="426"/>
        <v>145</v>
      </c>
      <c r="CU424" s="30">
        <f t="shared" si="421"/>
        <v>0</v>
      </c>
      <c r="CV424" s="28" t="str">
        <f t="shared" si="454"/>
        <v>NO CUMPLIDA</v>
      </c>
      <c r="CW424" s="14">
        <v>0.8</v>
      </c>
      <c r="CX424" s="26"/>
      <c r="CY424" s="26">
        <f t="shared" si="455"/>
        <v>356</v>
      </c>
      <c r="CZ424" s="38">
        <f t="shared" si="455"/>
        <v>435</v>
      </c>
      <c r="DA424" s="30">
        <f t="shared" si="422"/>
        <v>0.81839080459770119</v>
      </c>
      <c r="DB424" s="28" t="str">
        <f t="shared" si="456"/>
        <v>SOBRESALIENTE</v>
      </c>
      <c r="DC424" s="14">
        <v>0.8</v>
      </c>
      <c r="DD424" s="26"/>
    </row>
    <row r="425" spans="1:108" ht="101.25">
      <c r="A425" s="8" t="s">
        <v>3289</v>
      </c>
      <c r="B425" s="7" t="s">
        <v>102</v>
      </c>
      <c r="C425" s="8" t="s">
        <v>3180</v>
      </c>
      <c r="D425" s="9" t="s">
        <v>3181</v>
      </c>
      <c r="E425" s="9">
        <v>59829584</v>
      </c>
      <c r="F425" s="8" t="s">
        <v>3180</v>
      </c>
      <c r="G425" s="9" t="s">
        <v>3181</v>
      </c>
      <c r="H425" s="9">
        <v>59829584</v>
      </c>
      <c r="I425" s="7" t="s">
        <v>396</v>
      </c>
      <c r="J425" s="9" t="s">
        <v>3290</v>
      </c>
      <c r="K425" s="7" t="s">
        <v>3291</v>
      </c>
      <c r="L425" s="7" t="s">
        <v>110</v>
      </c>
      <c r="M425" s="7" t="s">
        <v>111</v>
      </c>
      <c r="N425" s="7" t="s">
        <v>154</v>
      </c>
      <c r="O425" s="7" t="s">
        <v>243</v>
      </c>
      <c r="P425" s="7" t="s">
        <v>193</v>
      </c>
      <c r="Q425" s="7" t="s">
        <v>647</v>
      </c>
      <c r="R425" s="8" t="s">
        <v>3292</v>
      </c>
      <c r="S425" s="7" t="s">
        <v>3293</v>
      </c>
      <c r="T425" s="7" t="s">
        <v>3294</v>
      </c>
      <c r="U425" s="7">
        <v>0.8</v>
      </c>
      <c r="V425" s="7" t="s">
        <v>160</v>
      </c>
      <c r="W425" s="358" t="s">
        <v>184</v>
      </c>
      <c r="X425" s="358" t="s">
        <v>184</v>
      </c>
      <c r="Y425" s="14" t="e">
        <f t="shared" si="402"/>
        <v>#VALUE!</v>
      </c>
      <c r="Z425" s="358" t="s">
        <v>184</v>
      </c>
      <c r="AA425" s="358" t="s">
        <v>184</v>
      </c>
      <c r="AB425" s="14" t="e">
        <f t="shared" si="403"/>
        <v>#VALUE!</v>
      </c>
      <c r="AC425" s="358" t="s">
        <v>184</v>
      </c>
      <c r="AD425" s="358" t="s">
        <v>184</v>
      </c>
      <c r="AE425" s="14" t="e">
        <f t="shared" si="404"/>
        <v>#VALUE!</v>
      </c>
      <c r="AF425" s="358" t="s">
        <v>184</v>
      </c>
      <c r="AG425" s="358" t="s">
        <v>184</v>
      </c>
      <c r="AH425" s="14" t="e">
        <f t="shared" si="423"/>
        <v>#VALUE!</v>
      </c>
      <c r="AI425" s="17" t="str">
        <f t="shared" si="450"/>
        <v>N/A</v>
      </c>
      <c r="AJ425" s="14">
        <v>0.8</v>
      </c>
      <c r="AK425" s="11" t="s">
        <v>119</v>
      </c>
      <c r="AL425" s="353" t="s">
        <v>3295</v>
      </c>
      <c r="AM425" s="358">
        <v>314</v>
      </c>
      <c r="AN425" s="358">
        <v>435</v>
      </c>
      <c r="AO425" s="14">
        <f t="shared" si="405"/>
        <v>0.72183908045977008</v>
      </c>
      <c r="AP425" s="358"/>
      <c r="AQ425" s="358"/>
      <c r="AR425" s="14" t="e">
        <f t="shared" si="406"/>
        <v>#DIV/0!</v>
      </c>
      <c r="AS425" s="358"/>
      <c r="AT425" s="358"/>
      <c r="AU425" s="14" t="e">
        <f t="shared" si="407"/>
        <v>#DIV/0!</v>
      </c>
      <c r="AV425" s="154">
        <f t="shared" si="435"/>
        <v>314</v>
      </c>
      <c r="AW425" s="7">
        <f t="shared" si="435"/>
        <v>435</v>
      </c>
      <c r="AX425" s="14">
        <f t="shared" si="408"/>
        <v>0.72183908045977008</v>
      </c>
      <c r="AY425" s="17" t="str">
        <f>IFERROR((IF(AX425&gt;=AZ425,"SOBRESALIENTE",IF(AX425&lt;AZ425+(AZ425*0.05),"NO CUMPLIDA","ACEPTABLE"))),"N/A")</f>
        <v>NO CUMPLIDA</v>
      </c>
      <c r="AZ425" s="11">
        <f t="shared" si="424"/>
        <v>0.8</v>
      </c>
      <c r="BA425" s="11" t="s">
        <v>119</v>
      </c>
      <c r="BB425" s="7" t="s">
        <v>3296</v>
      </c>
      <c r="BC425" s="21"/>
      <c r="BD425" s="21"/>
      <c r="BE425" s="14" t="e">
        <f t="shared" si="409"/>
        <v>#DIV/0!</v>
      </c>
      <c r="BF425" s="21"/>
      <c r="BG425" s="21"/>
      <c r="BH425" s="14" t="e">
        <f t="shared" si="410"/>
        <v>#DIV/0!</v>
      </c>
      <c r="BI425" s="21"/>
      <c r="BJ425" s="21"/>
      <c r="BK425" s="14" t="e">
        <f t="shared" si="411"/>
        <v>#DIV/0!</v>
      </c>
      <c r="BL425" s="162">
        <f t="shared" si="436"/>
        <v>0</v>
      </c>
      <c r="BM425" s="26">
        <f t="shared" si="436"/>
        <v>0</v>
      </c>
      <c r="BN425" s="14" t="e">
        <f t="shared" si="412"/>
        <v>#DIV/0!</v>
      </c>
      <c r="BO425" s="28" t="str">
        <f t="shared" si="449"/>
        <v>N/A</v>
      </c>
      <c r="BP425" s="24">
        <f t="shared" si="394"/>
        <v>0.8</v>
      </c>
      <c r="BQ425" s="21"/>
      <c r="BR425" s="21"/>
      <c r="BS425" s="21"/>
      <c r="BT425" s="14" t="e">
        <f t="shared" si="413"/>
        <v>#DIV/0!</v>
      </c>
      <c r="BU425" s="21"/>
      <c r="BV425" s="21"/>
      <c r="BW425" s="14" t="e">
        <f t="shared" si="414"/>
        <v>#DIV/0!</v>
      </c>
      <c r="BX425" s="21"/>
      <c r="BY425" s="21"/>
      <c r="BZ425" s="14" t="e">
        <f t="shared" si="415"/>
        <v>#DIV/0!</v>
      </c>
      <c r="CA425" s="162">
        <f t="shared" si="416"/>
        <v>0</v>
      </c>
      <c r="CB425" s="26">
        <f t="shared" si="416"/>
        <v>0</v>
      </c>
      <c r="CC425" s="14" t="e">
        <f t="shared" si="417"/>
        <v>#DIV/0!</v>
      </c>
      <c r="CD425" s="28" t="str">
        <f t="shared" si="439"/>
        <v>N/A</v>
      </c>
      <c r="CE425" s="24">
        <f t="shared" si="395"/>
        <v>0.8</v>
      </c>
      <c r="CF425" s="21"/>
      <c r="CG425" s="26">
        <f t="shared" si="448"/>
        <v>314</v>
      </c>
      <c r="CH425" s="26">
        <f t="shared" si="448"/>
        <v>435</v>
      </c>
      <c r="CI425" s="14">
        <f t="shared" si="418"/>
        <v>0.72183908045977008</v>
      </c>
      <c r="CJ425" s="28" t="str">
        <f t="shared" si="451"/>
        <v>NO CUMPLIDA</v>
      </c>
      <c r="CK425" s="7">
        <v>0.8</v>
      </c>
      <c r="CL425" s="26"/>
      <c r="CM425" s="26">
        <f t="shared" si="452"/>
        <v>314</v>
      </c>
      <c r="CN425" s="38">
        <f t="shared" si="425"/>
        <v>435</v>
      </c>
      <c r="CO425" s="14">
        <f t="shared" si="420"/>
        <v>0.72183908045977008</v>
      </c>
      <c r="CP425" s="28" t="str">
        <f t="shared" si="453"/>
        <v>NO CUMPLIDA</v>
      </c>
      <c r="CQ425" s="11">
        <v>0.8</v>
      </c>
      <c r="CR425" s="26"/>
      <c r="CS425" s="357">
        <f t="shared" si="434"/>
        <v>0</v>
      </c>
      <c r="CT425" s="29">
        <f t="shared" si="426"/>
        <v>435</v>
      </c>
      <c r="CU425" s="30">
        <f t="shared" si="421"/>
        <v>0</v>
      </c>
      <c r="CV425" s="28" t="str">
        <f t="shared" si="454"/>
        <v>NO CUMPLIDA</v>
      </c>
      <c r="CW425" s="7">
        <v>0.8</v>
      </c>
      <c r="CX425" s="26"/>
      <c r="CY425" s="26">
        <f t="shared" si="455"/>
        <v>314</v>
      </c>
      <c r="CZ425" s="38">
        <f t="shared" si="455"/>
        <v>435</v>
      </c>
      <c r="DA425" s="30">
        <f t="shared" si="422"/>
        <v>0.72183908045977008</v>
      </c>
      <c r="DB425" s="28" t="str">
        <f t="shared" si="456"/>
        <v>NO CUMPLIDA</v>
      </c>
      <c r="DC425" s="7">
        <v>0.8</v>
      </c>
      <c r="DD425" s="26"/>
    </row>
    <row r="426" spans="1:108" ht="120.75">
      <c r="A426" s="6" t="s">
        <v>3297</v>
      </c>
      <c r="B426" s="7" t="s">
        <v>102</v>
      </c>
      <c r="C426" s="8" t="s">
        <v>3180</v>
      </c>
      <c r="D426" s="9" t="s">
        <v>3181</v>
      </c>
      <c r="E426" s="9">
        <v>59829584</v>
      </c>
      <c r="F426" s="8" t="s">
        <v>3180</v>
      </c>
      <c r="G426" s="9" t="s">
        <v>3181</v>
      </c>
      <c r="H426" s="9">
        <v>59829584</v>
      </c>
      <c r="I426" s="7" t="s">
        <v>107</v>
      </c>
      <c r="J426" s="9" t="s">
        <v>3298</v>
      </c>
      <c r="K426" s="7" t="s">
        <v>3299</v>
      </c>
      <c r="L426" s="7" t="s">
        <v>110</v>
      </c>
      <c r="M426" s="7" t="s">
        <v>111</v>
      </c>
      <c r="N426" s="7" t="s">
        <v>112</v>
      </c>
      <c r="O426" s="7" t="s">
        <v>2</v>
      </c>
      <c r="P426" s="7" t="s">
        <v>193</v>
      </c>
      <c r="Q426" s="7" t="s">
        <v>193</v>
      </c>
      <c r="R426" s="8" t="s">
        <v>3300</v>
      </c>
      <c r="S426" s="7" t="s">
        <v>3301</v>
      </c>
      <c r="T426" s="7" t="s">
        <v>3302</v>
      </c>
      <c r="U426" s="7">
        <v>80</v>
      </c>
      <c r="V426" s="7" t="s">
        <v>687</v>
      </c>
      <c r="W426" s="358">
        <v>278.7</v>
      </c>
      <c r="X426" s="358">
        <v>3</v>
      </c>
      <c r="Y426" s="68">
        <f t="shared" si="402"/>
        <v>92.899999999999991</v>
      </c>
      <c r="Z426" s="358">
        <v>278.7</v>
      </c>
      <c r="AA426" s="358">
        <v>3</v>
      </c>
      <c r="AB426" s="68">
        <f t="shared" si="403"/>
        <v>92.899999999999991</v>
      </c>
      <c r="AC426" s="358">
        <v>278.7</v>
      </c>
      <c r="AD426" s="358">
        <v>3</v>
      </c>
      <c r="AE426" s="68">
        <f t="shared" si="404"/>
        <v>92.899999999999991</v>
      </c>
      <c r="AF426" s="154">
        <f t="shared" si="400"/>
        <v>836.09999999999991</v>
      </c>
      <c r="AG426" s="7">
        <f t="shared" si="400"/>
        <v>9</v>
      </c>
      <c r="AH426" s="68">
        <f t="shared" si="423"/>
        <v>92.899999999999991</v>
      </c>
      <c r="AI426" s="17" t="str">
        <f t="shared" si="450"/>
        <v>SOBRESALIENTE</v>
      </c>
      <c r="AJ426" s="68">
        <v>80</v>
      </c>
      <c r="AK426" s="7" t="s">
        <v>119</v>
      </c>
      <c r="AL426" s="353" t="s">
        <v>3303</v>
      </c>
      <c r="AM426" s="358">
        <v>280.38</v>
      </c>
      <c r="AN426" s="358">
        <v>3</v>
      </c>
      <c r="AO426" s="68">
        <f t="shared" si="405"/>
        <v>93.46</v>
      </c>
      <c r="AP426" s="358">
        <v>280.38</v>
      </c>
      <c r="AQ426" s="358">
        <v>3</v>
      </c>
      <c r="AR426" s="68">
        <f t="shared" si="406"/>
        <v>93.46</v>
      </c>
      <c r="AS426" s="358">
        <v>280.38</v>
      </c>
      <c r="AT426" s="358">
        <v>3</v>
      </c>
      <c r="AU426" s="68">
        <f t="shared" si="407"/>
        <v>93.46</v>
      </c>
      <c r="AV426" s="154">
        <f t="shared" si="435"/>
        <v>841.14</v>
      </c>
      <c r="AW426" s="7">
        <f t="shared" si="435"/>
        <v>9</v>
      </c>
      <c r="AX426" s="68">
        <f t="shared" si="408"/>
        <v>93.46</v>
      </c>
      <c r="AY426" s="17" t="str">
        <f t="shared" si="457"/>
        <v>SOBRESALIENTE</v>
      </c>
      <c r="AZ426" s="11">
        <f t="shared" si="424"/>
        <v>80</v>
      </c>
      <c r="BA426" s="7" t="s">
        <v>119</v>
      </c>
      <c r="BB426" s="7" t="s">
        <v>3304</v>
      </c>
      <c r="BC426" s="21"/>
      <c r="BD426" s="21"/>
      <c r="BE426" s="68" t="e">
        <f t="shared" si="409"/>
        <v>#DIV/0!</v>
      </c>
      <c r="BF426" s="21"/>
      <c r="BG426" s="21"/>
      <c r="BH426" s="68" t="e">
        <f t="shared" si="410"/>
        <v>#DIV/0!</v>
      </c>
      <c r="BI426" s="21"/>
      <c r="BJ426" s="21"/>
      <c r="BK426" s="68" t="e">
        <f t="shared" si="411"/>
        <v>#DIV/0!</v>
      </c>
      <c r="BL426" s="162">
        <f t="shared" si="436"/>
        <v>0</v>
      </c>
      <c r="BM426" s="26">
        <f t="shared" si="436"/>
        <v>0</v>
      </c>
      <c r="BN426" s="68" t="e">
        <f t="shared" si="412"/>
        <v>#DIV/0!</v>
      </c>
      <c r="BO426" s="28" t="str">
        <f t="shared" si="449"/>
        <v>N/A</v>
      </c>
      <c r="BP426" s="26">
        <f t="shared" ref="BP426:BP444" si="458">AZ426</f>
        <v>80</v>
      </c>
      <c r="BQ426" s="21"/>
      <c r="BR426" s="21"/>
      <c r="BS426" s="21"/>
      <c r="BT426" s="68" t="e">
        <f t="shared" si="413"/>
        <v>#DIV/0!</v>
      </c>
      <c r="BU426" s="21"/>
      <c r="BV426" s="21"/>
      <c r="BW426" s="68" t="e">
        <f t="shared" si="414"/>
        <v>#DIV/0!</v>
      </c>
      <c r="BX426" s="21"/>
      <c r="BY426" s="21"/>
      <c r="BZ426" s="68" t="e">
        <f t="shared" si="415"/>
        <v>#DIV/0!</v>
      </c>
      <c r="CA426" s="162">
        <f t="shared" si="416"/>
        <v>0</v>
      </c>
      <c r="CB426" s="26">
        <f t="shared" si="416"/>
        <v>0</v>
      </c>
      <c r="CC426" s="68" t="e">
        <f t="shared" si="417"/>
        <v>#DIV/0!</v>
      </c>
      <c r="CD426" s="28" t="str">
        <f t="shared" si="439"/>
        <v>N/A</v>
      </c>
      <c r="CE426" s="26">
        <f t="shared" ref="CE426:CE444" si="459">BP426</f>
        <v>80</v>
      </c>
      <c r="CF426" s="21"/>
      <c r="CG426" s="26">
        <f t="shared" si="448"/>
        <v>1677.2400000000002</v>
      </c>
      <c r="CH426" s="26">
        <f t="shared" si="448"/>
        <v>18</v>
      </c>
      <c r="CI426" s="68">
        <f t="shared" si="418"/>
        <v>93.18</v>
      </c>
      <c r="CJ426" s="28" t="str">
        <f t="shared" si="451"/>
        <v>SOBRESALIENTE</v>
      </c>
      <c r="CK426" s="7">
        <v>80</v>
      </c>
      <c r="CL426" s="26"/>
      <c r="CM426" s="26">
        <f t="shared" si="452"/>
        <v>1677.2400000000002</v>
      </c>
      <c r="CN426" s="38">
        <f t="shared" si="425"/>
        <v>3</v>
      </c>
      <c r="CO426" s="68">
        <f t="shared" si="420"/>
        <v>559.08000000000004</v>
      </c>
      <c r="CP426" s="28" t="str">
        <f t="shared" si="453"/>
        <v>SOBRESALIENTE</v>
      </c>
      <c r="CQ426" s="11">
        <v>80</v>
      </c>
      <c r="CR426" s="26"/>
      <c r="CS426" s="357">
        <f t="shared" si="434"/>
        <v>0</v>
      </c>
      <c r="CT426" s="29">
        <f t="shared" si="426"/>
        <v>3</v>
      </c>
      <c r="CU426" s="69">
        <f t="shared" si="421"/>
        <v>0</v>
      </c>
      <c r="CV426" s="28" t="str">
        <f t="shared" si="454"/>
        <v>NO CUMPLIDA</v>
      </c>
      <c r="CW426" s="7">
        <v>80</v>
      </c>
      <c r="CX426" s="26"/>
      <c r="CY426" s="26">
        <f t="shared" si="455"/>
        <v>1677.2400000000002</v>
      </c>
      <c r="CZ426" s="38">
        <f t="shared" si="455"/>
        <v>18</v>
      </c>
      <c r="DA426" s="69">
        <f t="shared" si="422"/>
        <v>93.18</v>
      </c>
      <c r="DB426" s="28" t="str">
        <f t="shared" si="456"/>
        <v>SOBRESALIENTE</v>
      </c>
      <c r="DC426" s="7">
        <v>80</v>
      </c>
      <c r="DD426" s="26"/>
    </row>
    <row r="427" spans="1:108" ht="96.75">
      <c r="A427" s="8" t="s">
        <v>3305</v>
      </c>
      <c r="B427" s="7" t="s">
        <v>102</v>
      </c>
      <c r="C427" s="8" t="s">
        <v>3180</v>
      </c>
      <c r="D427" s="9" t="s">
        <v>3181</v>
      </c>
      <c r="E427" s="9">
        <v>59829584</v>
      </c>
      <c r="F427" s="8" t="s">
        <v>3180</v>
      </c>
      <c r="G427" s="9" t="s">
        <v>3181</v>
      </c>
      <c r="H427" s="9">
        <v>59829584</v>
      </c>
      <c r="I427" s="7" t="s">
        <v>396</v>
      </c>
      <c r="J427" s="9" t="s">
        <v>3306</v>
      </c>
      <c r="K427" s="7" t="s">
        <v>3307</v>
      </c>
      <c r="L427" s="7" t="s">
        <v>110</v>
      </c>
      <c r="M427" s="7" t="s">
        <v>111</v>
      </c>
      <c r="N427" s="7" t="s">
        <v>112</v>
      </c>
      <c r="O427" s="7" t="s">
        <v>2</v>
      </c>
      <c r="P427" s="7" t="s">
        <v>3308</v>
      </c>
      <c r="Q427" s="7" t="s">
        <v>193</v>
      </c>
      <c r="R427" s="8" t="s">
        <v>3309</v>
      </c>
      <c r="S427" s="7" t="s">
        <v>3310</v>
      </c>
      <c r="T427" s="7" t="s">
        <v>3311</v>
      </c>
      <c r="U427" s="11">
        <v>0.9</v>
      </c>
      <c r="V427" s="7" t="s">
        <v>160</v>
      </c>
      <c r="W427" s="358">
        <v>268</v>
      </c>
      <c r="X427" s="358">
        <v>268</v>
      </c>
      <c r="Y427" s="14">
        <f t="shared" si="402"/>
        <v>1</v>
      </c>
      <c r="Z427" s="358">
        <v>268</v>
      </c>
      <c r="AA427" s="358">
        <v>268</v>
      </c>
      <c r="AB427" s="14">
        <f t="shared" si="403"/>
        <v>1</v>
      </c>
      <c r="AC427" s="358">
        <v>268</v>
      </c>
      <c r="AD427" s="358">
        <v>268</v>
      </c>
      <c r="AE427" s="14">
        <f t="shared" si="404"/>
        <v>1</v>
      </c>
      <c r="AF427" s="154">
        <f t="shared" si="400"/>
        <v>804</v>
      </c>
      <c r="AG427" s="7">
        <f t="shared" si="400"/>
        <v>804</v>
      </c>
      <c r="AH427" s="14">
        <f t="shared" si="423"/>
        <v>1</v>
      </c>
      <c r="AI427" s="17" t="str">
        <f t="shared" si="450"/>
        <v>SOBRESALIENTE</v>
      </c>
      <c r="AJ427" s="11">
        <v>0.9</v>
      </c>
      <c r="AK427" s="11" t="s">
        <v>119</v>
      </c>
      <c r="AL427" s="353" t="s">
        <v>3312</v>
      </c>
      <c r="AM427" s="358">
        <v>268</v>
      </c>
      <c r="AN427" s="358">
        <v>268</v>
      </c>
      <c r="AO427" s="14">
        <f t="shared" si="405"/>
        <v>1</v>
      </c>
      <c r="AP427" s="358">
        <v>268</v>
      </c>
      <c r="AQ427" s="358">
        <v>268</v>
      </c>
      <c r="AR427" s="14">
        <f t="shared" si="406"/>
        <v>1</v>
      </c>
      <c r="AS427" s="358">
        <v>268</v>
      </c>
      <c r="AT427" s="358">
        <v>268</v>
      </c>
      <c r="AU427" s="14">
        <f t="shared" si="407"/>
        <v>1</v>
      </c>
      <c r="AV427" s="154">
        <f t="shared" si="435"/>
        <v>804</v>
      </c>
      <c r="AW427" s="7">
        <f t="shared" si="435"/>
        <v>804</v>
      </c>
      <c r="AX427" s="14">
        <f t="shared" si="408"/>
        <v>1</v>
      </c>
      <c r="AY427" s="17" t="str">
        <f t="shared" si="457"/>
        <v>SOBRESALIENTE</v>
      </c>
      <c r="AZ427" s="11">
        <f t="shared" si="424"/>
        <v>0.9</v>
      </c>
      <c r="BA427" s="11" t="s">
        <v>119</v>
      </c>
      <c r="BB427" s="7" t="s">
        <v>3312</v>
      </c>
      <c r="BC427" s="21"/>
      <c r="BD427" s="21"/>
      <c r="BE427" s="14" t="e">
        <f t="shared" si="409"/>
        <v>#DIV/0!</v>
      </c>
      <c r="BF427" s="21"/>
      <c r="BG427" s="21"/>
      <c r="BH427" s="14" t="e">
        <f t="shared" si="410"/>
        <v>#DIV/0!</v>
      </c>
      <c r="BI427" s="21"/>
      <c r="BJ427" s="21"/>
      <c r="BK427" s="14" t="e">
        <f t="shared" si="411"/>
        <v>#DIV/0!</v>
      </c>
      <c r="BL427" s="162">
        <f t="shared" si="436"/>
        <v>0</v>
      </c>
      <c r="BM427" s="26">
        <f t="shared" si="436"/>
        <v>0</v>
      </c>
      <c r="BN427" s="14" t="e">
        <f t="shared" si="412"/>
        <v>#DIV/0!</v>
      </c>
      <c r="BO427" s="28" t="str">
        <f t="shared" si="449"/>
        <v>N/A</v>
      </c>
      <c r="BP427" s="24">
        <f t="shared" si="458"/>
        <v>0.9</v>
      </c>
      <c r="BQ427" s="21"/>
      <c r="BR427" s="21"/>
      <c r="BS427" s="21"/>
      <c r="BT427" s="14" t="e">
        <f t="shared" si="413"/>
        <v>#DIV/0!</v>
      </c>
      <c r="BU427" s="21"/>
      <c r="BV427" s="21"/>
      <c r="BW427" s="14" t="e">
        <f t="shared" si="414"/>
        <v>#DIV/0!</v>
      </c>
      <c r="BX427" s="21"/>
      <c r="BY427" s="21"/>
      <c r="BZ427" s="14" t="e">
        <f t="shared" si="415"/>
        <v>#DIV/0!</v>
      </c>
      <c r="CA427" s="162">
        <f t="shared" si="416"/>
        <v>0</v>
      </c>
      <c r="CB427" s="26">
        <f t="shared" si="416"/>
        <v>0</v>
      </c>
      <c r="CC427" s="14" t="e">
        <f t="shared" si="417"/>
        <v>#DIV/0!</v>
      </c>
      <c r="CD427" s="28" t="str">
        <f t="shared" si="439"/>
        <v>N/A</v>
      </c>
      <c r="CE427" s="24">
        <f t="shared" si="459"/>
        <v>0.9</v>
      </c>
      <c r="CF427" s="21"/>
      <c r="CG427" s="26">
        <f t="shared" si="448"/>
        <v>1608</v>
      </c>
      <c r="CH427" s="26">
        <f t="shared" si="448"/>
        <v>1608</v>
      </c>
      <c r="CI427" s="14">
        <f t="shared" si="418"/>
        <v>1</v>
      </c>
      <c r="CJ427" s="28" t="str">
        <f t="shared" si="451"/>
        <v>SOBRESALIENTE</v>
      </c>
      <c r="CK427" s="11">
        <v>0.9</v>
      </c>
      <c r="CL427" s="26"/>
      <c r="CM427" s="26">
        <f t="shared" si="452"/>
        <v>1608</v>
      </c>
      <c r="CN427" s="38">
        <f t="shared" si="425"/>
        <v>268</v>
      </c>
      <c r="CO427" s="14">
        <f t="shared" si="420"/>
        <v>6</v>
      </c>
      <c r="CP427" s="28" t="str">
        <f t="shared" si="453"/>
        <v>SOBRESALIENTE</v>
      </c>
      <c r="CQ427" s="11">
        <v>0.9</v>
      </c>
      <c r="CR427" s="26"/>
      <c r="CS427" s="357">
        <f t="shared" si="434"/>
        <v>0</v>
      </c>
      <c r="CT427" s="29">
        <f t="shared" si="426"/>
        <v>268</v>
      </c>
      <c r="CU427" s="30">
        <f t="shared" si="421"/>
        <v>0</v>
      </c>
      <c r="CV427" s="28" t="str">
        <f t="shared" si="454"/>
        <v>NO CUMPLIDA</v>
      </c>
      <c r="CW427" s="11">
        <v>0.9</v>
      </c>
      <c r="CX427" s="26"/>
      <c r="CY427" s="26">
        <f t="shared" si="455"/>
        <v>1608</v>
      </c>
      <c r="CZ427" s="38">
        <f t="shared" si="455"/>
        <v>1608</v>
      </c>
      <c r="DA427" s="30">
        <f t="shared" si="422"/>
        <v>1</v>
      </c>
      <c r="DB427" s="28" t="str">
        <f t="shared" si="456"/>
        <v>SOBRESALIENTE</v>
      </c>
      <c r="DC427" s="11">
        <v>0.9</v>
      </c>
      <c r="DD427" s="26"/>
    </row>
    <row r="428" spans="1:108" ht="108.75">
      <c r="A428" s="6" t="s">
        <v>3313</v>
      </c>
      <c r="B428" s="7" t="s">
        <v>102</v>
      </c>
      <c r="C428" s="8" t="s">
        <v>3180</v>
      </c>
      <c r="D428" s="9" t="s">
        <v>3181</v>
      </c>
      <c r="E428" s="9">
        <v>59829584</v>
      </c>
      <c r="F428" s="8" t="s">
        <v>3180</v>
      </c>
      <c r="G428" s="9" t="s">
        <v>3181</v>
      </c>
      <c r="H428" s="9">
        <v>59829584</v>
      </c>
      <c r="I428" s="7" t="s">
        <v>107</v>
      </c>
      <c r="J428" s="7" t="s">
        <v>3314</v>
      </c>
      <c r="K428" s="7" t="s">
        <v>193</v>
      </c>
      <c r="L428" s="7" t="s">
        <v>110</v>
      </c>
      <c r="M428" s="7" t="s">
        <v>111</v>
      </c>
      <c r="N428" s="7" t="s">
        <v>112</v>
      </c>
      <c r="O428" s="7" t="s">
        <v>2</v>
      </c>
      <c r="P428" s="7" t="s">
        <v>193</v>
      </c>
      <c r="Q428" s="7" t="s">
        <v>1073</v>
      </c>
      <c r="R428" s="8" t="s">
        <v>3315</v>
      </c>
      <c r="S428" s="7" t="s">
        <v>3316</v>
      </c>
      <c r="T428" s="7" t="s">
        <v>3317</v>
      </c>
      <c r="U428" s="7">
        <v>3</v>
      </c>
      <c r="V428" s="7" t="s">
        <v>520</v>
      </c>
      <c r="W428" s="358">
        <v>4</v>
      </c>
      <c r="X428" s="358">
        <v>2</v>
      </c>
      <c r="Y428" s="68">
        <f t="shared" si="402"/>
        <v>2</v>
      </c>
      <c r="Z428" s="358">
        <v>4</v>
      </c>
      <c r="AA428" s="358">
        <v>2</v>
      </c>
      <c r="AB428" s="68">
        <f t="shared" si="403"/>
        <v>2</v>
      </c>
      <c r="AC428" s="358">
        <v>4</v>
      </c>
      <c r="AD428" s="358">
        <v>2</v>
      </c>
      <c r="AE428" s="68">
        <f t="shared" si="404"/>
        <v>2</v>
      </c>
      <c r="AF428" s="154">
        <f t="shared" si="400"/>
        <v>12</v>
      </c>
      <c r="AG428" s="7">
        <f t="shared" si="400"/>
        <v>6</v>
      </c>
      <c r="AH428" s="68">
        <f t="shared" si="423"/>
        <v>2</v>
      </c>
      <c r="AI428" s="17" t="str">
        <f>IFERROR((IF(AH428&lt;=AJ428,"SOBRESALIENTE",IF(AH428&lt;AJ428+(AJ428*0.05),"NO CUMPLIDA","ACEPTABLE"))),"N/A")</f>
        <v>SOBRESALIENTE</v>
      </c>
      <c r="AJ428" s="7">
        <v>3</v>
      </c>
      <c r="AK428" s="7" t="s">
        <v>119</v>
      </c>
      <c r="AL428" s="353" t="s">
        <v>3318</v>
      </c>
      <c r="AM428" s="360">
        <v>8</v>
      </c>
      <c r="AN428" s="360">
        <v>4</v>
      </c>
      <c r="AO428" s="68">
        <f t="shared" si="405"/>
        <v>2</v>
      </c>
      <c r="AP428" s="360">
        <v>8</v>
      </c>
      <c r="AQ428" s="360">
        <v>4</v>
      </c>
      <c r="AR428" s="68">
        <f t="shared" si="406"/>
        <v>2</v>
      </c>
      <c r="AS428" s="360">
        <v>8</v>
      </c>
      <c r="AT428" s="360">
        <v>4</v>
      </c>
      <c r="AU428" s="68">
        <f t="shared" si="407"/>
        <v>2</v>
      </c>
      <c r="AV428" s="154">
        <f t="shared" si="435"/>
        <v>24</v>
      </c>
      <c r="AW428" s="7">
        <f t="shared" si="435"/>
        <v>12</v>
      </c>
      <c r="AX428" s="68">
        <f t="shared" si="408"/>
        <v>2</v>
      </c>
      <c r="AY428" s="17" t="str">
        <f t="shared" ref="AY428:AY446" si="460">IFERROR((IF(AX428&lt;=AZ428,"SOBRESALIENTE",IF(AX428&gt;AZ428+(AZ428*0.05),"NO CUMPLIDA","ACEPTABLE"))),"N/A")</f>
        <v>SOBRESALIENTE</v>
      </c>
      <c r="AZ428" s="11">
        <f t="shared" si="424"/>
        <v>3</v>
      </c>
      <c r="BA428" s="7" t="s">
        <v>119</v>
      </c>
      <c r="BB428" s="7" t="s">
        <v>3319</v>
      </c>
      <c r="BC428" s="21"/>
      <c r="BD428" s="21"/>
      <c r="BE428" s="68" t="e">
        <f t="shared" si="409"/>
        <v>#DIV/0!</v>
      </c>
      <c r="BF428" s="21"/>
      <c r="BG428" s="21"/>
      <c r="BH428" s="68" t="e">
        <f t="shared" si="410"/>
        <v>#DIV/0!</v>
      </c>
      <c r="BI428" s="21"/>
      <c r="BJ428" s="21"/>
      <c r="BK428" s="68" t="e">
        <f t="shared" si="411"/>
        <v>#DIV/0!</v>
      </c>
      <c r="BL428" s="162">
        <f t="shared" si="436"/>
        <v>0</v>
      </c>
      <c r="BM428" s="26">
        <f t="shared" si="436"/>
        <v>0</v>
      </c>
      <c r="BN428" s="68" t="e">
        <f t="shared" si="412"/>
        <v>#DIV/0!</v>
      </c>
      <c r="BO428" s="28" t="str">
        <f>IFERROR((IF(BN428&lt;=BP428,"SOBRESALIENTE",IF(BN428&lt;BP428+(BP428*0.05),"NO CUMPLIDA","ACEPTABLE"))),"N/A")</f>
        <v>N/A</v>
      </c>
      <c r="BP428" s="26">
        <f t="shared" si="458"/>
        <v>3</v>
      </c>
      <c r="BQ428" s="21"/>
      <c r="BR428" s="21"/>
      <c r="BS428" s="21"/>
      <c r="BT428" s="68" t="e">
        <f t="shared" si="413"/>
        <v>#DIV/0!</v>
      </c>
      <c r="BU428" s="21"/>
      <c r="BV428" s="21"/>
      <c r="BW428" s="68" t="e">
        <f t="shared" si="414"/>
        <v>#DIV/0!</v>
      </c>
      <c r="BX428" s="21"/>
      <c r="BY428" s="21"/>
      <c r="BZ428" s="68" t="e">
        <f t="shared" si="415"/>
        <v>#DIV/0!</v>
      </c>
      <c r="CA428" s="162">
        <f t="shared" si="416"/>
        <v>0</v>
      </c>
      <c r="CB428" s="26">
        <f t="shared" si="416"/>
        <v>0</v>
      </c>
      <c r="CC428" s="68" t="e">
        <f t="shared" si="417"/>
        <v>#DIV/0!</v>
      </c>
      <c r="CD428" s="28" t="str">
        <f>IFERROR((IF(CC428&lt;=CE428,"SOBRESALIENTE",IF(CC428&lt;CE428-(CE428*0.05),"NO CUMPLIDA","ACEPTABLE"))),"N/A")</f>
        <v>N/A</v>
      </c>
      <c r="CE428" s="26">
        <f t="shared" si="459"/>
        <v>3</v>
      </c>
      <c r="CF428" s="21"/>
      <c r="CG428" s="26">
        <f t="shared" si="448"/>
        <v>36</v>
      </c>
      <c r="CH428" s="26">
        <f t="shared" si="448"/>
        <v>18</v>
      </c>
      <c r="CI428" s="68">
        <f t="shared" si="418"/>
        <v>2</v>
      </c>
      <c r="CJ428" s="28" t="str">
        <f t="shared" ref="CJ428:CJ439" si="461">IFERROR((IF(CI428&lt;=CK428,"SOBRESALIENTE",IF(CI428&gt;CK428+(CK428*0.05),"NO CUMPLIDA","ACEPTABLE"))),"N/A")</f>
        <v>SOBRESALIENTE</v>
      </c>
      <c r="CK428" s="7">
        <v>3</v>
      </c>
      <c r="CL428" s="26"/>
      <c r="CM428" s="26">
        <f t="shared" si="452"/>
        <v>36</v>
      </c>
      <c r="CN428" s="38">
        <f t="shared" si="425"/>
        <v>3</v>
      </c>
      <c r="CO428" s="68">
        <f t="shared" si="420"/>
        <v>12</v>
      </c>
      <c r="CP428" s="28" t="str">
        <f t="shared" ref="CP428:CP436" si="462">IFERROR((IF(CO428&lt;=CQ428,"SOBRESALIENTE",IF(CO428&gt;CQ428+(CQ428*0.05),"NO CUMPLIDA","ACEPTABLE"))),"N/A")</f>
        <v>NO CUMPLIDA</v>
      </c>
      <c r="CQ428" s="11">
        <v>3</v>
      </c>
      <c r="CR428" s="26"/>
      <c r="CS428" s="357">
        <f t="shared" si="434"/>
        <v>0</v>
      </c>
      <c r="CT428" s="29">
        <f t="shared" si="426"/>
        <v>3</v>
      </c>
      <c r="CU428" s="69">
        <f t="shared" si="421"/>
        <v>0</v>
      </c>
      <c r="CV428" s="28" t="str">
        <f t="shared" ref="CV428:CV436" si="463">IFERROR((IF(CU428&lt;=CW428,"SOBRESALIENTE",IF(CU428&gt;CW428+(CW428*0.05),"NO CUMPLIDA","ACEPTABLE"))),"N/A")</f>
        <v>SOBRESALIENTE</v>
      </c>
      <c r="CW428" s="7">
        <v>3</v>
      </c>
      <c r="CX428" s="26"/>
      <c r="CY428" s="26">
        <f t="shared" si="455"/>
        <v>36</v>
      </c>
      <c r="CZ428" s="38">
        <f t="shared" si="455"/>
        <v>18</v>
      </c>
      <c r="DA428" s="69">
        <f t="shared" si="422"/>
        <v>2</v>
      </c>
      <c r="DB428" s="28" t="str">
        <f t="shared" ref="DB428:DB439" si="464">IFERROR((IF(DA428&lt;=DC428,"SOBRESALIENTE",IF(DA428&gt;DC428+(DC428*0.05),"NO CUMPLIDA","ACEPTABLE"))),"N/A")</f>
        <v>SOBRESALIENTE</v>
      </c>
      <c r="DC428" s="7">
        <v>3</v>
      </c>
      <c r="DD428" s="26"/>
    </row>
    <row r="429" spans="1:108" ht="97.5" thickBot="1">
      <c r="A429" s="8" t="s">
        <v>3320</v>
      </c>
      <c r="B429" s="7" t="s">
        <v>102</v>
      </c>
      <c r="C429" s="8" t="s">
        <v>3180</v>
      </c>
      <c r="D429" s="9" t="s">
        <v>3181</v>
      </c>
      <c r="E429" s="9">
        <v>59829584</v>
      </c>
      <c r="F429" s="8" t="s">
        <v>3180</v>
      </c>
      <c r="G429" s="9" t="s">
        <v>3181</v>
      </c>
      <c r="H429" s="9">
        <v>59829584</v>
      </c>
      <c r="I429" s="7" t="s">
        <v>107</v>
      </c>
      <c r="J429" s="7" t="s">
        <v>3321</v>
      </c>
      <c r="K429" s="7" t="s">
        <v>193</v>
      </c>
      <c r="L429" s="7" t="s">
        <v>110</v>
      </c>
      <c r="M429" s="7" t="s">
        <v>111</v>
      </c>
      <c r="N429" s="7" t="s">
        <v>112</v>
      </c>
      <c r="O429" s="7" t="s">
        <v>2</v>
      </c>
      <c r="P429" s="7" t="s">
        <v>193</v>
      </c>
      <c r="Q429" s="7" t="s">
        <v>1073</v>
      </c>
      <c r="R429" s="8" t="s">
        <v>3322</v>
      </c>
      <c r="S429" s="7" t="s">
        <v>3323</v>
      </c>
      <c r="T429" s="7" t="s">
        <v>3324</v>
      </c>
      <c r="U429" s="7">
        <v>30</v>
      </c>
      <c r="V429" s="7" t="s">
        <v>520</v>
      </c>
      <c r="W429" s="358">
        <v>214</v>
      </c>
      <c r="X429" s="358">
        <v>18</v>
      </c>
      <c r="Y429" s="68">
        <f t="shared" si="402"/>
        <v>11.888888888888889</v>
      </c>
      <c r="Z429" s="358">
        <v>214</v>
      </c>
      <c r="AA429" s="358">
        <v>18</v>
      </c>
      <c r="AB429" s="68">
        <f t="shared" si="403"/>
        <v>11.888888888888889</v>
      </c>
      <c r="AC429" s="358">
        <v>214</v>
      </c>
      <c r="AD429" s="358">
        <v>18</v>
      </c>
      <c r="AE429" s="68">
        <f t="shared" si="404"/>
        <v>11.888888888888889</v>
      </c>
      <c r="AF429" s="154">
        <f t="shared" si="400"/>
        <v>642</v>
      </c>
      <c r="AG429" s="7">
        <f t="shared" si="400"/>
        <v>54</v>
      </c>
      <c r="AH429" s="68">
        <f t="shared" si="423"/>
        <v>11.888888888888889</v>
      </c>
      <c r="AI429" s="17" t="str">
        <f>IFERROR((IF(AH429&lt;=AJ429,"SOBRESALIENTE",IF(AH429&lt;AJ429+(AJ429*0.05),"NO CUMPLIDA","ACEPTABLE"))),"N/A")</f>
        <v>SOBRESALIENTE</v>
      </c>
      <c r="AJ429" s="7">
        <v>30</v>
      </c>
      <c r="AK429" s="7" t="s">
        <v>119</v>
      </c>
      <c r="AL429" s="353" t="s">
        <v>3325</v>
      </c>
      <c r="AM429" s="360">
        <v>408</v>
      </c>
      <c r="AN429" s="360">
        <v>34</v>
      </c>
      <c r="AO429" s="68">
        <f t="shared" si="405"/>
        <v>12</v>
      </c>
      <c r="AP429" s="360">
        <v>408</v>
      </c>
      <c r="AQ429" s="360">
        <v>34</v>
      </c>
      <c r="AR429" s="68">
        <f t="shared" si="406"/>
        <v>12</v>
      </c>
      <c r="AS429" s="360">
        <v>408</v>
      </c>
      <c r="AT429" s="360">
        <v>34</v>
      </c>
      <c r="AU429" s="68">
        <f t="shared" si="407"/>
        <v>12</v>
      </c>
      <c r="AV429" s="154">
        <f t="shared" si="435"/>
        <v>1224</v>
      </c>
      <c r="AW429" s="7">
        <f t="shared" si="435"/>
        <v>102</v>
      </c>
      <c r="AX429" s="68">
        <f t="shared" si="408"/>
        <v>12</v>
      </c>
      <c r="AY429" s="17" t="str">
        <f t="shared" si="460"/>
        <v>SOBRESALIENTE</v>
      </c>
      <c r="AZ429" s="11">
        <f t="shared" si="424"/>
        <v>30</v>
      </c>
      <c r="BA429" s="7" t="s">
        <v>119</v>
      </c>
      <c r="BB429" s="7" t="s">
        <v>3325</v>
      </c>
      <c r="BC429" s="21"/>
      <c r="BD429" s="21"/>
      <c r="BE429" s="68" t="e">
        <f t="shared" si="409"/>
        <v>#DIV/0!</v>
      </c>
      <c r="BF429" s="21"/>
      <c r="BG429" s="21"/>
      <c r="BH429" s="68" t="e">
        <f t="shared" si="410"/>
        <v>#DIV/0!</v>
      </c>
      <c r="BI429" s="21"/>
      <c r="BJ429" s="21"/>
      <c r="BK429" s="68" t="e">
        <f t="shared" si="411"/>
        <v>#DIV/0!</v>
      </c>
      <c r="BL429" s="162">
        <f t="shared" si="436"/>
        <v>0</v>
      </c>
      <c r="BM429" s="26">
        <f t="shared" si="436"/>
        <v>0</v>
      </c>
      <c r="BN429" s="68" t="e">
        <f t="shared" si="412"/>
        <v>#DIV/0!</v>
      </c>
      <c r="BO429" s="28" t="str">
        <f>IFERROR((IF(BN429&lt;=BP429,"SOBRESALIENTE",IF(BN429&lt;BP429+(BP429*0.05),"NO CUMPLIDA","ACEPTABLE"))),"N/A")</f>
        <v>N/A</v>
      </c>
      <c r="BP429" s="26">
        <f t="shared" si="458"/>
        <v>30</v>
      </c>
      <c r="BQ429" s="21"/>
      <c r="BR429" s="21"/>
      <c r="BS429" s="21"/>
      <c r="BT429" s="68" t="e">
        <f t="shared" si="413"/>
        <v>#DIV/0!</v>
      </c>
      <c r="BU429" s="21"/>
      <c r="BV429" s="21"/>
      <c r="BW429" s="68" t="e">
        <f t="shared" si="414"/>
        <v>#DIV/0!</v>
      </c>
      <c r="BX429" s="21"/>
      <c r="BY429" s="21"/>
      <c r="BZ429" s="68" t="e">
        <f t="shared" si="415"/>
        <v>#DIV/0!</v>
      </c>
      <c r="CA429" s="162">
        <f t="shared" si="416"/>
        <v>0</v>
      </c>
      <c r="CB429" s="26">
        <f t="shared" si="416"/>
        <v>0</v>
      </c>
      <c r="CC429" s="68" t="e">
        <f t="shared" si="417"/>
        <v>#DIV/0!</v>
      </c>
      <c r="CD429" s="28" t="str">
        <f>IFERROR((IF(CC429&lt;=CE429,"SOBRESALIENTE",IF(CC429&lt;CE429-(CE429*0.05),"NO CUMPLIDA","ACEPTABLE"))),"N/A")</f>
        <v>N/A</v>
      </c>
      <c r="CE429" s="26">
        <f t="shared" si="459"/>
        <v>30</v>
      </c>
      <c r="CF429" s="21"/>
      <c r="CG429" s="26">
        <f t="shared" si="448"/>
        <v>1866</v>
      </c>
      <c r="CH429" s="26">
        <f t="shared" si="448"/>
        <v>156</v>
      </c>
      <c r="CI429" s="68">
        <f t="shared" si="418"/>
        <v>11.961538461538462</v>
      </c>
      <c r="CJ429" s="28" t="str">
        <f t="shared" si="461"/>
        <v>SOBRESALIENTE</v>
      </c>
      <c r="CK429" s="7">
        <v>30</v>
      </c>
      <c r="CL429" s="26"/>
      <c r="CM429" s="26">
        <f t="shared" si="452"/>
        <v>1866</v>
      </c>
      <c r="CN429" s="38">
        <f t="shared" si="425"/>
        <v>26</v>
      </c>
      <c r="CO429" s="68">
        <f t="shared" si="420"/>
        <v>71.769230769230774</v>
      </c>
      <c r="CP429" s="28" t="str">
        <f t="shared" si="462"/>
        <v>NO CUMPLIDA</v>
      </c>
      <c r="CQ429" s="11">
        <v>30</v>
      </c>
      <c r="CR429" s="26"/>
      <c r="CS429" s="357">
        <f t="shared" si="434"/>
        <v>0</v>
      </c>
      <c r="CT429" s="29">
        <f t="shared" si="426"/>
        <v>26</v>
      </c>
      <c r="CU429" s="69">
        <f t="shared" si="421"/>
        <v>0</v>
      </c>
      <c r="CV429" s="28" t="str">
        <f t="shared" si="463"/>
        <v>SOBRESALIENTE</v>
      </c>
      <c r="CW429" s="7">
        <v>30</v>
      </c>
      <c r="CX429" s="26"/>
      <c r="CY429" s="26">
        <f t="shared" si="455"/>
        <v>1866</v>
      </c>
      <c r="CZ429" s="38">
        <f t="shared" si="455"/>
        <v>156</v>
      </c>
      <c r="DA429" s="69">
        <f t="shared" si="422"/>
        <v>11.961538461538462</v>
      </c>
      <c r="DB429" s="28" t="str">
        <f t="shared" si="464"/>
        <v>SOBRESALIENTE</v>
      </c>
      <c r="DC429" s="7">
        <v>30</v>
      </c>
      <c r="DD429" s="26"/>
    </row>
    <row r="430" spans="1:108" ht="135">
      <c r="A430" s="6" t="s">
        <v>3326</v>
      </c>
      <c r="B430" s="7" t="s">
        <v>531</v>
      </c>
      <c r="C430" s="8" t="s">
        <v>3327</v>
      </c>
      <c r="D430" s="9" t="s">
        <v>3328</v>
      </c>
      <c r="E430" s="9">
        <v>12991003</v>
      </c>
      <c r="F430" s="8" t="s">
        <v>3329</v>
      </c>
      <c r="G430" s="9" t="s">
        <v>3328</v>
      </c>
      <c r="H430" s="9">
        <v>12991003</v>
      </c>
      <c r="I430" s="7" t="s">
        <v>3330</v>
      </c>
      <c r="J430" s="7" t="s">
        <v>3331</v>
      </c>
      <c r="K430" s="7" t="s">
        <v>3332</v>
      </c>
      <c r="L430" s="7" t="s">
        <v>573</v>
      </c>
      <c r="M430" s="7" t="s">
        <v>3333</v>
      </c>
      <c r="N430" s="7" t="s">
        <v>550</v>
      </c>
      <c r="O430" s="7" t="s">
        <v>172</v>
      </c>
      <c r="P430" s="7" t="s">
        <v>1717</v>
      </c>
      <c r="Q430" s="7" t="s">
        <v>156</v>
      </c>
      <c r="R430" s="361" t="s">
        <v>3334</v>
      </c>
      <c r="S430" s="7" t="s">
        <v>3335</v>
      </c>
      <c r="T430" s="7" t="s">
        <v>3336</v>
      </c>
      <c r="U430" s="7">
        <v>8</v>
      </c>
      <c r="V430" s="49" t="s">
        <v>520</v>
      </c>
      <c r="W430" s="362">
        <v>348</v>
      </c>
      <c r="X430" s="362">
        <v>56</v>
      </c>
      <c r="Y430" s="68">
        <f t="shared" si="402"/>
        <v>6.2142857142857144</v>
      </c>
      <c r="Z430" s="362">
        <v>136</v>
      </c>
      <c r="AA430" s="362">
        <v>46</v>
      </c>
      <c r="AB430" s="68">
        <f t="shared" si="403"/>
        <v>2.9565217391304346</v>
      </c>
      <c r="AC430" s="362">
        <v>98</v>
      </c>
      <c r="AD430" s="362">
        <v>18</v>
      </c>
      <c r="AE430" s="68">
        <f t="shared" si="404"/>
        <v>5.4444444444444446</v>
      </c>
      <c r="AF430" s="49">
        <f t="shared" si="400"/>
        <v>582</v>
      </c>
      <c r="AG430" s="49">
        <f t="shared" si="400"/>
        <v>120</v>
      </c>
      <c r="AH430" s="68">
        <f t="shared" si="423"/>
        <v>4.8499999999999996</v>
      </c>
      <c r="AI430" s="147" t="str">
        <f t="shared" ref="AI430:AI436" si="465">IFERROR((IF(AH430&lt;=AJ430,"SOBRESALIENTE",IF(AH430&gt;AJ430+(AJ430*0.05),"NO CUMPLIDA","ACEPTABLE"))),"N/A")</f>
        <v>SOBRESALIENTE</v>
      </c>
      <c r="AJ430" s="7">
        <v>8</v>
      </c>
      <c r="AK430" s="49" t="s">
        <v>119</v>
      </c>
      <c r="AL430" s="7" t="s">
        <v>3337</v>
      </c>
      <c r="AM430" s="362">
        <v>53</v>
      </c>
      <c r="AN430" s="362">
        <v>22</v>
      </c>
      <c r="AO430" s="68">
        <f t="shared" si="405"/>
        <v>2.4090909090909092</v>
      </c>
      <c r="AP430" s="362">
        <v>59</v>
      </c>
      <c r="AQ430" s="362">
        <v>10</v>
      </c>
      <c r="AR430" s="68">
        <f t="shared" si="406"/>
        <v>5.9</v>
      </c>
      <c r="AS430" s="362">
        <v>99</v>
      </c>
      <c r="AT430" s="362">
        <v>19</v>
      </c>
      <c r="AU430" s="68">
        <f t="shared" si="407"/>
        <v>5.2105263157894735</v>
      </c>
      <c r="AV430" s="49">
        <f t="shared" si="435"/>
        <v>211</v>
      </c>
      <c r="AW430" s="49">
        <f t="shared" si="435"/>
        <v>51</v>
      </c>
      <c r="AX430" s="68">
        <f t="shared" si="408"/>
        <v>4.1372549019607847</v>
      </c>
      <c r="AY430" s="17" t="str">
        <f t="shared" si="460"/>
        <v>SOBRESALIENTE</v>
      </c>
      <c r="AZ430" s="11">
        <f t="shared" si="424"/>
        <v>8</v>
      </c>
      <c r="BA430" s="49" t="s">
        <v>119</v>
      </c>
      <c r="BB430" s="7" t="s">
        <v>3337</v>
      </c>
      <c r="BC430" s="21"/>
      <c r="BD430" s="21"/>
      <c r="BE430" s="68" t="e">
        <f t="shared" si="409"/>
        <v>#DIV/0!</v>
      </c>
      <c r="BF430" s="21"/>
      <c r="BG430" s="21"/>
      <c r="BH430" s="68" t="e">
        <f t="shared" si="410"/>
        <v>#DIV/0!</v>
      </c>
      <c r="BI430" s="21"/>
      <c r="BJ430" s="21"/>
      <c r="BK430" s="68" t="e">
        <f t="shared" si="411"/>
        <v>#DIV/0!</v>
      </c>
      <c r="BL430" s="27">
        <f t="shared" si="436"/>
        <v>0</v>
      </c>
      <c r="BM430" s="27">
        <f t="shared" si="436"/>
        <v>0</v>
      </c>
      <c r="BN430" s="68" t="e">
        <f t="shared" si="412"/>
        <v>#DIV/0!</v>
      </c>
      <c r="BO430" s="146" t="str">
        <f t="shared" ref="BO430:BO436" si="466">IFERROR((IF(BN430&lt;=BP430,"SOBRESALIENTE",IF(BN430&gt;BP430+(BP430*0.05),"NO CUMPLIDA","ACEPTABLE"))),"N/A")</f>
        <v>N/A</v>
      </c>
      <c r="BP430" s="27">
        <f t="shared" si="458"/>
        <v>8</v>
      </c>
      <c r="BQ430" s="21"/>
      <c r="BR430" s="21"/>
      <c r="BS430" s="21"/>
      <c r="BT430" s="68" t="e">
        <f t="shared" si="413"/>
        <v>#DIV/0!</v>
      </c>
      <c r="BU430" s="21"/>
      <c r="BV430" s="21"/>
      <c r="BW430" s="68" t="e">
        <f t="shared" si="414"/>
        <v>#DIV/0!</v>
      </c>
      <c r="BX430" s="21"/>
      <c r="BY430" s="21"/>
      <c r="BZ430" s="68" t="e">
        <f t="shared" si="415"/>
        <v>#DIV/0!</v>
      </c>
      <c r="CA430" s="27">
        <f t="shared" si="416"/>
        <v>0</v>
      </c>
      <c r="CB430" s="27">
        <f t="shared" si="416"/>
        <v>0</v>
      </c>
      <c r="CC430" s="68" t="e">
        <f t="shared" si="417"/>
        <v>#DIV/0!</v>
      </c>
      <c r="CD430" s="146" t="str">
        <f t="shared" ref="CD430:CD436" si="467">IFERROR((IF(CC430&lt;=CE430,"SOBRESALIENTE",IF(CC430&gt;CE430+(CE430*0.05),"NO CUMPLIDA","ACEPTABLE"))),"N/A")</f>
        <v>N/A</v>
      </c>
      <c r="CE430" s="27">
        <f t="shared" si="459"/>
        <v>8</v>
      </c>
      <c r="CF430" s="21"/>
      <c r="CG430" s="27">
        <f t="shared" si="448"/>
        <v>793</v>
      </c>
      <c r="CH430" s="27">
        <f t="shared" si="448"/>
        <v>171</v>
      </c>
      <c r="CI430" s="68">
        <f t="shared" si="418"/>
        <v>4.6374269005847957</v>
      </c>
      <c r="CJ430" s="146" t="str">
        <f t="shared" si="461"/>
        <v>SOBRESALIENTE</v>
      </c>
      <c r="CK430" s="7">
        <v>8</v>
      </c>
      <c r="CL430" s="27"/>
      <c r="CM430" s="27">
        <f t="shared" si="452"/>
        <v>793</v>
      </c>
      <c r="CN430" s="38">
        <f t="shared" si="425"/>
        <v>28.5</v>
      </c>
      <c r="CO430" s="68">
        <f t="shared" si="420"/>
        <v>27.82456140350877</v>
      </c>
      <c r="CP430" s="146" t="str">
        <f t="shared" si="462"/>
        <v>NO CUMPLIDA</v>
      </c>
      <c r="CQ430" s="7">
        <v>8</v>
      </c>
      <c r="CR430" s="27"/>
      <c r="CS430" s="27">
        <f t="shared" ref="CS430:CS446" si="468">SUBTOTAL(9,AI430,AM430,AP430,AY430,BC430,BF430)</f>
        <v>112</v>
      </c>
      <c r="CT430" s="29">
        <f t="shared" si="426"/>
        <v>28.5</v>
      </c>
      <c r="CU430" s="69">
        <f t="shared" si="421"/>
        <v>3.9298245614035086</v>
      </c>
      <c r="CV430" s="146" t="str">
        <f t="shared" si="463"/>
        <v>SOBRESALIENTE</v>
      </c>
      <c r="CW430" s="7">
        <v>8</v>
      </c>
      <c r="CX430" s="27"/>
      <c r="CY430" s="27">
        <f t="shared" si="455"/>
        <v>793</v>
      </c>
      <c r="CZ430" s="38">
        <f t="shared" si="455"/>
        <v>171</v>
      </c>
      <c r="DA430" s="69">
        <f t="shared" si="422"/>
        <v>4.6374269005847957</v>
      </c>
      <c r="DB430" s="146" t="str">
        <f t="shared" si="464"/>
        <v>SOBRESALIENTE</v>
      </c>
      <c r="DC430" s="7">
        <v>8</v>
      </c>
      <c r="DD430" s="26"/>
    </row>
    <row r="431" spans="1:108" ht="189">
      <c r="A431" s="8" t="s">
        <v>3338</v>
      </c>
      <c r="B431" s="7" t="s">
        <v>531</v>
      </c>
      <c r="C431" s="8" t="s">
        <v>3327</v>
      </c>
      <c r="D431" s="9" t="s">
        <v>3328</v>
      </c>
      <c r="E431" s="9">
        <v>12991003</v>
      </c>
      <c r="F431" s="8" t="s">
        <v>3329</v>
      </c>
      <c r="G431" s="9" t="s">
        <v>3328</v>
      </c>
      <c r="H431" s="9">
        <v>12991003</v>
      </c>
      <c r="I431" s="7" t="s">
        <v>3330</v>
      </c>
      <c r="J431" s="7" t="s">
        <v>3331</v>
      </c>
      <c r="K431" s="7" t="s">
        <v>3332</v>
      </c>
      <c r="L431" s="7" t="s">
        <v>573</v>
      </c>
      <c r="M431" s="7" t="s">
        <v>3333</v>
      </c>
      <c r="N431" s="7" t="s">
        <v>550</v>
      </c>
      <c r="O431" s="7" t="s">
        <v>172</v>
      </c>
      <c r="P431" s="7" t="s">
        <v>1717</v>
      </c>
      <c r="Q431" s="7" t="s">
        <v>156</v>
      </c>
      <c r="R431" s="361" t="s">
        <v>3339</v>
      </c>
      <c r="S431" s="7" t="s">
        <v>3340</v>
      </c>
      <c r="T431" s="7" t="s">
        <v>3341</v>
      </c>
      <c r="U431" s="7">
        <v>15</v>
      </c>
      <c r="V431" s="49" t="s">
        <v>520</v>
      </c>
      <c r="W431" s="363">
        <v>322</v>
      </c>
      <c r="X431" s="363">
        <v>97</v>
      </c>
      <c r="Y431" s="68">
        <f t="shared" si="402"/>
        <v>3.3195876288659796</v>
      </c>
      <c r="Z431" s="363">
        <v>403</v>
      </c>
      <c r="AA431" s="363">
        <v>124</v>
      </c>
      <c r="AB431" s="68">
        <f t="shared" si="403"/>
        <v>3.25</v>
      </c>
      <c r="AC431" s="363">
        <v>429</v>
      </c>
      <c r="AD431" s="363">
        <v>115</v>
      </c>
      <c r="AE431" s="68">
        <f t="shared" si="404"/>
        <v>3.7304347826086954</v>
      </c>
      <c r="AF431" s="49">
        <f t="shared" si="400"/>
        <v>1154</v>
      </c>
      <c r="AG431" s="49">
        <f t="shared" si="400"/>
        <v>336</v>
      </c>
      <c r="AH431" s="68">
        <f t="shared" si="423"/>
        <v>3.4345238095238093</v>
      </c>
      <c r="AI431" s="147" t="str">
        <f t="shared" si="465"/>
        <v>SOBRESALIENTE</v>
      </c>
      <c r="AJ431" s="7">
        <v>15</v>
      </c>
      <c r="AK431" s="49" t="s">
        <v>119</v>
      </c>
      <c r="AL431" s="7" t="s">
        <v>3342</v>
      </c>
      <c r="AM431" s="363">
        <v>228</v>
      </c>
      <c r="AN431" s="363">
        <v>67</v>
      </c>
      <c r="AO431" s="68">
        <f t="shared" si="405"/>
        <v>3.4029850746268657</v>
      </c>
      <c r="AP431" s="363">
        <v>210</v>
      </c>
      <c r="AQ431" s="363">
        <v>64</v>
      </c>
      <c r="AR431" s="68">
        <f t="shared" si="406"/>
        <v>3.28125</v>
      </c>
      <c r="AS431" s="363">
        <v>215</v>
      </c>
      <c r="AT431" s="363">
        <v>42</v>
      </c>
      <c r="AU431" s="68">
        <f t="shared" si="407"/>
        <v>5.1190476190476186</v>
      </c>
      <c r="AV431" s="49">
        <f t="shared" si="435"/>
        <v>653</v>
      </c>
      <c r="AW431" s="49">
        <f t="shared" si="435"/>
        <v>173</v>
      </c>
      <c r="AX431" s="68">
        <f t="shared" si="408"/>
        <v>3.7745664739884393</v>
      </c>
      <c r="AY431" s="17" t="str">
        <f t="shared" si="460"/>
        <v>SOBRESALIENTE</v>
      </c>
      <c r="AZ431" s="11">
        <f t="shared" si="424"/>
        <v>15</v>
      </c>
      <c r="BA431" s="49" t="s">
        <v>119</v>
      </c>
      <c r="BB431" s="364" t="s">
        <v>3342</v>
      </c>
      <c r="BC431" s="364">
        <f t="shared" ref="BC431" si="469">+AT431+AW431+AZ431</f>
        <v>230</v>
      </c>
      <c r="BD431" s="21"/>
      <c r="BE431" s="68" t="e">
        <f t="shared" si="409"/>
        <v>#DIV/0!</v>
      </c>
      <c r="BF431" s="21"/>
      <c r="BG431" s="21"/>
      <c r="BH431" s="68" t="e">
        <f t="shared" si="410"/>
        <v>#DIV/0!</v>
      </c>
      <c r="BI431" s="21"/>
      <c r="BJ431" s="21"/>
      <c r="BK431" s="68" t="e">
        <f t="shared" si="411"/>
        <v>#DIV/0!</v>
      </c>
      <c r="BL431" s="27">
        <f t="shared" si="436"/>
        <v>230</v>
      </c>
      <c r="BM431" s="27">
        <f t="shared" si="436"/>
        <v>0</v>
      </c>
      <c r="BN431" s="68" t="e">
        <f t="shared" si="412"/>
        <v>#DIV/0!</v>
      </c>
      <c r="BO431" s="146" t="str">
        <f t="shared" si="466"/>
        <v>N/A</v>
      </c>
      <c r="BP431" s="27">
        <f t="shared" si="458"/>
        <v>15</v>
      </c>
      <c r="BQ431" s="21"/>
      <c r="BR431" s="21"/>
      <c r="BS431" s="21"/>
      <c r="BT431" s="68" t="e">
        <f t="shared" si="413"/>
        <v>#DIV/0!</v>
      </c>
      <c r="BU431" s="21"/>
      <c r="BV431" s="21"/>
      <c r="BW431" s="68" t="e">
        <f t="shared" si="414"/>
        <v>#DIV/0!</v>
      </c>
      <c r="BX431" s="21"/>
      <c r="BY431" s="21"/>
      <c r="BZ431" s="68" t="e">
        <f t="shared" si="415"/>
        <v>#DIV/0!</v>
      </c>
      <c r="CA431" s="27">
        <f t="shared" si="416"/>
        <v>0</v>
      </c>
      <c r="CB431" s="27">
        <f t="shared" si="416"/>
        <v>0</v>
      </c>
      <c r="CC431" s="68" t="e">
        <f t="shared" si="417"/>
        <v>#DIV/0!</v>
      </c>
      <c r="CD431" s="146" t="str">
        <f t="shared" si="467"/>
        <v>N/A</v>
      </c>
      <c r="CE431" s="27">
        <f t="shared" si="459"/>
        <v>15</v>
      </c>
      <c r="CF431" s="21"/>
      <c r="CG431" s="27">
        <f t="shared" si="448"/>
        <v>1807</v>
      </c>
      <c r="CH431" s="27">
        <f t="shared" si="448"/>
        <v>509</v>
      </c>
      <c r="CI431" s="68">
        <f t="shared" si="418"/>
        <v>3.5500982318271119</v>
      </c>
      <c r="CJ431" s="146" t="str">
        <f t="shared" si="461"/>
        <v>SOBRESALIENTE</v>
      </c>
      <c r="CK431" s="7">
        <v>15</v>
      </c>
      <c r="CL431" s="27"/>
      <c r="CM431" s="27">
        <f t="shared" si="452"/>
        <v>2037</v>
      </c>
      <c r="CN431" s="38">
        <f t="shared" si="425"/>
        <v>84.833333333333329</v>
      </c>
      <c r="CO431" s="68">
        <f t="shared" si="420"/>
        <v>24.011787819253438</v>
      </c>
      <c r="CP431" s="146" t="str">
        <f t="shared" si="462"/>
        <v>NO CUMPLIDA</v>
      </c>
      <c r="CQ431" s="7">
        <v>15</v>
      </c>
      <c r="CR431" s="27"/>
      <c r="CS431" s="27">
        <f t="shared" si="468"/>
        <v>668</v>
      </c>
      <c r="CT431" s="29">
        <f t="shared" si="426"/>
        <v>84.833333333333329</v>
      </c>
      <c r="CU431" s="69">
        <f t="shared" si="421"/>
        <v>7.8742632612966608</v>
      </c>
      <c r="CV431" s="146" t="str">
        <f t="shared" si="463"/>
        <v>SOBRESALIENTE</v>
      </c>
      <c r="CW431" s="7">
        <v>15</v>
      </c>
      <c r="CX431" s="27"/>
      <c r="CY431" s="27">
        <f t="shared" si="455"/>
        <v>2037</v>
      </c>
      <c r="CZ431" s="38">
        <f t="shared" si="455"/>
        <v>509</v>
      </c>
      <c r="DA431" s="69">
        <f t="shared" si="422"/>
        <v>4.0019646365422394</v>
      </c>
      <c r="DB431" s="146" t="str">
        <f t="shared" si="464"/>
        <v>SOBRESALIENTE</v>
      </c>
      <c r="DC431" s="7">
        <v>15</v>
      </c>
      <c r="DD431" s="26"/>
    </row>
    <row r="432" spans="1:108" ht="168.75">
      <c r="A432" s="6" t="s">
        <v>3343</v>
      </c>
      <c r="B432" s="7" t="s">
        <v>531</v>
      </c>
      <c r="C432" s="8" t="s">
        <v>3327</v>
      </c>
      <c r="D432" s="9" t="s">
        <v>3328</v>
      </c>
      <c r="E432" s="9">
        <v>12991003</v>
      </c>
      <c r="F432" s="8" t="s">
        <v>3329</v>
      </c>
      <c r="G432" s="9" t="s">
        <v>3328</v>
      </c>
      <c r="H432" s="9">
        <v>12991003</v>
      </c>
      <c r="I432" s="7" t="s">
        <v>3330</v>
      </c>
      <c r="J432" s="7" t="s">
        <v>3331</v>
      </c>
      <c r="K432" s="7" t="s">
        <v>3332</v>
      </c>
      <c r="L432" s="7" t="s">
        <v>573</v>
      </c>
      <c r="M432" s="7" t="s">
        <v>3333</v>
      </c>
      <c r="N432" s="7" t="s">
        <v>550</v>
      </c>
      <c r="O432" s="7" t="s">
        <v>172</v>
      </c>
      <c r="P432" s="7" t="s">
        <v>1717</v>
      </c>
      <c r="Q432" s="7" t="s">
        <v>156</v>
      </c>
      <c r="R432" s="361" t="s">
        <v>3344</v>
      </c>
      <c r="S432" s="7" t="s">
        <v>3345</v>
      </c>
      <c r="T432" s="7" t="s">
        <v>3346</v>
      </c>
      <c r="U432" s="7">
        <v>15</v>
      </c>
      <c r="V432" s="49" t="s">
        <v>520</v>
      </c>
      <c r="W432" s="363">
        <v>543</v>
      </c>
      <c r="X432" s="363">
        <v>99</v>
      </c>
      <c r="Y432" s="68">
        <f t="shared" si="402"/>
        <v>5.4848484848484844</v>
      </c>
      <c r="Z432" s="363">
        <v>667</v>
      </c>
      <c r="AA432" s="363">
        <v>140</v>
      </c>
      <c r="AB432" s="68">
        <f t="shared" si="403"/>
        <v>4.7642857142857142</v>
      </c>
      <c r="AC432" s="363">
        <v>498</v>
      </c>
      <c r="AD432" s="363">
        <v>126</v>
      </c>
      <c r="AE432" s="68">
        <f t="shared" si="404"/>
        <v>3.9523809523809526</v>
      </c>
      <c r="AF432" s="49">
        <f t="shared" si="400"/>
        <v>1708</v>
      </c>
      <c r="AG432" s="49">
        <f t="shared" si="400"/>
        <v>365</v>
      </c>
      <c r="AH432" s="68">
        <f t="shared" si="423"/>
        <v>4.6794520547945204</v>
      </c>
      <c r="AI432" s="147" t="str">
        <f t="shared" si="465"/>
        <v>SOBRESALIENTE</v>
      </c>
      <c r="AJ432" s="7">
        <v>15</v>
      </c>
      <c r="AK432" s="49" t="s">
        <v>119</v>
      </c>
      <c r="AL432" s="7" t="s">
        <v>3347</v>
      </c>
      <c r="AM432" s="363">
        <v>380</v>
      </c>
      <c r="AN432" s="363">
        <v>110</v>
      </c>
      <c r="AO432" s="68">
        <f t="shared" si="405"/>
        <v>3.4545454545454546</v>
      </c>
      <c r="AP432" s="363">
        <v>594</v>
      </c>
      <c r="AQ432" s="363">
        <v>151</v>
      </c>
      <c r="AR432" s="68">
        <f t="shared" si="406"/>
        <v>3.9337748344370862</v>
      </c>
      <c r="AS432" s="363">
        <v>620</v>
      </c>
      <c r="AT432" s="363">
        <v>151</v>
      </c>
      <c r="AU432" s="68">
        <f t="shared" si="407"/>
        <v>4.1059602649006619</v>
      </c>
      <c r="AV432" s="49">
        <f t="shared" si="435"/>
        <v>1594</v>
      </c>
      <c r="AW432" s="49">
        <f t="shared" si="435"/>
        <v>412</v>
      </c>
      <c r="AX432" s="68">
        <f t="shared" si="408"/>
        <v>3.8689320388349513</v>
      </c>
      <c r="AY432" s="17" t="str">
        <f t="shared" si="460"/>
        <v>SOBRESALIENTE</v>
      </c>
      <c r="AZ432" s="11">
        <f t="shared" si="424"/>
        <v>15</v>
      </c>
      <c r="BA432" s="49" t="s">
        <v>119</v>
      </c>
      <c r="BB432" s="7" t="s">
        <v>3347</v>
      </c>
      <c r="BC432" s="21"/>
      <c r="BD432" s="21"/>
      <c r="BE432" s="68" t="e">
        <f t="shared" si="409"/>
        <v>#DIV/0!</v>
      </c>
      <c r="BF432" s="21"/>
      <c r="BG432" s="21"/>
      <c r="BH432" s="68" t="e">
        <f t="shared" si="410"/>
        <v>#DIV/0!</v>
      </c>
      <c r="BI432" s="21"/>
      <c r="BJ432" s="21"/>
      <c r="BK432" s="68" t="e">
        <f t="shared" si="411"/>
        <v>#DIV/0!</v>
      </c>
      <c r="BL432" s="27">
        <f t="shared" si="436"/>
        <v>0</v>
      </c>
      <c r="BM432" s="27">
        <f t="shared" si="436"/>
        <v>0</v>
      </c>
      <c r="BN432" s="68" t="e">
        <f t="shared" si="412"/>
        <v>#DIV/0!</v>
      </c>
      <c r="BO432" s="146" t="str">
        <f t="shared" si="466"/>
        <v>N/A</v>
      </c>
      <c r="BP432" s="27">
        <f t="shared" si="458"/>
        <v>15</v>
      </c>
      <c r="BQ432" s="21"/>
      <c r="BR432" s="21"/>
      <c r="BS432" s="21"/>
      <c r="BT432" s="68" t="e">
        <f t="shared" si="413"/>
        <v>#DIV/0!</v>
      </c>
      <c r="BU432" s="21"/>
      <c r="BV432" s="21"/>
      <c r="BW432" s="68" t="e">
        <f t="shared" si="414"/>
        <v>#DIV/0!</v>
      </c>
      <c r="BX432" s="21"/>
      <c r="BY432" s="21"/>
      <c r="BZ432" s="68" t="e">
        <f t="shared" si="415"/>
        <v>#DIV/0!</v>
      </c>
      <c r="CA432" s="27">
        <f t="shared" si="416"/>
        <v>0</v>
      </c>
      <c r="CB432" s="27">
        <f t="shared" si="416"/>
        <v>0</v>
      </c>
      <c r="CC432" s="68" t="e">
        <f t="shared" si="417"/>
        <v>#DIV/0!</v>
      </c>
      <c r="CD432" s="146" t="str">
        <f t="shared" si="467"/>
        <v>N/A</v>
      </c>
      <c r="CE432" s="27">
        <f t="shared" si="459"/>
        <v>15</v>
      </c>
      <c r="CF432" s="21"/>
      <c r="CG432" s="27">
        <f t="shared" si="448"/>
        <v>3302</v>
      </c>
      <c r="CH432" s="27">
        <f t="shared" si="448"/>
        <v>777</v>
      </c>
      <c r="CI432" s="68">
        <f t="shared" si="418"/>
        <v>4.2496782496782499</v>
      </c>
      <c r="CJ432" s="146" t="str">
        <f t="shared" si="461"/>
        <v>SOBRESALIENTE</v>
      </c>
      <c r="CK432" s="7">
        <v>15</v>
      </c>
      <c r="CL432" s="27"/>
      <c r="CM432" s="27">
        <f t="shared" si="452"/>
        <v>3302</v>
      </c>
      <c r="CN432" s="38">
        <f t="shared" si="425"/>
        <v>129.5</v>
      </c>
      <c r="CO432" s="68">
        <f t="shared" si="420"/>
        <v>25.498069498069498</v>
      </c>
      <c r="CP432" s="146" t="str">
        <f t="shared" si="462"/>
        <v>NO CUMPLIDA</v>
      </c>
      <c r="CQ432" s="7">
        <v>15</v>
      </c>
      <c r="CR432" s="27"/>
      <c r="CS432" s="27">
        <f t="shared" si="468"/>
        <v>974</v>
      </c>
      <c r="CT432" s="29">
        <f t="shared" si="426"/>
        <v>129.5</v>
      </c>
      <c r="CU432" s="69">
        <f t="shared" si="421"/>
        <v>7.5212355212355213</v>
      </c>
      <c r="CV432" s="146" t="str">
        <f t="shared" si="463"/>
        <v>SOBRESALIENTE</v>
      </c>
      <c r="CW432" s="7">
        <v>15</v>
      </c>
      <c r="CX432" s="27"/>
      <c r="CY432" s="27">
        <f t="shared" si="455"/>
        <v>3302</v>
      </c>
      <c r="CZ432" s="38">
        <f t="shared" si="455"/>
        <v>777</v>
      </c>
      <c r="DA432" s="69">
        <f t="shared" si="422"/>
        <v>4.2496782496782499</v>
      </c>
      <c r="DB432" s="146" t="str">
        <f t="shared" si="464"/>
        <v>SOBRESALIENTE</v>
      </c>
      <c r="DC432" s="7">
        <v>15</v>
      </c>
      <c r="DD432" s="26"/>
    </row>
    <row r="433" spans="1:108" ht="123.75">
      <c r="A433" s="8" t="s">
        <v>3348</v>
      </c>
      <c r="B433" s="7" t="s">
        <v>531</v>
      </c>
      <c r="C433" s="8" t="s">
        <v>3327</v>
      </c>
      <c r="D433" s="9" t="s">
        <v>3328</v>
      </c>
      <c r="E433" s="9">
        <v>12991003</v>
      </c>
      <c r="F433" s="8" t="s">
        <v>3329</v>
      </c>
      <c r="G433" s="9" t="s">
        <v>3328</v>
      </c>
      <c r="H433" s="9">
        <v>12991003</v>
      </c>
      <c r="I433" s="7" t="s">
        <v>3330</v>
      </c>
      <c r="J433" s="7" t="s">
        <v>3331</v>
      </c>
      <c r="K433" s="7" t="s">
        <v>3332</v>
      </c>
      <c r="L433" s="7" t="s">
        <v>573</v>
      </c>
      <c r="M433" s="7" t="s">
        <v>3333</v>
      </c>
      <c r="N433" s="7" t="s">
        <v>550</v>
      </c>
      <c r="O433" s="7" t="s">
        <v>172</v>
      </c>
      <c r="P433" s="7" t="s">
        <v>1717</v>
      </c>
      <c r="Q433" s="7" t="s">
        <v>156</v>
      </c>
      <c r="R433" s="361" t="s">
        <v>3349</v>
      </c>
      <c r="S433" s="7" t="s">
        <v>3350</v>
      </c>
      <c r="T433" s="7" t="s">
        <v>3351</v>
      </c>
      <c r="U433" s="7">
        <v>15</v>
      </c>
      <c r="V433" s="49" t="s">
        <v>520</v>
      </c>
      <c r="W433" s="363">
        <v>1227</v>
      </c>
      <c r="X433" s="363">
        <v>122</v>
      </c>
      <c r="Y433" s="68">
        <f t="shared" si="402"/>
        <v>10.057377049180328</v>
      </c>
      <c r="Z433" s="363">
        <v>2230</v>
      </c>
      <c r="AA433" s="363">
        <v>218</v>
      </c>
      <c r="AB433" s="68">
        <f t="shared" si="403"/>
        <v>10.229357798165138</v>
      </c>
      <c r="AC433" s="363">
        <v>1310</v>
      </c>
      <c r="AD433" s="363">
        <v>183</v>
      </c>
      <c r="AE433" s="68">
        <f t="shared" si="404"/>
        <v>7.1584699453551917</v>
      </c>
      <c r="AF433" s="49">
        <f t="shared" si="400"/>
        <v>4767</v>
      </c>
      <c r="AG433" s="49">
        <f t="shared" si="400"/>
        <v>523</v>
      </c>
      <c r="AH433" s="68">
        <f t="shared" si="423"/>
        <v>9.1147227533460811</v>
      </c>
      <c r="AI433" s="147" t="str">
        <f t="shared" si="465"/>
        <v>SOBRESALIENTE</v>
      </c>
      <c r="AJ433" s="7">
        <v>15</v>
      </c>
      <c r="AK433" s="49" t="s">
        <v>119</v>
      </c>
      <c r="AL433" s="7" t="s">
        <v>3352</v>
      </c>
      <c r="AM433" s="363">
        <v>1227</v>
      </c>
      <c r="AN433" s="363">
        <v>122</v>
      </c>
      <c r="AO433" s="68">
        <f t="shared" si="405"/>
        <v>10.057377049180328</v>
      </c>
      <c r="AP433" s="363">
        <v>1383</v>
      </c>
      <c r="AQ433" s="363">
        <v>143</v>
      </c>
      <c r="AR433" s="68">
        <f t="shared" si="406"/>
        <v>9.6713286713286717</v>
      </c>
      <c r="AS433" s="363">
        <v>1148</v>
      </c>
      <c r="AT433" s="363">
        <v>99</v>
      </c>
      <c r="AU433" s="68">
        <f t="shared" si="407"/>
        <v>11.595959595959595</v>
      </c>
      <c r="AV433" s="49">
        <f t="shared" si="435"/>
        <v>3758</v>
      </c>
      <c r="AW433" s="49">
        <f t="shared" si="435"/>
        <v>364</v>
      </c>
      <c r="AX433" s="68">
        <f t="shared" si="408"/>
        <v>10.324175824175825</v>
      </c>
      <c r="AY433" s="17" t="str">
        <f t="shared" si="460"/>
        <v>SOBRESALIENTE</v>
      </c>
      <c r="AZ433" s="11">
        <f t="shared" si="424"/>
        <v>15</v>
      </c>
      <c r="BA433" s="49" t="s">
        <v>119</v>
      </c>
      <c r="BB433" s="7" t="s">
        <v>3352</v>
      </c>
      <c r="BC433" s="21"/>
      <c r="BD433" s="21"/>
      <c r="BE433" s="68" t="e">
        <f t="shared" si="409"/>
        <v>#DIV/0!</v>
      </c>
      <c r="BF433" s="21"/>
      <c r="BG433" s="21"/>
      <c r="BH433" s="68" t="e">
        <f t="shared" si="410"/>
        <v>#DIV/0!</v>
      </c>
      <c r="BI433" s="21"/>
      <c r="BJ433" s="21"/>
      <c r="BK433" s="68" t="e">
        <f t="shared" si="411"/>
        <v>#DIV/0!</v>
      </c>
      <c r="BL433" s="27">
        <f t="shared" si="436"/>
        <v>0</v>
      </c>
      <c r="BM433" s="27">
        <f t="shared" si="436"/>
        <v>0</v>
      </c>
      <c r="BN433" s="68" t="e">
        <f t="shared" si="412"/>
        <v>#DIV/0!</v>
      </c>
      <c r="BO433" s="146" t="str">
        <f t="shared" si="466"/>
        <v>N/A</v>
      </c>
      <c r="BP433" s="27">
        <f t="shared" si="458"/>
        <v>15</v>
      </c>
      <c r="BQ433" s="21"/>
      <c r="BR433" s="21"/>
      <c r="BS433" s="21"/>
      <c r="BT433" s="68" t="e">
        <f t="shared" si="413"/>
        <v>#DIV/0!</v>
      </c>
      <c r="BU433" s="21"/>
      <c r="BV433" s="21"/>
      <c r="BW433" s="68" t="e">
        <f t="shared" si="414"/>
        <v>#DIV/0!</v>
      </c>
      <c r="BX433" s="21"/>
      <c r="BY433" s="21"/>
      <c r="BZ433" s="68" t="e">
        <f t="shared" si="415"/>
        <v>#DIV/0!</v>
      </c>
      <c r="CA433" s="27">
        <f t="shared" si="416"/>
        <v>0</v>
      </c>
      <c r="CB433" s="27">
        <f t="shared" si="416"/>
        <v>0</v>
      </c>
      <c r="CC433" s="68" t="e">
        <f t="shared" si="417"/>
        <v>#DIV/0!</v>
      </c>
      <c r="CD433" s="146" t="str">
        <f t="shared" si="467"/>
        <v>N/A</v>
      </c>
      <c r="CE433" s="27">
        <f t="shared" si="459"/>
        <v>15</v>
      </c>
      <c r="CF433" s="21"/>
      <c r="CG433" s="27">
        <f t="shared" si="448"/>
        <v>8525</v>
      </c>
      <c r="CH433" s="27">
        <f t="shared" si="448"/>
        <v>887</v>
      </c>
      <c r="CI433" s="68">
        <f t="shared" si="418"/>
        <v>9.6110484780157837</v>
      </c>
      <c r="CJ433" s="146" t="str">
        <f t="shared" si="461"/>
        <v>SOBRESALIENTE</v>
      </c>
      <c r="CK433" s="7">
        <v>15</v>
      </c>
      <c r="CL433" s="27"/>
      <c r="CM433" s="27">
        <f t="shared" si="452"/>
        <v>8525</v>
      </c>
      <c r="CN433" s="38">
        <f t="shared" si="425"/>
        <v>147.83333333333334</v>
      </c>
      <c r="CO433" s="68">
        <f t="shared" si="420"/>
        <v>57.666290868094698</v>
      </c>
      <c r="CP433" s="146" t="str">
        <f t="shared" si="462"/>
        <v>NO CUMPLIDA</v>
      </c>
      <c r="CQ433" s="7">
        <v>15</v>
      </c>
      <c r="CR433" s="27"/>
      <c r="CS433" s="27">
        <f t="shared" si="468"/>
        <v>2610</v>
      </c>
      <c r="CT433" s="29">
        <f t="shared" si="426"/>
        <v>147.83333333333334</v>
      </c>
      <c r="CU433" s="69">
        <f t="shared" si="421"/>
        <v>17.655016910935736</v>
      </c>
      <c r="CV433" s="146" t="str">
        <f t="shared" si="463"/>
        <v>NO CUMPLIDA</v>
      </c>
      <c r="CW433" s="7">
        <v>15</v>
      </c>
      <c r="CX433" s="27"/>
      <c r="CY433" s="27">
        <f t="shared" si="455"/>
        <v>8525</v>
      </c>
      <c r="CZ433" s="38">
        <f t="shared" si="455"/>
        <v>887</v>
      </c>
      <c r="DA433" s="69">
        <f t="shared" si="422"/>
        <v>9.6110484780157837</v>
      </c>
      <c r="DB433" s="146" t="str">
        <f t="shared" si="464"/>
        <v>SOBRESALIENTE</v>
      </c>
      <c r="DC433" s="7">
        <v>15</v>
      </c>
      <c r="DD433" s="26"/>
    </row>
    <row r="434" spans="1:108" ht="123.75">
      <c r="A434" s="6" t="s">
        <v>3353</v>
      </c>
      <c r="B434" s="7" t="s">
        <v>531</v>
      </c>
      <c r="C434" s="8" t="s">
        <v>3327</v>
      </c>
      <c r="D434" s="9" t="s">
        <v>3328</v>
      </c>
      <c r="E434" s="9">
        <v>12991003</v>
      </c>
      <c r="F434" s="8" t="s">
        <v>3329</v>
      </c>
      <c r="G434" s="9" t="s">
        <v>3328</v>
      </c>
      <c r="H434" s="9">
        <v>12991003</v>
      </c>
      <c r="I434" s="7" t="s">
        <v>3330</v>
      </c>
      <c r="J434" s="7" t="s">
        <v>3331</v>
      </c>
      <c r="K434" s="7" t="s">
        <v>3332</v>
      </c>
      <c r="L434" s="7" t="s">
        <v>573</v>
      </c>
      <c r="M434" s="7" t="s">
        <v>3333</v>
      </c>
      <c r="N434" s="7" t="s">
        <v>550</v>
      </c>
      <c r="O434" s="7" t="s">
        <v>243</v>
      </c>
      <c r="P434" s="7" t="s">
        <v>1717</v>
      </c>
      <c r="Q434" s="7" t="s">
        <v>156</v>
      </c>
      <c r="R434" s="361" t="s">
        <v>3354</v>
      </c>
      <c r="S434" s="7" t="s">
        <v>3355</v>
      </c>
      <c r="T434" s="7" t="s">
        <v>3356</v>
      </c>
      <c r="U434" s="7">
        <v>7</v>
      </c>
      <c r="V434" s="49" t="s">
        <v>520</v>
      </c>
      <c r="W434" s="363">
        <v>48</v>
      </c>
      <c r="X434" s="363">
        <v>20</v>
      </c>
      <c r="Y434" s="68">
        <f t="shared" si="402"/>
        <v>2.4</v>
      </c>
      <c r="Z434" s="363">
        <v>84</v>
      </c>
      <c r="AA434" s="363">
        <v>24</v>
      </c>
      <c r="AB434" s="68">
        <f t="shared" si="403"/>
        <v>3.5</v>
      </c>
      <c r="AC434" s="363">
        <v>39</v>
      </c>
      <c r="AD434" s="363">
        <v>16</v>
      </c>
      <c r="AE434" s="68">
        <f t="shared" si="404"/>
        <v>2.4375</v>
      </c>
      <c r="AF434" s="49">
        <f t="shared" si="400"/>
        <v>171</v>
      </c>
      <c r="AG434" s="49">
        <f t="shared" si="400"/>
        <v>60</v>
      </c>
      <c r="AH434" s="68">
        <f t="shared" si="423"/>
        <v>2.85</v>
      </c>
      <c r="AI434" s="147" t="str">
        <f t="shared" si="465"/>
        <v>SOBRESALIENTE</v>
      </c>
      <c r="AJ434" s="7">
        <v>7</v>
      </c>
      <c r="AK434" s="49" t="s">
        <v>119</v>
      </c>
      <c r="AL434" s="7" t="s">
        <v>3357</v>
      </c>
      <c r="AM434" s="363">
        <v>48</v>
      </c>
      <c r="AN434" s="363">
        <v>20</v>
      </c>
      <c r="AO434" s="68">
        <f t="shared" si="405"/>
        <v>2.4</v>
      </c>
      <c r="AP434" s="363">
        <v>443</v>
      </c>
      <c r="AQ434" s="363">
        <v>92</v>
      </c>
      <c r="AR434" s="68">
        <f t="shared" si="406"/>
        <v>4.8152173913043477</v>
      </c>
      <c r="AS434" s="363">
        <v>427</v>
      </c>
      <c r="AT434" s="363">
        <v>106</v>
      </c>
      <c r="AU434" s="68">
        <f t="shared" si="407"/>
        <v>4.0283018867924527</v>
      </c>
      <c r="AV434" s="49">
        <f t="shared" si="435"/>
        <v>918</v>
      </c>
      <c r="AW434" s="49">
        <f t="shared" si="435"/>
        <v>218</v>
      </c>
      <c r="AX434" s="68">
        <f t="shared" si="408"/>
        <v>4.2110091743119265</v>
      </c>
      <c r="AY434" s="17" t="str">
        <f t="shared" si="460"/>
        <v>SOBRESALIENTE</v>
      </c>
      <c r="AZ434" s="11">
        <f t="shared" si="424"/>
        <v>7</v>
      </c>
      <c r="BA434" s="49" t="s">
        <v>119</v>
      </c>
      <c r="BB434" s="7" t="s">
        <v>3357</v>
      </c>
      <c r="BC434" s="21"/>
      <c r="BD434" s="21"/>
      <c r="BE434" s="68" t="e">
        <f t="shared" si="409"/>
        <v>#DIV/0!</v>
      </c>
      <c r="BF434" s="21"/>
      <c r="BG434" s="21"/>
      <c r="BH434" s="68" t="e">
        <f t="shared" si="410"/>
        <v>#DIV/0!</v>
      </c>
      <c r="BI434" s="21"/>
      <c r="BJ434" s="21"/>
      <c r="BK434" s="68" t="e">
        <f t="shared" si="411"/>
        <v>#DIV/0!</v>
      </c>
      <c r="BL434" s="27">
        <f t="shared" si="436"/>
        <v>0</v>
      </c>
      <c r="BM434" s="27">
        <f t="shared" si="436"/>
        <v>0</v>
      </c>
      <c r="BN434" s="68" t="e">
        <f t="shared" si="412"/>
        <v>#DIV/0!</v>
      </c>
      <c r="BO434" s="146" t="str">
        <f t="shared" si="466"/>
        <v>N/A</v>
      </c>
      <c r="BP434" s="27">
        <f t="shared" si="458"/>
        <v>7</v>
      </c>
      <c r="BQ434" s="21"/>
      <c r="BR434" s="21"/>
      <c r="BS434" s="21"/>
      <c r="BT434" s="68" t="e">
        <f t="shared" si="413"/>
        <v>#DIV/0!</v>
      </c>
      <c r="BU434" s="21"/>
      <c r="BV434" s="21"/>
      <c r="BW434" s="68" t="e">
        <f t="shared" si="414"/>
        <v>#DIV/0!</v>
      </c>
      <c r="BX434" s="21"/>
      <c r="BY434" s="21"/>
      <c r="BZ434" s="68" t="e">
        <f t="shared" si="415"/>
        <v>#DIV/0!</v>
      </c>
      <c r="CA434" s="27">
        <f t="shared" si="416"/>
        <v>0</v>
      </c>
      <c r="CB434" s="27">
        <f t="shared" si="416"/>
        <v>0</v>
      </c>
      <c r="CC434" s="68" t="e">
        <f t="shared" si="417"/>
        <v>#DIV/0!</v>
      </c>
      <c r="CD434" s="146" t="str">
        <f t="shared" si="467"/>
        <v>N/A</v>
      </c>
      <c r="CE434" s="27">
        <f t="shared" si="459"/>
        <v>7</v>
      </c>
      <c r="CF434" s="21"/>
      <c r="CG434" s="27">
        <f t="shared" si="448"/>
        <v>1089</v>
      </c>
      <c r="CH434" s="27">
        <f t="shared" si="448"/>
        <v>278</v>
      </c>
      <c r="CI434" s="68">
        <f t="shared" si="418"/>
        <v>3.9172661870503598</v>
      </c>
      <c r="CJ434" s="146" t="str">
        <f t="shared" si="461"/>
        <v>SOBRESALIENTE</v>
      </c>
      <c r="CK434" s="7">
        <v>7</v>
      </c>
      <c r="CL434" s="27"/>
      <c r="CM434" s="27">
        <f t="shared" si="452"/>
        <v>1089</v>
      </c>
      <c r="CN434" s="38">
        <f t="shared" si="425"/>
        <v>46.333333333333336</v>
      </c>
      <c r="CO434" s="68">
        <f t="shared" si="420"/>
        <v>23.503597122302157</v>
      </c>
      <c r="CP434" s="146" t="str">
        <f t="shared" si="462"/>
        <v>NO CUMPLIDA</v>
      </c>
      <c r="CQ434" s="7">
        <v>7</v>
      </c>
      <c r="CR434" s="27"/>
      <c r="CS434" s="27">
        <f t="shared" si="468"/>
        <v>491</v>
      </c>
      <c r="CT434" s="29">
        <f t="shared" si="426"/>
        <v>46.333333333333336</v>
      </c>
      <c r="CU434" s="69">
        <f t="shared" si="421"/>
        <v>10.597122302158272</v>
      </c>
      <c r="CV434" s="146" t="str">
        <f t="shared" si="463"/>
        <v>NO CUMPLIDA</v>
      </c>
      <c r="CW434" s="7">
        <v>7</v>
      </c>
      <c r="CX434" s="27"/>
      <c r="CY434" s="27">
        <f t="shared" si="455"/>
        <v>1089</v>
      </c>
      <c r="CZ434" s="38">
        <f t="shared" si="455"/>
        <v>278</v>
      </c>
      <c r="DA434" s="69">
        <f t="shared" si="422"/>
        <v>3.9172661870503598</v>
      </c>
      <c r="DB434" s="146" t="str">
        <f t="shared" si="464"/>
        <v>SOBRESALIENTE</v>
      </c>
      <c r="DC434" s="7">
        <v>7</v>
      </c>
      <c r="DD434" s="26"/>
    </row>
    <row r="435" spans="1:108" ht="124.5" thickBot="1">
      <c r="A435" s="8" t="s">
        <v>3358</v>
      </c>
      <c r="B435" s="7" t="s">
        <v>531</v>
      </c>
      <c r="C435" s="8" t="s">
        <v>3327</v>
      </c>
      <c r="D435" s="9" t="s">
        <v>3328</v>
      </c>
      <c r="E435" s="9">
        <v>12991003</v>
      </c>
      <c r="F435" s="8" t="s">
        <v>3329</v>
      </c>
      <c r="G435" s="9" t="s">
        <v>3328</v>
      </c>
      <c r="H435" s="9">
        <v>12991003</v>
      </c>
      <c r="I435" s="7" t="s">
        <v>760</v>
      </c>
      <c r="J435" s="7" t="s">
        <v>3331</v>
      </c>
      <c r="K435" s="7" t="s">
        <v>3332</v>
      </c>
      <c r="L435" s="7" t="s">
        <v>573</v>
      </c>
      <c r="M435" s="7" t="s">
        <v>3333</v>
      </c>
      <c r="N435" s="7" t="s">
        <v>550</v>
      </c>
      <c r="O435" s="7" t="s">
        <v>243</v>
      </c>
      <c r="P435" s="7" t="s">
        <v>1717</v>
      </c>
      <c r="Q435" s="7" t="s">
        <v>156</v>
      </c>
      <c r="R435" s="8" t="s">
        <v>3359</v>
      </c>
      <c r="S435" s="7" t="s">
        <v>3360</v>
      </c>
      <c r="T435" s="7" t="s">
        <v>3361</v>
      </c>
      <c r="U435" s="7">
        <v>20</v>
      </c>
      <c r="V435" s="49" t="s">
        <v>520</v>
      </c>
      <c r="W435" s="365">
        <v>98</v>
      </c>
      <c r="X435" s="365">
        <v>8</v>
      </c>
      <c r="Y435" s="366">
        <f t="shared" si="402"/>
        <v>12.25</v>
      </c>
      <c r="Z435" s="365">
        <v>32</v>
      </c>
      <c r="AA435" s="365">
        <v>3</v>
      </c>
      <c r="AB435" s="366">
        <f t="shared" si="403"/>
        <v>10.666666666666666</v>
      </c>
      <c r="AC435" s="365">
        <v>26</v>
      </c>
      <c r="AD435" s="365">
        <v>2</v>
      </c>
      <c r="AE435" s="68">
        <f t="shared" si="404"/>
        <v>13</v>
      </c>
      <c r="AF435" s="49">
        <f t="shared" si="400"/>
        <v>156</v>
      </c>
      <c r="AG435" s="49">
        <f t="shared" si="400"/>
        <v>13</v>
      </c>
      <c r="AH435" s="68">
        <f t="shared" si="423"/>
        <v>12</v>
      </c>
      <c r="AI435" s="147" t="str">
        <f t="shared" si="465"/>
        <v>SOBRESALIENTE</v>
      </c>
      <c r="AJ435" s="7">
        <v>20</v>
      </c>
      <c r="AK435" s="49" t="s">
        <v>1079</v>
      </c>
      <c r="AL435" s="7" t="s">
        <v>3362</v>
      </c>
      <c r="AM435" s="367">
        <v>72</v>
      </c>
      <c r="AN435" s="367">
        <v>6</v>
      </c>
      <c r="AO435" s="68">
        <f t="shared" si="405"/>
        <v>12</v>
      </c>
      <c r="AP435" s="367">
        <v>49</v>
      </c>
      <c r="AQ435" s="367">
        <v>9</v>
      </c>
      <c r="AR435" s="68">
        <f t="shared" si="406"/>
        <v>5.4444444444444446</v>
      </c>
      <c r="AS435" s="367">
        <v>15</v>
      </c>
      <c r="AT435" s="367">
        <v>3</v>
      </c>
      <c r="AU435" s="68">
        <f t="shared" si="407"/>
        <v>5</v>
      </c>
      <c r="AV435" s="49">
        <f t="shared" si="435"/>
        <v>136</v>
      </c>
      <c r="AW435" s="49">
        <f t="shared" si="435"/>
        <v>18</v>
      </c>
      <c r="AX435" s="68">
        <f t="shared" si="408"/>
        <v>7.5555555555555554</v>
      </c>
      <c r="AY435" s="17" t="str">
        <f t="shared" si="460"/>
        <v>SOBRESALIENTE</v>
      </c>
      <c r="AZ435" s="11">
        <f t="shared" si="424"/>
        <v>20</v>
      </c>
      <c r="BA435" s="49" t="s">
        <v>119</v>
      </c>
      <c r="BB435" s="7" t="s">
        <v>3362</v>
      </c>
      <c r="BC435" s="21"/>
      <c r="BD435" s="21"/>
      <c r="BE435" s="68" t="e">
        <f t="shared" si="409"/>
        <v>#DIV/0!</v>
      </c>
      <c r="BF435" s="21"/>
      <c r="BG435" s="21"/>
      <c r="BH435" s="68" t="e">
        <f t="shared" si="410"/>
        <v>#DIV/0!</v>
      </c>
      <c r="BI435" s="21"/>
      <c r="BJ435" s="21"/>
      <c r="BK435" s="68" t="e">
        <f t="shared" si="411"/>
        <v>#DIV/0!</v>
      </c>
      <c r="BL435" s="27">
        <f t="shared" si="436"/>
        <v>0</v>
      </c>
      <c r="BM435" s="27">
        <f t="shared" si="436"/>
        <v>0</v>
      </c>
      <c r="BN435" s="68" t="e">
        <f t="shared" si="412"/>
        <v>#DIV/0!</v>
      </c>
      <c r="BO435" s="146" t="str">
        <f t="shared" si="466"/>
        <v>N/A</v>
      </c>
      <c r="BP435" s="27">
        <f t="shared" si="458"/>
        <v>20</v>
      </c>
      <c r="BQ435" s="21"/>
      <c r="BR435" s="21"/>
      <c r="BS435" s="21"/>
      <c r="BT435" s="68" t="e">
        <f t="shared" si="413"/>
        <v>#DIV/0!</v>
      </c>
      <c r="BU435" s="21"/>
      <c r="BV435" s="21"/>
      <c r="BW435" s="68" t="e">
        <f t="shared" si="414"/>
        <v>#DIV/0!</v>
      </c>
      <c r="BX435" s="21"/>
      <c r="BY435" s="21"/>
      <c r="BZ435" s="68" t="e">
        <f t="shared" si="415"/>
        <v>#DIV/0!</v>
      </c>
      <c r="CA435" s="27">
        <f t="shared" si="416"/>
        <v>0</v>
      </c>
      <c r="CB435" s="27">
        <f t="shared" si="416"/>
        <v>0</v>
      </c>
      <c r="CC435" s="68" t="e">
        <f t="shared" si="417"/>
        <v>#DIV/0!</v>
      </c>
      <c r="CD435" s="146" t="str">
        <f t="shared" si="467"/>
        <v>N/A</v>
      </c>
      <c r="CE435" s="27">
        <f t="shared" si="459"/>
        <v>20</v>
      </c>
      <c r="CF435" s="21"/>
      <c r="CG435" s="27">
        <f t="shared" si="448"/>
        <v>292</v>
      </c>
      <c r="CH435" s="27">
        <f t="shared" si="448"/>
        <v>31</v>
      </c>
      <c r="CI435" s="68">
        <f t="shared" si="418"/>
        <v>9.4193548387096779</v>
      </c>
      <c r="CJ435" s="146" t="str">
        <f t="shared" si="461"/>
        <v>SOBRESALIENTE</v>
      </c>
      <c r="CK435" s="7">
        <v>20</v>
      </c>
      <c r="CL435" s="27"/>
      <c r="CM435" s="27">
        <f t="shared" si="452"/>
        <v>292</v>
      </c>
      <c r="CN435" s="38">
        <f t="shared" si="425"/>
        <v>5.166666666666667</v>
      </c>
      <c r="CO435" s="68">
        <f t="shared" si="420"/>
        <v>56.516129032258064</v>
      </c>
      <c r="CP435" s="146" t="str">
        <f t="shared" si="462"/>
        <v>NO CUMPLIDA</v>
      </c>
      <c r="CQ435" s="7">
        <v>20</v>
      </c>
      <c r="CR435" s="27"/>
      <c r="CS435" s="27">
        <f t="shared" si="468"/>
        <v>121</v>
      </c>
      <c r="CT435" s="29">
        <f t="shared" si="426"/>
        <v>5.166666666666667</v>
      </c>
      <c r="CU435" s="69">
        <f t="shared" si="421"/>
        <v>23.419354838709676</v>
      </c>
      <c r="CV435" s="146" t="str">
        <f t="shared" si="463"/>
        <v>NO CUMPLIDA</v>
      </c>
      <c r="CW435" s="7">
        <v>20</v>
      </c>
      <c r="CX435" s="27"/>
      <c r="CY435" s="27">
        <f t="shared" si="455"/>
        <v>292</v>
      </c>
      <c r="CZ435" s="38">
        <f t="shared" si="455"/>
        <v>31</v>
      </c>
      <c r="DA435" s="69">
        <f t="shared" si="422"/>
        <v>9.4193548387096779</v>
      </c>
      <c r="DB435" s="146" t="str">
        <f t="shared" si="464"/>
        <v>SOBRESALIENTE</v>
      </c>
      <c r="DC435" s="7">
        <v>20</v>
      </c>
      <c r="DD435" s="26"/>
    </row>
    <row r="436" spans="1:108" ht="90">
      <c r="A436" s="6" t="s">
        <v>3363</v>
      </c>
      <c r="B436" s="7" t="s">
        <v>531</v>
      </c>
      <c r="C436" s="8" t="s">
        <v>3327</v>
      </c>
      <c r="D436" s="9" t="s">
        <v>3328</v>
      </c>
      <c r="E436" s="9">
        <v>12991003</v>
      </c>
      <c r="F436" s="8" t="s">
        <v>3329</v>
      </c>
      <c r="G436" s="9" t="s">
        <v>3328</v>
      </c>
      <c r="H436" s="9">
        <v>12991003</v>
      </c>
      <c r="I436" s="7" t="s">
        <v>760</v>
      </c>
      <c r="J436" s="7" t="s">
        <v>3364</v>
      </c>
      <c r="K436" s="7" t="s">
        <v>3365</v>
      </c>
      <c r="L436" s="7" t="s">
        <v>573</v>
      </c>
      <c r="M436" s="7" t="s">
        <v>3333</v>
      </c>
      <c r="N436" s="7" t="s">
        <v>112</v>
      </c>
      <c r="O436" s="7" t="s">
        <v>2</v>
      </c>
      <c r="P436" s="7" t="s">
        <v>1717</v>
      </c>
      <c r="Q436" s="7" t="s">
        <v>156</v>
      </c>
      <c r="R436" s="8" t="s">
        <v>3366</v>
      </c>
      <c r="S436" s="7" t="s">
        <v>3367</v>
      </c>
      <c r="T436" s="7" t="s">
        <v>3368</v>
      </c>
      <c r="U436" s="7">
        <v>21</v>
      </c>
      <c r="V436" s="368" t="s">
        <v>506</v>
      </c>
      <c r="W436" s="369">
        <v>5265</v>
      </c>
      <c r="X436" s="369">
        <v>3435</v>
      </c>
      <c r="Y436" s="96">
        <f t="shared" si="402"/>
        <v>1.5327510917030567</v>
      </c>
      <c r="Z436" s="369">
        <v>29987</v>
      </c>
      <c r="AA436" s="369">
        <v>4956</v>
      </c>
      <c r="AB436" s="96">
        <f t="shared" si="403"/>
        <v>6.0506456820016146</v>
      </c>
      <c r="AC436" s="369">
        <v>5139</v>
      </c>
      <c r="AD436" s="369">
        <v>4997</v>
      </c>
      <c r="AE436" s="370">
        <f t="shared" si="404"/>
        <v>1.0284170502301382</v>
      </c>
      <c r="AF436" s="49">
        <f t="shared" si="400"/>
        <v>40391</v>
      </c>
      <c r="AG436" s="49">
        <f t="shared" si="400"/>
        <v>13388</v>
      </c>
      <c r="AH436" s="68">
        <f t="shared" si="423"/>
        <v>3.0169554825216611</v>
      </c>
      <c r="AI436" s="147" t="str">
        <f t="shared" si="465"/>
        <v>SOBRESALIENTE</v>
      </c>
      <c r="AJ436" s="7">
        <v>21</v>
      </c>
      <c r="AK436" s="49" t="s">
        <v>1079</v>
      </c>
      <c r="AL436" s="7" t="s">
        <v>3369</v>
      </c>
      <c r="AM436" s="371">
        <v>7734</v>
      </c>
      <c r="AN436" s="371">
        <v>3931</v>
      </c>
      <c r="AO436" s="68">
        <f t="shared" si="405"/>
        <v>1.9674383108623761</v>
      </c>
      <c r="AP436" s="371">
        <v>15241</v>
      </c>
      <c r="AQ436" s="371">
        <v>5758</v>
      </c>
      <c r="AR436" s="68">
        <f t="shared" si="406"/>
        <v>2.6469260159777699</v>
      </c>
      <c r="AS436" s="372">
        <v>27005</v>
      </c>
      <c r="AT436" s="372">
        <v>4469</v>
      </c>
      <c r="AU436" s="68">
        <f t="shared" si="407"/>
        <v>6.0427388677556504</v>
      </c>
      <c r="AV436" s="49">
        <f t="shared" si="435"/>
        <v>49980</v>
      </c>
      <c r="AW436" s="49">
        <f t="shared" si="435"/>
        <v>14158</v>
      </c>
      <c r="AX436" s="68">
        <f t="shared" si="408"/>
        <v>3.5301596270659696</v>
      </c>
      <c r="AY436" s="17" t="str">
        <f t="shared" si="460"/>
        <v>SOBRESALIENTE</v>
      </c>
      <c r="AZ436" s="11">
        <f t="shared" si="424"/>
        <v>21</v>
      </c>
      <c r="BA436" s="49" t="s">
        <v>119</v>
      </c>
      <c r="BB436" s="7" t="s">
        <v>3369</v>
      </c>
      <c r="BC436" s="21"/>
      <c r="BD436" s="21"/>
      <c r="BE436" s="68" t="e">
        <f t="shared" si="409"/>
        <v>#DIV/0!</v>
      </c>
      <c r="BF436" s="21"/>
      <c r="BG436" s="21"/>
      <c r="BH436" s="68" t="e">
        <f t="shared" si="410"/>
        <v>#DIV/0!</v>
      </c>
      <c r="BI436" s="21"/>
      <c r="BJ436" s="21"/>
      <c r="BK436" s="68" t="e">
        <f t="shared" si="411"/>
        <v>#DIV/0!</v>
      </c>
      <c r="BL436" s="27">
        <f t="shared" si="436"/>
        <v>0</v>
      </c>
      <c r="BM436" s="27">
        <f t="shared" si="436"/>
        <v>0</v>
      </c>
      <c r="BN436" s="68" t="e">
        <f t="shared" si="412"/>
        <v>#DIV/0!</v>
      </c>
      <c r="BO436" s="146" t="str">
        <f t="shared" si="466"/>
        <v>N/A</v>
      </c>
      <c r="BP436" s="27">
        <f t="shared" si="458"/>
        <v>21</v>
      </c>
      <c r="BQ436" s="21"/>
      <c r="BR436" s="21"/>
      <c r="BS436" s="21"/>
      <c r="BT436" s="68" t="e">
        <f t="shared" si="413"/>
        <v>#DIV/0!</v>
      </c>
      <c r="BU436" s="21"/>
      <c r="BV436" s="21"/>
      <c r="BW436" s="68" t="e">
        <f t="shared" si="414"/>
        <v>#DIV/0!</v>
      </c>
      <c r="BX436" s="21"/>
      <c r="BY436" s="21"/>
      <c r="BZ436" s="68" t="e">
        <f t="shared" si="415"/>
        <v>#DIV/0!</v>
      </c>
      <c r="CA436" s="27">
        <f t="shared" si="416"/>
        <v>0</v>
      </c>
      <c r="CB436" s="27">
        <f t="shared" si="416"/>
        <v>0</v>
      </c>
      <c r="CC436" s="68" t="e">
        <f t="shared" si="417"/>
        <v>#DIV/0!</v>
      </c>
      <c r="CD436" s="146" t="str">
        <f t="shared" si="467"/>
        <v>N/A</v>
      </c>
      <c r="CE436" s="27">
        <f t="shared" si="459"/>
        <v>21</v>
      </c>
      <c r="CF436" s="21"/>
      <c r="CG436" s="27">
        <f t="shared" si="448"/>
        <v>90371</v>
      </c>
      <c r="CH436" s="27">
        <f t="shared" si="448"/>
        <v>27546</v>
      </c>
      <c r="CI436" s="68">
        <f t="shared" si="418"/>
        <v>3.2807304145792493</v>
      </c>
      <c r="CJ436" s="146" t="str">
        <f t="shared" si="461"/>
        <v>SOBRESALIENTE</v>
      </c>
      <c r="CK436" s="7">
        <v>21</v>
      </c>
      <c r="CL436" s="27"/>
      <c r="CM436" s="27">
        <f t="shared" si="452"/>
        <v>90371</v>
      </c>
      <c r="CN436" s="38">
        <f t="shared" si="425"/>
        <v>4591</v>
      </c>
      <c r="CO436" s="68">
        <f t="shared" si="420"/>
        <v>19.684382487475496</v>
      </c>
      <c r="CP436" s="146" t="str">
        <f t="shared" si="462"/>
        <v>SOBRESALIENTE</v>
      </c>
      <c r="CQ436" s="7">
        <v>21</v>
      </c>
      <c r="CR436" s="27"/>
      <c r="CS436" s="27">
        <f t="shared" si="468"/>
        <v>22975</v>
      </c>
      <c r="CT436" s="29">
        <f t="shared" si="426"/>
        <v>4591</v>
      </c>
      <c r="CU436" s="69">
        <f t="shared" si="421"/>
        <v>5.0043563493792202</v>
      </c>
      <c r="CV436" s="146" t="str">
        <f t="shared" si="463"/>
        <v>SOBRESALIENTE</v>
      </c>
      <c r="CW436" s="7">
        <v>21</v>
      </c>
      <c r="CX436" s="27"/>
      <c r="CY436" s="27">
        <f t="shared" si="455"/>
        <v>90371</v>
      </c>
      <c r="CZ436" s="38">
        <f t="shared" si="455"/>
        <v>27546</v>
      </c>
      <c r="DA436" s="69">
        <f t="shared" si="422"/>
        <v>3.2807304145792493</v>
      </c>
      <c r="DB436" s="146" t="str">
        <f t="shared" si="464"/>
        <v>SOBRESALIENTE</v>
      </c>
      <c r="DC436" s="7">
        <v>21</v>
      </c>
      <c r="DD436" s="26"/>
    </row>
    <row r="437" spans="1:108" ht="191.25">
      <c r="A437" s="8" t="s">
        <v>3370</v>
      </c>
      <c r="B437" s="7" t="s">
        <v>531</v>
      </c>
      <c r="C437" s="8" t="s">
        <v>3327</v>
      </c>
      <c r="D437" s="9" t="s">
        <v>3328</v>
      </c>
      <c r="E437" s="9">
        <v>12991003</v>
      </c>
      <c r="F437" s="8" t="s">
        <v>3329</v>
      </c>
      <c r="G437" s="9" t="s">
        <v>3328</v>
      </c>
      <c r="H437" s="9">
        <v>12991003</v>
      </c>
      <c r="I437" s="7" t="s">
        <v>107</v>
      </c>
      <c r="J437" s="7" t="s">
        <v>3364</v>
      </c>
      <c r="K437" s="7" t="s">
        <v>3371</v>
      </c>
      <c r="L437" s="7" t="s">
        <v>537</v>
      </c>
      <c r="M437" s="7" t="s">
        <v>3333</v>
      </c>
      <c r="N437" s="7" t="s">
        <v>112</v>
      </c>
      <c r="O437" s="7" t="s">
        <v>2</v>
      </c>
      <c r="P437" s="7" t="s">
        <v>1717</v>
      </c>
      <c r="Q437" s="7" t="s">
        <v>1397</v>
      </c>
      <c r="R437" s="8" t="s">
        <v>3372</v>
      </c>
      <c r="S437" s="7" t="s">
        <v>3373</v>
      </c>
      <c r="T437" s="7" t="s">
        <v>3374</v>
      </c>
      <c r="U437" s="7">
        <v>20</v>
      </c>
      <c r="V437" s="49" t="s">
        <v>506</v>
      </c>
      <c r="W437" s="373">
        <v>64883</v>
      </c>
      <c r="X437" s="374">
        <v>3345</v>
      </c>
      <c r="Y437" s="68">
        <f t="shared" si="402"/>
        <v>19.397010463378177</v>
      </c>
      <c r="Z437" s="373">
        <v>18402</v>
      </c>
      <c r="AA437" s="374">
        <v>4956</v>
      </c>
      <c r="AB437" s="68">
        <f t="shared" si="403"/>
        <v>3.7130750605326877</v>
      </c>
      <c r="AC437" s="373">
        <v>100100</v>
      </c>
      <c r="AD437" s="373">
        <v>4997</v>
      </c>
      <c r="AE437" s="68">
        <f t="shared" si="404"/>
        <v>20.032019211526915</v>
      </c>
      <c r="AF437" s="49">
        <f t="shared" si="400"/>
        <v>183385</v>
      </c>
      <c r="AG437" s="49">
        <f t="shared" si="400"/>
        <v>13298</v>
      </c>
      <c r="AH437" s="68">
        <f t="shared" si="423"/>
        <v>13.790419611971725</v>
      </c>
      <c r="AI437" s="147" t="str">
        <f>IFERROR((IF(AH437&lt;=AJ437,"SOBRESALIENTE",IF(AH437&lt;AJ437+(AJ437*0.05),"NO CUMPLIDA","ACEPTABLE"))),"N/A")</f>
        <v>SOBRESALIENTE</v>
      </c>
      <c r="AJ437" s="7">
        <v>20</v>
      </c>
      <c r="AK437" s="49" t="s">
        <v>1079</v>
      </c>
      <c r="AL437" s="7" t="s">
        <v>3375</v>
      </c>
      <c r="AM437" s="373">
        <v>46075</v>
      </c>
      <c r="AN437" s="374">
        <v>3931</v>
      </c>
      <c r="AO437" s="68">
        <f t="shared" si="405"/>
        <v>11.720936148562707</v>
      </c>
      <c r="AP437" s="373">
        <v>112726</v>
      </c>
      <c r="AQ437" s="374">
        <v>5758</v>
      </c>
      <c r="AR437" s="68">
        <f t="shared" si="406"/>
        <v>19.57728377908996</v>
      </c>
      <c r="AS437" s="373">
        <v>100000</v>
      </c>
      <c r="AT437" s="373">
        <v>4469</v>
      </c>
      <c r="AU437" s="68">
        <f t="shared" si="407"/>
        <v>22.376370552696354</v>
      </c>
      <c r="AV437" s="49">
        <f t="shared" si="435"/>
        <v>258801</v>
      </c>
      <c r="AW437" s="49">
        <f t="shared" si="435"/>
        <v>14158</v>
      </c>
      <c r="AX437" s="68">
        <f t="shared" si="408"/>
        <v>18.279488628337337</v>
      </c>
      <c r="AY437" s="17" t="str">
        <f t="shared" si="460"/>
        <v>SOBRESALIENTE</v>
      </c>
      <c r="AZ437" s="11">
        <f t="shared" si="424"/>
        <v>20</v>
      </c>
      <c r="BA437" s="49" t="s">
        <v>119</v>
      </c>
      <c r="BB437" s="7" t="s">
        <v>3375</v>
      </c>
      <c r="BC437" s="21"/>
      <c r="BD437" s="21"/>
      <c r="BE437" s="68" t="e">
        <f t="shared" si="409"/>
        <v>#DIV/0!</v>
      </c>
      <c r="BF437" s="21"/>
      <c r="BG437" s="21"/>
      <c r="BH437" s="68" t="e">
        <f t="shared" si="410"/>
        <v>#DIV/0!</v>
      </c>
      <c r="BI437" s="21"/>
      <c r="BJ437" s="21"/>
      <c r="BK437" s="68" t="e">
        <f t="shared" si="411"/>
        <v>#DIV/0!</v>
      </c>
      <c r="BL437" s="27">
        <f t="shared" si="436"/>
        <v>0</v>
      </c>
      <c r="BM437" s="27">
        <f t="shared" si="436"/>
        <v>0</v>
      </c>
      <c r="BN437" s="68" t="e">
        <f t="shared" si="412"/>
        <v>#DIV/0!</v>
      </c>
      <c r="BO437" s="146" t="str">
        <f>IFERROR((IF(BN437&gt;=BP437,"SOBRESALIENTE",IF(BN437&lt;BP437-(BP437*0.05),"NO CUMPLIDA","ACEPTABLE"))),"N/A")</f>
        <v>N/A</v>
      </c>
      <c r="BP437" s="27">
        <f t="shared" si="458"/>
        <v>20</v>
      </c>
      <c r="BQ437" s="21"/>
      <c r="BR437" s="21"/>
      <c r="BS437" s="21"/>
      <c r="BT437" s="68" t="e">
        <f t="shared" si="413"/>
        <v>#DIV/0!</v>
      </c>
      <c r="BU437" s="21"/>
      <c r="BV437" s="21"/>
      <c r="BW437" s="68" t="e">
        <f t="shared" si="414"/>
        <v>#DIV/0!</v>
      </c>
      <c r="BX437" s="21"/>
      <c r="BY437" s="21"/>
      <c r="BZ437" s="68" t="e">
        <f t="shared" si="415"/>
        <v>#DIV/0!</v>
      </c>
      <c r="CA437" s="27">
        <f t="shared" si="416"/>
        <v>0</v>
      </c>
      <c r="CB437" s="27">
        <f t="shared" si="416"/>
        <v>0</v>
      </c>
      <c r="CC437" s="68" t="e">
        <f t="shared" si="417"/>
        <v>#DIV/0!</v>
      </c>
      <c r="CD437" s="146" t="str">
        <f>IFERROR((IF(CC437&gt;=CE437,"SOBRESALIENTE",IF(CC437&lt;CE437-(CE437*0.05),"NO CUMPLIDA","ACEPTABLE"))),"N/A")</f>
        <v>N/A</v>
      </c>
      <c r="CE437" s="27">
        <f t="shared" si="459"/>
        <v>20</v>
      </c>
      <c r="CF437" s="21"/>
      <c r="CG437" s="27">
        <f t="shared" si="448"/>
        <v>442186</v>
      </c>
      <c r="CH437" s="27">
        <f t="shared" si="448"/>
        <v>27456</v>
      </c>
      <c r="CI437" s="68">
        <f t="shared" si="418"/>
        <v>16.105259324009324</v>
      </c>
      <c r="CJ437" s="146" t="str">
        <f t="shared" si="461"/>
        <v>SOBRESALIENTE</v>
      </c>
      <c r="CK437" s="7">
        <v>20</v>
      </c>
      <c r="CL437" s="27"/>
      <c r="CM437" s="27">
        <f t="shared" si="452"/>
        <v>442186</v>
      </c>
      <c r="CN437" s="38">
        <f t="shared" si="425"/>
        <v>4576</v>
      </c>
      <c r="CO437" s="68">
        <f t="shared" si="420"/>
        <v>96.631555944055947</v>
      </c>
      <c r="CP437" s="146" t="str">
        <f>IFERROR((IF(CO437&lt;=CQ437,"SOBRESALIENTE",IF(CO437&lt;CQ437+(CQ437*0.05),"NO CUMPLIDA","ACEPTABLE"))),"N/A")</f>
        <v>ACEPTABLE</v>
      </c>
      <c r="CQ437" s="7">
        <v>20</v>
      </c>
      <c r="CR437" s="27"/>
      <c r="CS437" s="27">
        <f t="shared" si="468"/>
        <v>158801</v>
      </c>
      <c r="CT437" s="29">
        <f t="shared" si="426"/>
        <v>4576</v>
      </c>
      <c r="CU437" s="69">
        <f t="shared" si="421"/>
        <v>34.703015734265733</v>
      </c>
      <c r="CV437" s="146" t="str">
        <f>IFERROR((IF(CU437&lt;=CW437,"SOBRESALIENTE",IF(CU437&lt;CW437+(CW437*0.05),"NO CUMPLIDA","ACEPTABLE"))),"N/A")</f>
        <v>ACEPTABLE</v>
      </c>
      <c r="CW437" s="7">
        <v>20</v>
      </c>
      <c r="CX437" s="27"/>
      <c r="CY437" s="27">
        <f t="shared" si="455"/>
        <v>442186</v>
      </c>
      <c r="CZ437" s="38">
        <f t="shared" si="455"/>
        <v>27456</v>
      </c>
      <c r="DA437" s="69">
        <f t="shared" si="422"/>
        <v>16.105259324009324</v>
      </c>
      <c r="DB437" s="146" t="str">
        <f t="shared" si="464"/>
        <v>SOBRESALIENTE</v>
      </c>
      <c r="DC437" s="7">
        <v>20</v>
      </c>
      <c r="DD437" s="26"/>
    </row>
    <row r="438" spans="1:108" ht="123.75">
      <c r="A438" s="6" t="s">
        <v>3376</v>
      </c>
      <c r="B438" s="7" t="s">
        <v>531</v>
      </c>
      <c r="C438" s="8" t="s">
        <v>3327</v>
      </c>
      <c r="D438" s="9" t="s">
        <v>3328</v>
      </c>
      <c r="E438" s="9">
        <v>12991003</v>
      </c>
      <c r="F438" s="8" t="s">
        <v>3329</v>
      </c>
      <c r="G438" s="9" t="s">
        <v>3328</v>
      </c>
      <c r="H438" s="9">
        <v>12991003</v>
      </c>
      <c r="I438" s="7" t="s">
        <v>107</v>
      </c>
      <c r="J438" s="7" t="s">
        <v>3377</v>
      </c>
      <c r="K438" s="7" t="s">
        <v>3378</v>
      </c>
      <c r="L438" s="7" t="s">
        <v>110</v>
      </c>
      <c r="M438" s="7" t="s">
        <v>111</v>
      </c>
      <c r="N438" s="7" t="s">
        <v>550</v>
      </c>
      <c r="O438" s="7" t="s">
        <v>243</v>
      </c>
      <c r="P438" s="7" t="s">
        <v>193</v>
      </c>
      <c r="Q438" s="7" t="s">
        <v>193</v>
      </c>
      <c r="R438" s="8" t="s">
        <v>3379</v>
      </c>
      <c r="S438" s="7" t="s">
        <v>3380</v>
      </c>
      <c r="T438" s="7" t="s">
        <v>3381</v>
      </c>
      <c r="U438" s="11">
        <v>0.9</v>
      </c>
      <c r="V438" s="7" t="s">
        <v>160</v>
      </c>
      <c r="W438" s="373">
        <v>4112</v>
      </c>
      <c r="X438" s="373">
        <v>6143</v>
      </c>
      <c r="Y438" s="14">
        <f t="shared" si="402"/>
        <v>0.66937978186553804</v>
      </c>
      <c r="Z438" s="373">
        <v>5857</v>
      </c>
      <c r="AA438" s="373">
        <v>6000</v>
      </c>
      <c r="AB438" s="14">
        <f t="shared" si="403"/>
        <v>0.97616666666666663</v>
      </c>
      <c r="AC438" s="373">
        <v>5968</v>
      </c>
      <c r="AD438" s="373">
        <v>6200</v>
      </c>
      <c r="AE438" s="14">
        <f t="shared" si="404"/>
        <v>0.96258064516129027</v>
      </c>
      <c r="AF438" s="68">
        <f t="shared" si="400"/>
        <v>15937</v>
      </c>
      <c r="AG438" s="68">
        <f t="shared" si="400"/>
        <v>18343</v>
      </c>
      <c r="AH438" s="14">
        <f t="shared" si="423"/>
        <v>0.86883279725235785</v>
      </c>
      <c r="AI438" s="375" t="str">
        <f>IFERROR((IF(AH438&lt;=AJ438,"SOBRESALIENTE",IF(AH438&gt;AJ438+(AJ438*0.05),"NO CUMPLIDA","ACEPTABLE"))),"N/A")</f>
        <v>SOBRESALIENTE</v>
      </c>
      <c r="AJ438" s="11">
        <v>0.9</v>
      </c>
      <c r="AK438" s="11" t="s">
        <v>1079</v>
      </c>
      <c r="AL438" s="7" t="s">
        <v>3382</v>
      </c>
      <c r="AM438" s="373">
        <v>3931</v>
      </c>
      <c r="AN438" s="373">
        <v>5303</v>
      </c>
      <c r="AO438" s="14">
        <f t="shared" si="405"/>
        <v>0.74127852159155194</v>
      </c>
      <c r="AP438" s="373">
        <v>5758</v>
      </c>
      <c r="AQ438" s="373">
        <v>6658</v>
      </c>
      <c r="AR438" s="14">
        <f t="shared" si="406"/>
        <v>0.86482427155301889</v>
      </c>
      <c r="AS438" s="373">
        <v>4469</v>
      </c>
      <c r="AT438" s="373">
        <v>5565</v>
      </c>
      <c r="AU438" s="14">
        <f t="shared" si="407"/>
        <v>0.8030548068283917</v>
      </c>
      <c r="AV438" s="34">
        <f t="shared" si="435"/>
        <v>14158</v>
      </c>
      <c r="AW438" s="49">
        <f t="shared" si="435"/>
        <v>17526</v>
      </c>
      <c r="AX438" s="14">
        <f t="shared" si="408"/>
        <v>0.80782836927992696</v>
      </c>
      <c r="AY438" s="17" t="str">
        <f t="shared" si="460"/>
        <v>SOBRESALIENTE</v>
      </c>
      <c r="AZ438" s="11">
        <f t="shared" si="424"/>
        <v>0.9</v>
      </c>
      <c r="BA438" s="11" t="s">
        <v>119</v>
      </c>
      <c r="BB438" s="7" t="s">
        <v>3383</v>
      </c>
      <c r="BC438" s="21"/>
      <c r="BD438" s="21"/>
      <c r="BE438" s="14" t="e">
        <f t="shared" si="409"/>
        <v>#DIV/0!</v>
      </c>
      <c r="BF438" s="21"/>
      <c r="BG438" s="21"/>
      <c r="BH438" s="14" t="e">
        <f t="shared" si="410"/>
        <v>#DIV/0!</v>
      </c>
      <c r="BI438" s="21"/>
      <c r="BJ438" s="21"/>
      <c r="BK438" s="14" t="e">
        <f t="shared" si="411"/>
        <v>#DIV/0!</v>
      </c>
      <c r="BL438" s="27">
        <f t="shared" si="436"/>
        <v>0</v>
      </c>
      <c r="BM438" s="27">
        <f t="shared" si="436"/>
        <v>0</v>
      </c>
      <c r="BN438" s="14" t="e">
        <f t="shared" si="412"/>
        <v>#DIV/0!</v>
      </c>
      <c r="BO438" s="376" t="str">
        <f>IFERROR((IF(BN438&lt;=BP438,"SOBRESALIENTE",IF(BN438&gt;BP438+(BP438*0.05),"NO CUMPLIDA","ACEPTABLE"))),"N/A")</f>
        <v>N/A</v>
      </c>
      <c r="BP438" s="24">
        <f t="shared" si="458"/>
        <v>0.9</v>
      </c>
      <c r="BQ438" s="21"/>
      <c r="BR438" s="21"/>
      <c r="BS438" s="21"/>
      <c r="BT438" s="14" t="e">
        <f t="shared" si="413"/>
        <v>#DIV/0!</v>
      </c>
      <c r="BU438" s="21"/>
      <c r="BV438" s="21"/>
      <c r="BW438" s="14" t="e">
        <f t="shared" si="414"/>
        <v>#DIV/0!</v>
      </c>
      <c r="BX438" s="21"/>
      <c r="BY438" s="21"/>
      <c r="BZ438" s="14" t="e">
        <f t="shared" si="415"/>
        <v>#DIV/0!</v>
      </c>
      <c r="CA438" s="27">
        <f t="shared" si="416"/>
        <v>0</v>
      </c>
      <c r="CB438" s="27">
        <f t="shared" si="416"/>
        <v>0</v>
      </c>
      <c r="CC438" s="14" t="e">
        <f t="shared" si="417"/>
        <v>#DIV/0!</v>
      </c>
      <c r="CD438" s="376" t="str">
        <f>IFERROR((IF(CC438&lt;=CE438,"SOBRESALIENTE",IF(CC438&gt;CE438+(CE438*0.05),"NO CUMPLIDA","ACEPTABLE"))),"N/A")</f>
        <v>N/A</v>
      </c>
      <c r="CE438" s="24">
        <f t="shared" si="459"/>
        <v>0.9</v>
      </c>
      <c r="CF438" s="21"/>
      <c r="CG438" s="27">
        <f t="shared" si="448"/>
        <v>30095</v>
      </c>
      <c r="CH438" s="27">
        <f t="shared" si="448"/>
        <v>35869</v>
      </c>
      <c r="CI438" s="14">
        <f t="shared" si="418"/>
        <v>0.83902534221751368</v>
      </c>
      <c r="CJ438" s="376" t="str">
        <f t="shared" si="461"/>
        <v>SOBRESALIENTE</v>
      </c>
      <c r="CK438" s="11">
        <v>0.9</v>
      </c>
      <c r="CL438" s="24"/>
      <c r="CM438" s="27">
        <f t="shared" si="452"/>
        <v>30095</v>
      </c>
      <c r="CN438" s="38">
        <f t="shared" si="425"/>
        <v>5978.166666666667</v>
      </c>
      <c r="CO438" s="14">
        <f t="shared" si="420"/>
        <v>5.0341520533050819</v>
      </c>
      <c r="CP438" s="376" t="str">
        <f>IFERROR((IF(CO438&lt;=CQ438,"SOBRESALIENTE",IF(CO438&gt;CQ438+(CQ438*0.05),"NO CUMPLIDA","ACEPTABLE"))),"N/A")</f>
        <v>NO CUMPLIDA</v>
      </c>
      <c r="CQ438" s="11">
        <v>0.9</v>
      </c>
      <c r="CR438" s="26"/>
      <c r="CS438" s="26">
        <f t="shared" si="468"/>
        <v>9689</v>
      </c>
      <c r="CT438" s="29">
        <f t="shared" si="426"/>
        <v>5978.166666666667</v>
      </c>
      <c r="CU438" s="30">
        <f t="shared" si="421"/>
        <v>1.6207309933368645</v>
      </c>
      <c r="CV438" s="28" t="str">
        <f>IFERROR((IF(CU438&lt;=CW438,"SOBRESALIENTE",IF(CU438&gt;CW438+(CW438*0.05),"NO CUMPLIDA","ACEPTABLE"))),"N/A")</f>
        <v>NO CUMPLIDA</v>
      </c>
      <c r="CW438" s="11">
        <v>0.9</v>
      </c>
      <c r="CX438" s="26"/>
      <c r="CY438" s="27">
        <f t="shared" si="455"/>
        <v>30095</v>
      </c>
      <c r="CZ438" s="38">
        <f t="shared" si="455"/>
        <v>35869</v>
      </c>
      <c r="DA438" s="30">
        <f t="shared" si="422"/>
        <v>0.83902534221751368</v>
      </c>
      <c r="DB438" s="28" t="str">
        <f t="shared" si="464"/>
        <v>SOBRESALIENTE</v>
      </c>
      <c r="DC438" s="11">
        <v>0.9</v>
      </c>
      <c r="DD438" s="26"/>
    </row>
    <row r="439" spans="1:108" ht="112.5">
      <c r="A439" s="8" t="s">
        <v>3384</v>
      </c>
      <c r="B439" s="7" t="s">
        <v>531</v>
      </c>
      <c r="C439" s="8" t="s">
        <v>3327</v>
      </c>
      <c r="D439" s="9" t="s">
        <v>3328</v>
      </c>
      <c r="E439" s="9">
        <v>12991003</v>
      </c>
      <c r="F439" s="8" t="s">
        <v>3329</v>
      </c>
      <c r="G439" s="9" t="s">
        <v>3328</v>
      </c>
      <c r="H439" s="9">
        <v>12991003</v>
      </c>
      <c r="I439" s="7" t="s">
        <v>107</v>
      </c>
      <c r="J439" s="7" t="s">
        <v>3377</v>
      </c>
      <c r="K439" s="7" t="s">
        <v>3385</v>
      </c>
      <c r="L439" s="7" t="s">
        <v>110</v>
      </c>
      <c r="M439" s="7" t="s">
        <v>111</v>
      </c>
      <c r="N439" s="7" t="s">
        <v>112</v>
      </c>
      <c r="O439" s="7" t="s">
        <v>2</v>
      </c>
      <c r="P439" s="7" t="s">
        <v>193</v>
      </c>
      <c r="Q439" s="7" t="s">
        <v>193</v>
      </c>
      <c r="R439" s="8" t="s">
        <v>3386</v>
      </c>
      <c r="S439" s="7" t="s">
        <v>3387</v>
      </c>
      <c r="T439" s="7" t="s">
        <v>3388</v>
      </c>
      <c r="U439" s="14">
        <v>40</v>
      </c>
      <c r="V439" s="7" t="s">
        <v>160</v>
      </c>
      <c r="W439" s="373">
        <v>675</v>
      </c>
      <c r="X439" s="373">
        <v>3437</v>
      </c>
      <c r="Y439" s="14">
        <f t="shared" si="402"/>
        <v>0.19639220250218214</v>
      </c>
      <c r="Z439" s="373">
        <v>900</v>
      </c>
      <c r="AA439" s="373">
        <v>6000</v>
      </c>
      <c r="AB439" s="14">
        <f t="shared" si="403"/>
        <v>0.15</v>
      </c>
      <c r="AC439" s="373">
        <v>757</v>
      </c>
      <c r="AD439" s="373">
        <v>6200</v>
      </c>
      <c r="AE439" s="14">
        <f t="shared" si="404"/>
        <v>0.12209677419354839</v>
      </c>
      <c r="AF439" s="68">
        <f t="shared" si="400"/>
        <v>2332</v>
      </c>
      <c r="AG439" s="68">
        <f t="shared" si="400"/>
        <v>15637</v>
      </c>
      <c r="AH439" s="14">
        <f t="shared" si="423"/>
        <v>0.14913346549849715</v>
      </c>
      <c r="AI439" s="375" t="str">
        <f>IFERROR((IF(AH439&lt;=AJ439,"SOBRESALIENTE",IF(AH439&gt;AJ439+(AJ439*0.05),"NO CUMPLIDA","ACEPTABLE"))),"N/A")</f>
        <v>SOBRESALIENTE</v>
      </c>
      <c r="AJ439" s="14">
        <v>40</v>
      </c>
      <c r="AK439" s="11" t="s">
        <v>1079</v>
      </c>
      <c r="AL439" s="7" t="s">
        <v>3383</v>
      </c>
      <c r="AM439" s="373">
        <v>811</v>
      </c>
      <c r="AN439" s="373">
        <v>3931</v>
      </c>
      <c r="AO439" s="14">
        <f t="shared" si="405"/>
        <v>0.20630882727041466</v>
      </c>
      <c r="AP439" s="373">
        <v>962</v>
      </c>
      <c r="AQ439" s="373">
        <v>5758</v>
      </c>
      <c r="AR439" s="14">
        <f t="shared" si="406"/>
        <v>0.16707189996526572</v>
      </c>
      <c r="AS439" s="373">
        <v>1044</v>
      </c>
      <c r="AT439" s="373">
        <v>5565</v>
      </c>
      <c r="AU439" s="14">
        <f t="shared" si="407"/>
        <v>0.18760107816711591</v>
      </c>
      <c r="AV439" s="49">
        <f t="shared" si="435"/>
        <v>2817</v>
      </c>
      <c r="AW439" s="49">
        <f t="shared" si="435"/>
        <v>15254</v>
      </c>
      <c r="AX439" s="14">
        <f t="shared" si="408"/>
        <v>0.18467287268913071</v>
      </c>
      <c r="AY439" s="17" t="str">
        <f t="shared" si="460"/>
        <v>SOBRESALIENTE</v>
      </c>
      <c r="AZ439" s="11">
        <f t="shared" si="424"/>
        <v>40</v>
      </c>
      <c r="BA439" s="11" t="s">
        <v>119</v>
      </c>
      <c r="BB439" s="7" t="s">
        <v>3383</v>
      </c>
      <c r="BC439" s="21"/>
      <c r="BD439" s="21"/>
      <c r="BE439" s="14" t="e">
        <f t="shared" si="409"/>
        <v>#DIV/0!</v>
      </c>
      <c r="BF439" s="21"/>
      <c r="BG439" s="21"/>
      <c r="BH439" s="14" t="e">
        <f t="shared" si="410"/>
        <v>#DIV/0!</v>
      </c>
      <c r="BI439" s="21"/>
      <c r="BJ439" s="21"/>
      <c r="BK439" s="14" t="e">
        <f t="shared" si="411"/>
        <v>#DIV/0!</v>
      </c>
      <c r="BL439" s="27">
        <f t="shared" si="436"/>
        <v>0</v>
      </c>
      <c r="BM439" s="27">
        <f t="shared" si="436"/>
        <v>0</v>
      </c>
      <c r="BN439" s="14" t="e">
        <f t="shared" si="412"/>
        <v>#DIV/0!</v>
      </c>
      <c r="BO439" s="376" t="str">
        <f>IFERROR((IF(BN439&lt;=BP439,"SOBRESALIENTE",IF(BN439&gt;BP439+(BP439*0.05),"NO CUMPLIDA","ACEPTABLE"))),"N/A")</f>
        <v>N/A</v>
      </c>
      <c r="BP439" s="24">
        <f t="shared" si="458"/>
        <v>40</v>
      </c>
      <c r="BQ439" s="21"/>
      <c r="BR439" s="21"/>
      <c r="BS439" s="21"/>
      <c r="BT439" s="14" t="e">
        <f t="shared" si="413"/>
        <v>#DIV/0!</v>
      </c>
      <c r="BU439" s="21"/>
      <c r="BV439" s="21"/>
      <c r="BW439" s="14" t="e">
        <f t="shared" si="414"/>
        <v>#DIV/0!</v>
      </c>
      <c r="BX439" s="21"/>
      <c r="BY439" s="21"/>
      <c r="BZ439" s="14" t="e">
        <f t="shared" si="415"/>
        <v>#DIV/0!</v>
      </c>
      <c r="CA439" s="27">
        <f t="shared" si="416"/>
        <v>0</v>
      </c>
      <c r="CB439" s="27">
        <f t="shared" si="416"/>
        <v>0</v>
      </c>
      <c r="CC439" s="14" t="e">
        <f t="shared" si="417"/>
        <v>#DIV/0!</v>
      </c>
      <c r="CD439" s="376" t="str">
        <f>IFERROR((IF(CC439&lt;=CE439,"SOBRESALIENTE",IF(CC439&gt;CE439+(CE439*0.05),"NO CUMPLIDA","ACEPTABLE"))),"N/A")</f>
        <v>N/A</v>
      </c>
      <c r="CE439" s="24">
        <f t="shared" si="459"/>
        <v>40</v>
      </c>
      <c r="CF439" s="21"/>
      <c r="CG439" s="27">
        <f t="shared" si="448"/>
        <v>5149</v>
      </c>
      <c r="CH439" s="27">
        <f t="shared" si="448"/>
        <v>30891</v>
      </c>
      <c r="CI439" s="14">
        <f t="shared" si="418"/>
        <v>0.1666828526107928</v>
      </c>
      <c r="CJ439" s="376" t="str">
        <f t="shared" si="461"/>
        <v>SOBRESALIENTE</v>
      </c>
      <c r="CK439" s="14">
        <v>40</v>
      </c>
      <c r="CL439" s="24"/>
      <c r="CM439" s="27">
        <f t="shared" si="452"/>
        <v>5149</v>
      </c>
      <c r="CN439" s="38">
        <f t="shared" si="425"/>
        <v>5148.5</v>
      </c>
      <c r="CO439" s="14">
        <f t="shared" si="420"/>
        <v>1.0000971156647567</v>
      </c>
      <c r="CP439" s="376" t="str">
        <f>IFERROR((IF(CO439&lt;=CQ439,"SOBRESALIENTE",IF(CO439&gt;CQ439+(CQ439*0.05),"NO CUMPLIDA","ACEPTABLE"))),"N/A")</f>
        <v>SOBRESALIENTE</v>
      </c>
      <c r="CQ439" s="14">
        <v>40</v>
      </c>
      <c r="CR439" s="26"/>
      <c r="CS439" s="26">
        <f t="shared" si="468"/>
        <v>1773</v>
      </c>
      <c r="CT439" s="29">
        <f t="shared" si="426"/>
        <v>5148.5</v>
      </c>
      <c r="CU439" s="30">
        <f t="shared" si="421"/>
        <v>0.34437214722734777</v>
      </c>
      <c r="CV439" s="28" t="str">
        <f>IFERROR((IF(CU439&lt;=CW439,"SOBRESALIENTE",IF(CU439&gt;CW439+(CW439*0.05),"NO CUMPLIDA","ACEPTABLE"))),"N/A")</f>
        <v>SOBRESALIENTE</v>
      </c>
      <c r="CW439" s="14">
        <v>40</v>
      </c>
      <c r="CX439" s="26"/>
      <c r="CY439" s="27">
        <f t="shared" si="455"/>
        <v>5149</v>
      </c>
      <c r="CZ439" s="38">
        <f t="shared" si="455"/>
        <v>30891</v>
      </c>
      <c r="DA439" s="30">
        <f t="shared" si="422"/>
        <v>0.1666828526107928</v>
      </c>
      <c r="DB439" s="28" t="str">
        <f t="shared" si="464"/>
        <v>SOBRESALIENTE</v>
      </c>
      <c r="DC439" s="14">
        <v>40</v>
      </c>
      <c r="DD439" s="26"/>
    </row>
    <row r="440" spans="1:108" ht="225">
      <c r="A440" s="6" t="s">
        <v>3389</v>
      </c>
      <c r="B440" s="7" t="s">
        <v>531</v>
      </c>
      <c r="C440" s="8" t="s">
        <v>3327</v>
      </c>
      <c r="D440" s="9" t="s">
        <v>3328</v>
      </c>
      <c r="E440" s="9">
        <v>12991003</v>
      </c>
      <c r="F440" s="8" t="s">
        <v>3329</v>
      </c>
      <c r="G440" s="9" t="s">
        <v>3328</v>
      </c>
      <c r="H440" s="9">
        <v>12991003</v>
      </c>
      <c r="I440" s="7" t="s">
        <v>107</v>
      </c>
      <c r="J440" s="7" t="s">
        <v>3377</v>
      </c>
      <c r="K440" s="7" t="s">
        <v>3390</v>
      </c>
      <c r="L440" s="7" t="s">
        <v>110</v>
      </c>
      <c r="M440" s="7" t="s">
        <v>111</v>
      </c>
      <c r="N440" s="7" t="s">
        <v>112</v>
      </c>
      <c r="O440" s="7" t="s">
        <v>2</v>
      </c>
      <c r="P440" s="7" t="s">
        <v>193</v>
      </c>
      <c r="Q440" s="7" t="s">
        <v>193</v>
      </c>
      <c r="R440" s="8" t="s">
        <v>3391</v>
      </c>
      <c r="S440" s="7" t="s">
        <v>3392</v>
      </c>
      <c r="T440" s="7" t="s">
        <v>3388</v>
      </c>
      <c r="U440" s="11">
        <v>0.15</v>
      </c>
      <c r="V440" s="7" t="s">
        <v>160</v>
      </c>
      <c r="W440" s="373">
        <v>740</v>
      </c>
      <c r="X440" s="373">
        <v>4573</v>
      </c>
      <c r="Y440" s="14">
        <f t="shared" si="402"/>
        <v>0.16181937458998469</v>
      </c>
      <c r="Z440" s="373">
        <v>796</v>
      </c>
      <c r="AA440" s="373">
        <v>5032</v>
      </c>
      <c r="AB440" s="14">
        <f t="shared" si="403"/>
        <v>0.15818759936406995</v>
      </c>
      <c r="AC440" s="373">
        <v>757</v>
      </c>
      <c r="AD440" s="373">
        <v>5211</v>
      </c>
      <c r="AE440" s="14">
        <f t="shared" si="404"/>
        <v>0.14526962195355977</v>
      </c>
      <c r="AF440" s="68">
        <f t="shared" si="400"/>
        <v>2293</v>
      </c>
      <c r="AG440" s="68">
        <f t="shared" si="400"/>
        <v>14816</v>
      </c>
      <c r="AH440" s="14">
        <f t="shared" si="423"/>
        <v>0.15476511879049676</v>
      </c>
      <c r="AI440" s="375" t="str">
        <f>IFERROR((IF(AH440&gt;=AJ440,"SOBRESALIENTE",IF(AH440&gt;AJ440-(AJ440*0.05),"NO CUMPLIDA","ACEPTABLE"))),"N/A")</f>
        <v>SOBRESALIENTE</v>
      </c>
      <c r="AJ440" s="11">
        <v>0.15</v>
      </c>
      <c r="AK440" s="11" t="s">
        <v>1079</v>
      </c>
      <c r="AL440" s="7" t="s">
        <v>3393</v>
      </c>
      <c r="AM440" s="373">
        <v>1371</v>
      </c>
      <c r="AN440" s="373">
        <v>5303</v>
      </c>
      <c r="AO440" s="14">
        <f t="shared" si="405"/>
        <v>0.25853290590231942</v>
      </c>
      <c r="AP440" s="373">
        <v>899</v>
      </c>
      <c r="AQ440" s="373">
        <v>6658</v>
      </c>
      <c r="AR440" s="14">
        <f t="shared" si="406"/>
        <v>0.13502553319315111</v>
      </c>
      <c r="AS440" s="373">
        <v>860</v>
      </c>
      <c r="AT440" s="373">
        <v>5565</v>
      </c>
      <c r="AU440" s="14">
        <f t="shared" si="407"/>
        <v>0.15453728661275831</v>
      </c>
      <c r="AV440" s="49">
        <f t="shared" si="435"/>
        <v>3130</v>
      </c>
      <c r="AW440" s="49">
        <f t="shared" si="435"/>
        <v>17526</v>
      </c>
      <c r="AX440" s="14">
        <f t="shared" si="408"/>
        <v>0.17859180645897524</v>
      </c>
      <c r="AY440" s="17" t="str">
        <f t="shared" si="460"/>
        <v>NO CUMPLIDA</v>
      </c>
      <c r="AZ440" s="11">
        <f t="shared" si="424"/>
        <v>0.15</v>
      </c>
      <c r="BA440" s="11" t="s">
        <v>119</v>
      </c>
      <c r="BB440" s="7" t="s">
        <v>3394</v>
      </c>
      <c r="BC440" s="21"/>
      <c r="BD440" s="21"/>
      <c r="BE440" s="14" t="e">
        <f t="shared" si="409"/>
        <v>#DIV/0!</v>
      </c>
      <c r="BF440" s="21"/>
      <c r="BG440" s="21"/>
      <c r="BH440" s="14" t="e">
        <f t="shared" si="410"/>
        <v>#DIV/0!</v>
      </c>
      <c r="BI440" s="21"/>
      <c r="BJ440" s="21"/>
      <c r="BK440" s="14" t="e">
        <f t="shared" si="411"/>
        <v>#DIV/0!</v>
      </c>
      <c r="BL440" s="27">
        <f t="shared" si="436"/>
        <v>0</v>
      </c>
      <c r="BM440" s="27">
        <f t="shared" si="436"/>
        <v>0</v>
      </c>
      <c r="BN440" s="14" t="e">
        <f t="shared" si="412"/>
        <v>#DIV/0!</v>
      </c>
      <c r="BO440" s="376" t="str">
        <f>IFERROR((IF(BN440&gt;=BP440,"SOBRESALIENTE",IF(BN440&gt;BP440-(BP440*0.05),"NO CUMPLIDA","ACEPTABLE"))),"N/A")</f>
        <v>N/A</v>
      </c>
      <c r="BP440" s="24">
        <f t="shared" si="458"/>
        <v>0.15</v>
      </c>
      <c r="BQ440" s="21"/>
      <c r="BR440" s="21"/>
      <c r="BS440" s="21"/>
      <c r="BT440" s="14" t="e">
        <f t="shared" si="413"/>
        <v>#DIV/0!</v>
      </c>
      <c r="BU440" s="21"/>
      <c r="BV440" s="21"/>
      <c r="BW440" s="14" t="e">
        <f t="shared" si="414"/>
        <v>#DIV/0!</v>
      </c>
      <c r="BX440" s="21"/>
      <c r="BY440" s="21"/>
      <c r="BZ440" s="14" t="e">
        <f t="shared" si="415"/>
        <v>#DIV/0!</v>
      </c>
      <c r="CA440" s="27">
        <f t="shared" si="416"/>
        <v>0</v>
      </c>
      <c r="CB440" s="27">
        <f t="shared" si="416"/>
        <v>0</v>
      </c>
      <c r="CC440" s="14" t="e">
        <f t="shared" si="417"/>
        <v>#DIV/0!</v>
      </c>
      <c r="CD440" s="376" t="str">
        <f>IFERROR((IF(CC440&lt;=CE440,"SOBRESALIENTE",IF(CC440&gt;CE440+(CE440*0.05),"NO CUMPLIDA","ACEPTABLE"))),"N/A")</f>
        <v>N/A</v>
      </c>
      <c r="CE440" s="24">
        <f t="shared" si="459"/>
        <v>0.15</v>
      </c>
      <c r="CF440" s="21"/>
      <c r="CG440" s="27">
        <f t="shared" si="448"/>
        <v>5423</v>
      </c>
      <c r="CH440" s="27">
        <f t="shared" si="448"/>
        <v>32342</v>
      </c>
      <c r="CI440" s="14">
        <f t="shared" si="418"/>
        <v>0.16767670521303568</v>
      </c>
      <c r="CJ440" s="376" t="str">
        <f>IFERROR((IF(CI440&gt;=CK440,"SOBRESALIENTE",IF(CI440&gt;CK440-(CK440*0.05),"NO CUMPLIDA","ACEPTABLE"))),"N/A")</f>
        <v>SOBRESALIENTE</v>
      </c>
      <c r="CK440" s="11">
        <v>0.15</v>
      </c>
      <c r="CL440" s="24"/>
      <c r="CM440" s="27">
        <f t="shared" si="452"/>
        <v>5423</v>
      </c>
      <c r="CN440" s="38">
        <f t="shared" si="425"/>
        <v>5390.333333333333</v>
      </c>
      <c r="CO440" s="14">
        <f t="shared" si="420"/>
        <v>1.0060602312782141</v>
      </c>
      <c r="CP440" s="376" t="str">
        <f>IFERROR((IF(CO440&gt;=CQ440,"SOBRESALIENTE",IF(CO440&gt;CQ440-(CQ440*0.05),"NO CUMPLIDA","ACEPTABLE"))),"N/A")</f>
        <v>SOBRESALIENTE</v>
      </c>
      <c r="CQ440" s="11">
        <v>0.15</v>
      </c>
      <c r="CR440" s="26"/>
      <c r="CS440" s="26">
        <f t="shared" si="468"/>
        <v>2270</v>
      </c>
      <c r="CT440" s="29">
        <f t="shared" si="426"/>
        <v>5390.333333333333</v>
      </c>
      <c r="CU440" s="30">
        <f t="shared" si="421"/>
        <v>0.42112423474120342</v>
      </c>
      <c r="CV440" s="28" t="str">
        <f>IFERROR((IF(CU440&gt;=CW440,"SOBRESALIENTE",IF(CU440&gt;CW440-(CW440*0.05),"NO CUMPLIDA","ACEPTABLE"))),"N/A")</f>
        <v>SOBRESALIENTE</v>
      </c>
      <c r="CW440" s="11">
        <v>0.15</v>
      </c>
      <c r="CX440" s="26"/>
      <c r="CY440" s="27">
        <f t="shared" si="455"/>
        <v>5423</v>
      </c>
      <c r="CZ440" s="38">
        <f t="shared" si="455"/>
        <v>32342</v>
      </c>
      <c r="DA440" s="30">
        <f t="shared" si="422"/>
        <v>0.16767670521303568</v>
      </c>
      <c r="DB440" s="28" t="str">
        <f>IFERROR((IF(DA440&gt;=DC440,"SOBRESALIENTE",IF(DA440&gt;DC440-(DC440*0.05),"NO CUMPLIDA","ACEPTABLE"))),"N/A")</f>
        <v>SOBRESALIENTE</v>
      </c>
      <c r="DC440" s="11">
        <v>0.15</v>
      </c>
      <c r="DD440" s="26"/>
    </row>
    <row r="441" spans="1:108" ht="67.5">
      <c r="A441" s="8" t="s">
        <v>3395</v>
      </c>
      <c r="B441" s="7" t="s">
        <v>531</v>
      </c>
      <c r="C441" s="8" t="s">
        <v>3327</v>
      </c>
      <c r="D441" s="9" t="s">
        <v>3328</v>
      </c>
      <c r="E441" s="9">
        <v>12991003</v>
      </c>
      <c r="F441" s="8" t="s">
        <v>3329</v>
      </c>
      <c r="G441" s="9" t="s">
        <v>3328</v>
      </c>
      <c r="H441" s="9">
        <v>12991003</v>
      </c>
      <c r="I441" s="7" t="s">
        <v>181</v>
      </c>
      <c r="J441" s="7" t="s">
        <v>3396</v>
      </c>
      <c r="K441" s="7" t="s">
        <v>3397</v>
      </c>
      <c r="L441" s="7" t="s">
        <v>573</v>
      </c>
      <c r="M441" s="7" t="s">
        <v>111</v>
      </c>
      <c r="N441" s="7" t="s">
        <v>112</v>
      </c>
      <c r="O441" s="7" t="s">
        <v>2</v>
      </c>
      <c r="P441" s="7" t="s">
        <v>193</v>
      </c>
      <c r="Q441" s="7" t="s">
        <v>193</v>
      </c>
      <c r="R441" s="8" t="s">
        <v>3398</v>
      </c>
      <c r="S441" s="7" t="s">
        <v>3399</v>
      </c>
      <c r="T441" s="7" t="s">
        <v>454</v>
      </c>
      <c r="U441" s="7">
        <v>1000</v>
      </c>
      <c r="V441" s="7" t="s">
        <v>455</v>
      </c>
      <c r="W441" s="373">
        <v>20</v>
      </c>
      <c r="X441" s="373">
        <v>20</v>
      </c>
      <c r="Y441" s="68">
        <f t="shared" si="402"/>
        <v>1</v>
      </c>
      <c r="Z441" s="373">
        <v>50</v>
      </c>
      <c r="AA441" s="373">
        <v>50</v>
      </c>
      <c r="AB441" s="68">
        <f t="shared" si="403"/>
        <v>1</v>
      </c>
      <c r="AC441" s="373">
        <v>25</v>
      </c>
      <c r="AD441" s="373">
        <v>25</v>
      </c>
      <c r="AE441" s="68">
        <f t="shared" si="404"/>
        <v>1</v>
      </c>
      <c r="AF441" s="49">
        <f t="shared" si="400"/>
        <v>95</v>
      </c>
      <c r="AG441" s="7">
        <f t="shared" si="400"/>
        <v>95</v>
      </c>
      <c r="AH441" s="68">
        <f t="shared" si="423"/>
        <v>1</v>
      </c>
      <c r="AI441" s="17" t="str">
        <f>IFERROR((IF(AH441&lt;=AJ441,"SOBRESALIENTE",IF(AH441&gt;AJ441+(AJ441*0.05),"NO CUMPLIDA","ACEPTABLE"))),"N/A")</f>
        <v>SOBRESALIENTE</v>
      </c>
      <c r="AJ441" s="7">
        <v>1000</v>
      </c>
      <c r="AK441" s="7" t="s">
        <v>1079</v>
      </c>
      <c r="AL441" s="7" t="s">
        <v>3400</v>
      </c>
      <c r="AM441" s="373">
        <v>10</v>
      </c>
      <c r="AN441" s="373">
        <v>0</v>
      </c>
      <c r="AO441" s="68" t="e">
        <f t="shared" si="405"/>
        <v>#DIV/0!</v>
      </c>
      <c r="AP441" s="373">
        <v>5</v>
      </c>
      <c r="AQ441" s="373">
        <v>0</v>
      </c>
      <c r="AR441" s="68" t="e">
        <f t="shared" si="406"/>
        <v>#DIV/0!</v>
      </c>
      <c r="AS441" s="373">
        <v>11</v>
      </c>
      <c r="AT441" s="373">
        <v>0</v>
      </c>
      <c r="AU441" s="68" t="e">
        <f t="shared" si="407"/>
        <v>#DIV/0!</v>
      </c>
      <c r="AV441" s="49">
        <f t="shared" si="435"/>
        <v>26</v>
      </c>
      <c r="AW441" s="7">
        <f t="shared" si="435"/>
        <v>0</v>
      </c>
      <c r="AX441" s="68" t="e">
        <f t="shared" si="408"/>
        <v>#DIV/0!</v>
      </c>
      <c r="AY441" s="17" t="str">
        <f t="shared" si="460"/>
        <v>N/A</v>
      </c>
      <c r="AZ441" s="11">
        <f t="shared" si="424"/>
        <v>1000</v>
      </c>
      <c r="BA441" s="7" t="s">
        <v>119</v>
      </c>
      <c r="BB441" s="7" t="s">
        <v>3401</v>
      </c>
      <c r="BC441" s="21"/>
      <c r="BD441" s="21"/>
      <c r="BE441" s="68" t="e">
        <f t="shared" si="409"/>
        <v>#DIV/0!</v>
      </c>
      <c r="BF441" s="21"/>
      <c r="BG441" s="21"/>
      <c r="BH441" s="68" t="e">
        <f t="shared" si="410"/>
        <v>#DIV/0!</v>
      </c>
      <c r="BI441" s="21"/>
      <c r="BJ441" s="21"/>
      <c r="BK441" s="68" t="e">
        <f t="shared" si="411"/>
        <v>#DIV/0!</v>
      </c>
      <c r="BL441" s="27">
        <f t="shared" si="436"/>
        <v>0</v>
      </c>
      <c r="BM441" s="26">
        <f t="shared" si="436"/>
        <v>0</v>
      </c>
      <c r="BN441" s="68" t="e">
        <f t="shared" si="412"/>
        <v>#DIV/0!</v>
      </c>
      <c r="BO441" s="28" t="str">
        <f>IFERROR((IF(BN441&lt;=BP441,"SOBRESALIENTE",IF(BN441&gt;BP441+(BP441*0.05),"NO CUMPLIDA","ACEPTABLE"))),"N/A")</f>
        <v>N/A</v>
      </c>
      <c r="BP441" s="26">
        <f t="shared" si="458"/>
        <v>1000</v>
      </c>
      <c r="BQ441" s="21"/>
      <c r="BR441" s="21"/>
      <c r="BS441" s="21"/>
      <c r="BT441" s="68" t="e">
        <f t="shared" si="413"/>
        <v>#DIV/0!</v>
      </c>
      <c r="BU441" s="21"/>
      <c r="BV441" s="21"/>
      <c r="BW441" s="68" t="e">
        <f t="shared" si="414"/>
        <v>#DIV/0!</v>
      </c>
      <c r="BX441" s="21"/>
      <c r="BY441" s="21"/>
      <c r="BZ441" s="68" t="e">
        <f t="shared" si="415"/>
        <v>#DIV/0!</v>
      </c>
      <c r="CA441" s="27">
        <f t="shared" si="416"/>
        <v>0</v>
      </c>
      <c r="CB441" s="26">
        <f t="shared" si="416"/>
        <v>0</v>
      </c>
      <c r="CC441" s="68" t="e">
        <f t="shared" si="417"/>
        <v>#DIV/0!</v>
      </c>
      <c r="CD441" s="28" t="str">
        <f>IFERROR((IF(CC441&lt;=CE441,"SOBRESALIENTE",IF(CC441&gt;CE441+(CE441*0.05),"NO CUMPLIDA","ACEPTABLE"))),"N/A")</f>
        <v>N/A</v>
      </c>
      <c r="CE441" s="26">
        <f t="shared" si="459"/>
        <v>1000</v>
      </c>
      <c r="CF441" s="21"/>
      <c r="CG441" s="26">
        <f t="shared" si="448"/>
        <v>121</v>
      </c>
      <c r="CH441" s="26">
        <f t="shared" si="448"/>
        <v>95</v>
      </c>
      <c r="CI441" s="68">
        <f t="shared" si="418"/>
        <v>1.2736842105263158</v>
      </c>
      <c r="CJ441" s="376" t="str">
        <f>IFERROR((IF(CI441&lt;=CK441,"SOBRESALIENTE",IF(CI441&gt;CK441+(CK441*0.05),"NO CUMPLIDA","ACEPTABLE"))),"N/A")</f>
        <v>SOBRESALIENTE</v>
      </c>
      <c r="CK441" s="7">
        <v>1000</v>
      </c>
      <c r="CL441" s="26"/>
      <c r="CM441" s="26">
        <f t="shared" si="452"/>
        <v>121</v>
      </c>
      <c r="CN441" s="38">
        <f t="shared" si="425"/>
        <v>15.833333333333334</v>
      </c>
      <c r="CO441" s="68">
        <f t="shared" si="420"/>
        <v>7.6421052631578945</v>
      </c>
      <c r="CP441" s="28" t="str">
        <f>IFERROR((IF(CO441&lt;=CQ441,"SOBRESALIENTE",IF(CO441&gt;CQ441+(CQ441*0.05),"NO CUMPLIDA","ACEPTABLE"))),"N/A")</f>
        <v>SOBRESALIENTE</v>
      </c>
      <c r="CQ441" s="7">
        <v>1000</v>
      </c>
      <c r="CR441" s="26"/>
      <c r="CS441" s="26">
        <f t="shared" si="468"/>
        <v>15</v>
      </c>
      <c r="CT441" s="29">
        <f t="shared" si="426"/>
        <v>15.833333333333334</v>
      </c>
      <c r="CU441" s="69">
        <f t="shared" si="421"/>
        <v>0.94736842105263153</v>
      </c>
      <c r="CV441" s="28" t="str">
        <f>IFERROR((IF(CU441&lt;=CW441,"SOBRESALIENTE",IF(CU441&gt;CW441+(CW441*0.05),"NO CUMPLIDA","ACEPTABLE"))),"N/A")</f>
        <v>SOBRESALIENTE</v>
      </c>
      <c r="CW441" s="7">
        <v>1000</v>
      </c>
      <c r="CX441" s="26"/>
      <c r="CY441" s="27">
        <f t="shared" si="455"/>
        <v>121</v>
      </c>
      <c r="CZ441" s="38">
        <f t="shared" si="455"/>
        <v>95</v>
      </c>
      <c r="DA441" s="69">
        <f t="shared" si="422"/>
        <v>1.2736842105263158</v>
      </c>
      <c r="DB441" s="28" t="str">
        <f>IFERROR((IF(DA441&lt;=DC441,"SOBRESALIENTE",IF(DA441&gt;DC441+(DC441*0.05),"NO CUMPLIDA","ACEPTABLE"))),"N/A")</f>
        <v>SOBRESALIENTE</v>
      </c>
      <c r="DC441" s="7">
        <v>1000</v>
      </c>
      <c r="DD441" s="26"/>
    </row>
    <row r="442" spans="1:108" ht="135">
      <c r="A442" s="6" t="s">
        <v>3402</v>
      </c>
      <c r="B442" s="7" t="s">
        <v>531</v>
      </c>
      <c r="C442" s="8" t="s">
        <v>3327</v>
      </c>
      <c r="D442" s="9" t="s">
        <v>3328</v>
      </c>
      <c r="E442" s="9">
        <v>12991003</v>
      </c>
      <c r="F442" s="8" t="s">
        <v>3329</v>
      </c>
      <c r="G442" s="9" t="s">
        <v>3328</v>
      </c>
      <c r="H442" s="9">
        <v>12991003</v>
      </c>
      <c r="I442" s="7" t="s">
        <v>3330</v>
      </c>
      <c r="J442" s="7" t="s">
        <v>3396</v>
      </c>
      <c r="K442" s="7" t="s">
        <v>3397</v>
      </c>
      <c r="L442" s="7" t="s">
        <v>573</v>
      </c>
      <c r="M442" s="7" t="s">
        <v>111</v>
      </c>
      <c r="N442" s="7" t="s">
        <v>112</v>
      </c>
      <c r="O442" s="7" t="s">
        <v>2</v>
      </c>
      <c r="P442" s="7" t="s">
        <v>193</v>
      </c>
      <c r="Q442" s="7" t="s">
        <v>193</v>
      </c>
      <c r="R442" s="377" t="s">
        <v>3403</v>
      </c>
      <c r="S442" s="378" t="s">
        <v>3404</v>
      </c>
      <c r="T442" s="373" t="s">
        <v>3405</v>
      </c>
      <c r="U442" s="7">
        <v>10</v>
      </c>
      <c r="V442" s="7" t="s">
        <v>160</v>
      </c>
      <c r="W442" s="373">
        <v>16</v>
      </c>
      <c r="X442" s="373">
        <v>4573</v>
      </c>
      <c r="Y442" s="14">
        <f t="shared" si="402"/>
        <v>3.4987972884321017E-3</v>
      </c>
      <c r="Z442" s="373">
        <v>62</v>
      </c>
      <c r="AA442" s="373">
        <v>5032</v>
      </c>
      <c r="AB442" s="14">
        <f t="shared" si="403"/>
        <v>1.2321144674085851E-2</v>
      </c>
      <c r="AC442" s="373">
        <v>49</v>
      </c>
      <c r="AD442" s="373">
        <v>5211</v>
      </c>
      <c r="AE442" s="14">
        <f t="shared" si="404"/>
        <v>9.403185568988677E-3</v>
      </c>
      <c r="AF442" s="49">
        <f t="shared" si="400"/>
        <v>127</v>
      </c>
      <c r="AG442" s="7">
        <f t="shared" si="400"/>
        <v>14816</v>
      </c>
      <c r="AH442" s="14">
        <f t="shared" si="423"/>
        <v>8.5718142548596114E-3</v>
      </c>
      <c r="AI442" s="17" t="str">
        <f>IFERROR((IF(AH442&lt;=AJ442,"SOBRESALIENTE",IF(AH442&gt;AJ442+(AJ442*0.05),"NO CUMPLIDA","ACEPTABLE"))),"N/A")</f>
        <v>SOBRESALIENTE</v>
      </c>
      <c r="AJ442" s="7">
        <v>10</v>
      </c>
      <c r="AK442" s="7" t="s">
        <v>1079</v>
      </c>
      <c r="AL442" s="7" t="s">
        <v>3406</v>
      </c>
      <c r="AM442" s="373">
        <v>15</v>
      </c>
      <c r="AN442" s="373">
        <v>8180</v>
      </c>
      <c r="AO442" s="14">
        <f t="shared" si="405"/>
        <v>1.8337408312958435E-3</v>
      </c>
      <c r="AP442" s="373">
        <v>16</v>
      </c>
      <c r="AQ442" s="373">
        <v>10616</v>
      </c>
      <c r="AR442" s="14">
        <f t="shared" si="406"/>
        <v>1.5071590052750565E-3</v>
      </c>
      <c r="AS442" s="364">
        <f t="shared" ref="AS442:AT442" si="470">+AJ442+AM442+AP442</f>
        <v>41</v>
      </c>
      <c r="AT442" s="364" t="e">
        <f t="shared" si="470"/>
        <v>#VALUE!</v>
      </c>
      <c r="AU442" s="14" t="e">
        <f t="shared" si="407"/>
        <v>#VALUE!</v>
      </c>
      <c r="AV442" s="49">
        <f t="shared" si="435"/>
        <v>72</v>
      </c>
      <c r="AW442" s="7" t="e">
        <f t="shared" si="435"/>
        <v>#VALUE!</v>
      </c>
      <c r="AX442" s="14" t="e">
        <f t="shared" si="408"/>
        <v>#VALUE!</v>
      </c>
      <c r="AY442" s="17" t="str">
        <f t="shared" si="460"/>
        <v>N/A</v>
      </c>
      <c r="AZ442" s="11">
        <f t="shared" si="424"/>
        <v>10</v>
      </c>
      <c r="BA442" s="7" t="s">
        <v>119</v>
      </c>
      <c r="BB442" s="7" t="s">
        <v>3406</v>
      </c>
      <c r="BC442" s="21"/>
      <c r="BD442" s="21"/>
      <c r="BE442" s="14" t="e">
        <f t="shared" si="409"/>
        <v>#DIV/0!</v>
      </c>
      <c r="BF442" s="21"/>
      <c r="BG442" s="21"/>
      <c r="BH442" s="14" t="e">
        <f t="shared" si="410"/>
        <v>#DIV/0!</v>
      </c>
      <c r="BI442" s="21"/>
      <c r="BJ442" s="21"/>
      <c r="BK442" s="14" t="e">
        <f t="shared" si="411"/>
        <v>#DIV/0!</v>
      </c>
      <c r="BL442" s="27">
        <f t="shared" si="436"/>
        <v>0</v>
      </c>
      <c r="BM442" s="26">
        <f t="shared" si="436"/>
        <v>0</v>
      </c>
      <c r="BN442" s="14" t="e">
        <f t="shared" si="412"/>
        <v>#DIV/0!</v>
      </c>
      <c r="BO442" s="28" t="str">
        <f>IFERROR((IF(BN442&lt;=BP442,"SOBRESALIENTE",IF(BN442&gt;BP442+(BP442*0.05),"NO CUMPLIDA","ACEPTABLE"))),"N/A")</f>
        <v>N/A</v>
      </c>
      <c r="BP442" s="26">
        <f t="shared" si="458"/>
        <v>10</v>
      </c>
      <c r="BQ442" s="21"/>
      <c r="BR442" s="21"/>
      <c r="BS442" s="21"/>
      <c r="BT442" s="14" t="e">
        <f t="shared" si="413"/>
        <v>#DIV/0!</v>
      </c>
      <c r="BU442" s="21"/>
      <c r="BV442" s="21"/>
      <c r="BW442" s="14" t="e">
        <f t="shared" si="414"/>
        <v>#DIV/0!</v>
      </c>
      <c r="BX442" s="21"/>
      <c r="BY442" s="21"/>
      <c r="BZ442" s="14" t="e">
        <f t="shared" si="415"/>
        <v>#DIV/0!</v>
      </c>
      <c r="CA442" s="27">
        <f t="shared" si="416"/>
        <v>0</v>
      </c>
      <c r="CB442" s="26">
        <f t="shared" si="416"/>
        <v>0</v>
      </c>
      <c r="CC442" s="14" t="e">
        <f t="shared" si="417"/>
        <v>#DIV/0!</v>
      </c>
      <c r="CD442" s="28" t="str">
        <f>IFERROR((IF(CC442&lt;=CE442,"SOBRESALIENTE",IF(CC442&gt;CE442-(CE442*0.05),"NO CUMPLIDA","ACEPTABLE"))),"N/A")</f>
        <v>N/A</v>
      </c>
      <c r="CE442" s="26">
        <f t="shared" si="459"/>
        <v>10</v>
      </c>
      <c r="CF442" s="21"/>
      <c r="CG442" s="26">
        <f t="shared" ref="CG442:CH474" si="471">SUBTOTAL(9,W442,Z442,AC442,AM442,AP442,AS442)</f>
        <v>199</v>
      </c>
      <c r="CH442" s="26" t="e">
        <f t="shared" si="471"/>
        <v>#VALUE!</v>
      </c>
      <c r="CI442" s="14" t="e">
        <f t="shared" si="418"/>
        <v>#VALUE!</v>
      </c>
      <c r="CJ442" s="28" t="str">
        <f>IFERROR((IF(CI442&lt;=CK442,"SOBRESALIENTE",IF(CI442&gt;CK442+(CK442*0.05),"NO CUMPLIDA","ACEPTABLE"))),"N/A")</f>
        <v>N/A</v>
      </c>
      <c r="CK442" s="7">
        <v>10</v>
      </c>
      <c r="CL442" s="26"/>
      <c r="CM442" s="26">
        <f t="shared" si="452"/>
        <v>199</v>
      </c>
      <c r="CN442" s="38" t="e">
        <f t="shared" si="425"/>
        <v>#VALUE!</v>
      </c>
      <c r="CO442" s="14" t="e">
        <f t="shared" si="420"/>
        <v>#VALUE!</v>
      </c>
      <c r="CP442" s="28" t="str">
        <f>IFERROR((IF(CO442&lt;=CQ442,"SOBRESALIENTE",IF(CO442&gt;CQ442+(CQ442*0.05),"NO CUMPLIDA","ACEPTABLE"))),"N/A")</f>
        <v>N/A</v>
      </c>
      <c r="CQ442" s="7">
        <v>10</v>
      </c>
      <c r="CR442" s="26"/>
      <c r="CS442" s="26">
        <f t="shared" si="468"/>
        <v>31</v>
      </c>
      <c r="CT442" s="29" t="e">
        <f t="shared" si="426"/>
        <v>#VALUE!</v>
      </c>
      <c r="CU442" s="30" t="e">
        <f t="shared" si="421"/>
        <v>#VALUE!</v>
      </c>
      <c r="CV442" s="28" t="str">
        <f>IFERROR((IF(CU442&lt;=CW442,"SOBRESALIENTE",IF(CU442&gt;CW442+(CW442*0.05),"NO CUMPLIDA","ACEPTABLE"))),"N/A")</f>
        <v>N/A</v>
      </c>
      <c r="CW442" s="7">
        <v>10</v>
      </c>
      <c r="CX442" s="26"/>
      <c r="CY442" s="27">
        <f t="shared" si="455"/>
        <v>199</v>
      </c>
      <c r="CZ442" s="38" t="e">
        <f t="shared" si="455"/>
        <v>#VALUE!</v>
      </c>
      <c r="DA442" s="30" t="e">
        <f t="shared" si="422"/>
        <v>#VALUE!</v>
      </c>
      <c r="DB442" s="28" t="str">
        <f>IFERROR((IF(DA442&lt;=DC442,"SOBRESALIENTE",IF(DA442&gt;DC442+(DC442*0.05),"NO CUMPLIDA","ACEPTABLE"))),"N/A")</f>
        <v>N/A</v>
      </c>
      <c r="DC442" s="7">
        <v>10</v>
      </c>
      <c r="DD442" s="26"/>
    </row>
    <row r="443" spans="1:108" ht="45">
      <c r="A443" s="8" t="s">
        <v>3407</v>
      </c>
      <c r="B443" s="7" t="s">
        <v>531</v>
      </c>
      <c r="C443" s="8" t="s">
        <v>3327</v>
      </c>
      <c r="D443" s="9" t="s">
        <v>3328</v>
      </c>
      <c r="E443" s="9">
        <v>12991003</v>
      </c>
      <c r="F443" s="8" t="s">
        <v>3329</v>
      </c>
      <c r="G443" s="9" t="s">
        <v>3328</v>
      </c>
      <c r="H443" s="9">
        <v>12991003</v>
      </c>
      <c r="I443" s="7" t="s">
        <v>107</v>
      </c>
      <c r="J443" s="7" t="s">
        <v>3408</v>
      </c>
      <c r="K443" s="7" t="s">
        <v>3409</v>
      </c>
      <c r="L443" s="7" t="s">
        <v>573</v>
      </c>
      <c r="M443" s="7" t="s">
        <v>111</v>
      </c>
      <c r="N443" s="7" t="s">
        <v>112</v>
      </c>
      <c r="O443" s="7" t="s">
        <v>2</v>
      </c>
      <c r="P443" s="7" t="s">
        <v>193</v>
      </c>
      <c r="Q443" s="7" t="s">
        <v>193</v>
      </c>
      <c r="R443" s="8" t="s">
        <v>3410</v>
      </c>
      <c r="S443" s="7" t="s">
        <v>3411</v>
      </c>
      <c r="T443" s="7" t="s">
        <v>3412</v>
      </c>
      <c r="U443" s="11">
        <v>0.8</v>
      </c>
      <c r="V443" s="7" t="s">
        <v>160</v>
      </c>
      <c r="W443" s="373"/>
      <c r="X443" s="373"/>
      <c r="Y443" s="14" t="e">
        <f t="shared" si="402"/>
        <v>#DIV/0!</v>
      </c>
      <c r="Z443" s="21"/>
      <c r="AA443" s="21"/>
      <c r="AB443" s="14" t="e">
        <f t="shared" si="403"/>
        <v>#DIV/0!</v>
      </c>
      <c r="AC443" s="21"/>
      <c r="AD443" s="21"/>
      <c r="AE443" s="14" t="e">
        <f t="shared" si="404"/>
        <v>#DIV/0!</v>
      </c>
      <c r="AF443" s="49">
        <f t="shared" si="400"/>
        <v>0</v>
      </c>
      <c r="AG443" s="7">
        <f t="shared" si="400"/>
        <v>0</v>
      </c>
      <c r="AH443" s="14" t="e">
        <f t="shared" si="423"/>
        <v>#DIV/0!</v>
      </c>
      <c r="AI443" s="17" t="str">
        <f>IFERROR((IF(AH443&gt;=AJ443,"SOBRESALIENTE",IF(AH443&gt;AJ443-(AJ443*0.05),"NO CUMPLIDA","ACEPTABLE"))),"N/A")</f>
        <v>N/A</v>
      </c>
      <c r="AJ443" s="11">
        <v>0.8</v>
      </c>
      <c r="AK443" s="11" t="s">
        <v>119</v>
      </c>
      <c r="AL443" s="21" t="s">
        <v>3413</v>
      </c>
      <c r="AM443" s="21"/>
      <c r="AN443" s="21"/>
      <c r="AO443" s="14" t="e">
        <f t="shared" si="405"/>
        <v>#DIV/0!</v>
      </c>
      <c r="AP443" s="21"/>
      <c r="AQ443" s="21"/>
      <c r="AR443" s="14" t="e">
        <f t="shared" si="406"/>
        <v>#DIV/0!</v>
      </c>
      <c r="AS443" s="21"/>
      <c r="AT443" s="21"/>
      <c r="AU443" s="14" t="e">
        <f t="shared" si="407"/>
        <v>#DIV/0!</v>
      </c>
      <c r="AV443" s="49">
        <f t="shared" si="435"/>
        <v>0</v>
      </c>
      <c r="AW443" s="7">
        <f t="shared" si="435"/>
        <v>0</v>
      </c>
      <c r="AX443" s="14" t="e">
        <f t="shared" si="408"/>
        <v>#DIV/0!</v>
      </c>
      <c r="AY443" s="17" t="str">
        <f t="shared" si="460"/>
        <v>N/A</v>
      </c>
      <c r="AZ443" s="11">
        <f t="shared" si="424"/>
        <v>0.8</v>
      </c>
      <c r="BA443" s="11" t="s">
        <v>119</v>
      </c>
      <c r="BB443" s="21" t="s">
        <v>3414</v>
      </c>
      <c r="BC443" s="21"/>
      <c r="BD443" s="21"/>
      <c r="BE443" s="14" t="e">
        <f t="shared" si="409"/>
        <v>#DIV/0!</v>
      </c>
      <c r="BF443" s="21"/>
      <c r="BG443" s="21"/>
      <c r="BH443" s="14" t="e">
        <f t="shared" si="410"/>
        <v>#DIV/0!</v>
      </c>
      <c r="BI443" s="21"/>
      <c r="BJ443" s="21"/>
      <c r="BK443" s="14" t="e">
        <f t="shared" si="411"/>
        <v>#DIV/0!</v>
      </c>
      <c r="BL443" s="27">
        <f t="shared" si="436"/>
        <v>0</v>
      </c>
      <c r="BM443" s="26">
        <f t="shared" si="436"/>
        <v>0</v>
      </c>
      <c r="BN443" s="14" t="e">
        <f t="shared" si="412"/>
        <v>#DIV/0!</v>
      </c>
      <c r="BO443" s="28" t="str">
        <f>IFERROR((IF(BN443&gt;=BP443,"SOBRESALIENTE",IF(BN443&gt;BP443-(BP443*0.05),"NO CUMPLIDA","ACEPTABLE"))),"N/A")</f>
        <v>N/A</v>
      </c>
      <c r="BP443" s="24">
        <f t="shared" si="458"/>
        <v>0.8</v>
      </c>
      <c r="BQ443" s="21"/>
      <c r="BR443" s="21"/>
      <c r="BS443" s="21"/>
      <c r="BT443" s="14" t="e">
        <f t="shared" si="413"/>
        <v>#DIV/0!</v>
      </c>
      <c r="BU443" s="21"/>
      <c r="BV443" s="21"/>
      <c r="BW443" s="14" t="e">
        <f t="shared" si="414"/>
        <v>#DIV/0!</v>
      </c>
      <c r="BX443" s="21"/>
      <c r="BY443" s="21"/>
      <c r="BZ443" s="14" t="e">
        <f t="shared" si="415"/>
        <v>#DIV/0!</v>
      </c>
      <c r="CA443" s="27">
        <f t="shared" si="416"/>
        <v>0</v>
      </c>
      <c r="CB443" s="26">
        <f t="shared" si="416"/>
        <v>0</v>
      </c>
      <c r="CC443" s="14" t="e">
        <f t="shared" si="417"/>
        <v>#DIV/0!</v>
      </c>
      <c r="CD443" s="28" t="str">
        <f>IFERROR((IF(CC443&lt;=CE443,"SOBRESALIENTE",IF(CC443&gt;CE443+(CE443*0.05),"NO CUMPLIDA","ACEPTABLE"))),"N/A")</f>
        <v>N/A</v>
      </c>
      <c r="CE443" s="24">
        <f t="shared" si="459"/>
        <v>0.8</v>
      </c>
      <c r="CF443" s="21"/>
      <c r="CG443" s="26">
        <f t="shared" si="471"/>
        <v>0</v>
      </c>
      <c r="CH443" s="26">
        <f t="shared" si="471"/>
        <v>0</v>
      </c>
      <c r="CI443" s="14" t="e">
        <f t="shared" si="418"/>
        <v>#DIV/0!</v>
      </c>
      <c r="CJ443" s="28" t="str">
        <f>IFERROR((IF(CI443&gt;=CK443,"SOBRESALIENTE",IF(CI443&gt;CK443-(CK443*0.05),"NO CUMPLIDA","ACEPTABLE"))),"N/A")</f>
        <v>N/A</v>
      </c>
      <c r="CK443" s="11">
        <v>0.8</v>
      </c>
      <c r="CL443" s="26"/>
      <c r="CM443" s="26">
        <f t="shared" si="452"/>
        <v>0</v>
      </c>
      <c r="CN443" s="38" t="e">
        <f t="shared" si="425"/>
        <v>#DIV/0!</v>
      </c>
      <c r="CO443" s="14" t="e">
        <f t="shared" si="420"/>
        <v>#DIV/0!</v>
      </c>
      <c r="CP443" s="28" t="str">
        <f>IFERROR((IF(CO443&gt;=CQ443,"SOBRESALIENTE",IF(CO443&gt;CQ443-(CQ443*0.05),"NO CUMPLIDA","ACEPTABLE"))),"N/A")</f>
        <v>N/A</v>
      </c>
      <c r="CQ443" s="11">
        <v>0.8</v>
      </c>
      <c r="CR443" s="26"/>
      <c r="CS443" s="26">
        <f t="shared" si="468"/>
        <v>0</v>
      </c>
      <c r="CT443" s="29" t="e">
        <f t="shared" si="426"/>
        <v>#DIV/0!</v>
      </c>
      <c r="CU443" s="30" t="e">
        <f t="shared" si="421"/>
        <v>#DIV/0!</v>
      </c>
      <c r="CV443" s="28" t="str">
        <f>IFERROR((IF(CU443&gt;=CW443,"SOBRESALIENTE",IF(CU443&gt;CW443-(CW443*0.05),"NO CUMPLIDA","ACEPTABLE"))),"N/A")</f>
        <v>N/A</v>
      </c>
      <c r="CW443" s="11">
        <v>0.8</v>
      </c>
      <c r="CX443" s="26"/>
      <c r="CY443" s="27">
        <f t="shared" si="455"/>
        <v>0</v>
      </c>
      <c r="CZ443" s="38">
        <f t="shared" si="455"/>
        <v>0</v>
      </c>
      <c r="DA443" s="30" t="e">
        <f t="shared" si="422"/>
        <v>#DIV/0!</v>
      </c>
      <c r="DB443" s="28" t="str">
        <f>IFERROR((IF(DA443&gt;=DC443,"SOBRESALIENTE",IF(DA443&gt;DC443-(DC443*0.05),"NO CUMPLIDA","ACEPTABLE"))),"N/A")</f>
        <v>N/A</v>
      </c>
      <c r="DC443" s="11">
        <v>0.8</v>
      </c>
      <c r="DD443" s="26"/>
    </row>
    <row r="444" spans="1:108" s="383" customFormat="1" ht="75.75" customHeight="1">
      <c r="A444" s="8" t="s">
        <v>3415</v>
      </c>
      <c r="B444" s="7" t="s">
        <v>531</v>
      </c>
      <c r="C444" s="8" t="s">
        <v>3327</v>
      </c>
      <c r="D444" s="9" t="s">
        <v>3328</v>
      </c>
      <c r="E444" s="9">
        <v>12991003</v>
      </c>
      <c r="F444" s="8" t="s">
        <v>3329</v>
      </c>
      <c r="G444" s="9" t="s">
        <v>3328</v>
      </c>
      <c r="H444" s="9">
        <v>12991003</v>
      </c>
      <c r="I444" s="7" t="s">
        <v>760</v>
      </c>
      <c r="J444" s="379" t="s">
        <v>3416</v>
      </c>
      <c r="K444" s="380" t="s">
        <v>3417</v>
      </c>
      <c r="L444" s="81" t="s">
        <v>573</v>
      </c>
      <c r="M444" s="379" t="s">
        <v>3418</v>
      </c>
      <c r="N444" s="7" t="s">
        <v>154</v>
      </c>
      <c r="O444" s="7" t="s">
        <v>243</v>
      </c>
      <c r="P444" s="7" t="s">
        <v>3419</v>
      </c>
      <c r="Q444" s="381" t="s">
        <v>896</v>
      </c>
      <c r="R444" s="382" t="s">
        <v>3420</v>
      </c>
      <c r="S444" s="81" t="s">
        <v>3421</v>
      </c>
      <c r="T444" s="81" t="s">
        <v>3422</v>
      </c>
      <c r="U444" s="11">
        <v>0.8</v>
      </c>
      <c r="V444" s="7" t="s">
        <v>160</v>
      </c>
      <c r="W444" s="21"/>
      <c r="X444" s="21"/>
      <c r="Y444" s="14" t="e">
        <f t="shared" si="402"/>
        <v>#DIV/0!</v>
      </c>
      <c r="Z444" s="21"/>
      <c r="AA444" s="21"/>
      <c r="AB444" s="14" t="e">
        <f t="shared" si="403"/>
        <v>#DIV/0!</v>
      </c>
      <c r="AC444" s="21"/>
      <c r="AD444" s="21"/>
      <c r="AE444" s="14" t="e">
        <f t="shared" si="404"/>
        <v>#DIV/0!</v>
      </c>
      <c r="AF444" s="49">
        <f t="shared" si="400"/>
        <v>0</v>
      </c>
      <c r="AG444" s="7">
        <f t="shared" si="400"/>
        <v>0</v>
      </c>
      <c r="AH444" s="14" t="e">
        <f t="shared" si="423"/>
        <v>#DIV/0!</v>
      </c>
      <c r="AI444" s="17" t="str">
        <f>IFERROR((IF(AH444&lt;=AJ444,"SOBRESALIENTE",IF(AH444&gt;AJ444+(AJ444*0.05),"NO CUMPLIDA","ACEPTABLE"))),"N/A")</f>
        <v>N/A</v>
      </c>
      <c r="AJ444" s="11">
        <v>0.8</v>
      </c>
      <c r="AK444" s="189" t="s">
        <v>1079</v>
      </c>
      <c r="AL444" s="21"/>
      <c r="AM444" s="21"/>
      <c r="AN444" s="21"/>
      <c r="AO444" s="14" t="e">
        <f t="shared" si="405"/>
        <v>#DIV/0!</v>
      </c>
      <c r="AP444" s="21"/>
      <c r="AQ444" s="21"/>
      <c r="AR444" s="14" t="e">
        <f t="shared" si="406"/>
        <v>#DIV/0!</v>
      </c>
      <c r="AS444" s="21"/>
      <c r="AT444" s="21"/>
      <c r="AU444" s="14" t="e">
        <f t="shared" si="407"/>
        <v>#DIV/0!</v>
      </c>
      <c r="AV444" s="49">
        <f t="shared" si="435"/>
        <v>0</v>
      </c>
      <c r="AW444" s="7">
        <f t="shared" si="435"/>
        <v>0</v>
      </c>
      <c r="AX444" s="14" t="e">
        <f t="shared" si="408"/>
        <v>#DIV/0!</v>
      </c>
      <c r="AY444" s="17" t="str">
        <f t="shared" si="460"/>
        <v>N/A</v>
      </c>
      <c r="AZ444" s="11">
        <f t="shared" si="424"/>
        <v>0.8</v>
      </c>
      <c r="BA444" s="11" t="s">
        <v>119</v>
      </c>
      <c r="BB444" s="7" t="s">
        <v>3423</v>
      </c>
      <c r="BC444" s="21"/>
      <c r="BD444" s="21"/>
      <c r="BE444" s="14" t="e">
        <f t="shared" si="409"/>
        <v>#DIV/0!</v>
      </c>
      <c r="BF444" s="21"/>
      <c r="BG444" s="21"/>
      <c r="BH444" s="14" t="e">
        <f t="shared" si="410"/>
        <v>#DIV/0!</v>
      </c>
      <c r="BI444" s="21"/>
      <c r="BJ444" s="21"/>
      <c r="BK444" s="14" t="e">
        <f t="shared" si="411"/>
        <v>#DIV/0!</v>
      </c>
      <c r="BL444" s="27">
        <f t="shared" si="436"/>
        <v>0</v>
      </c>
      <c r="BM444" s="27">
        <f t="shared" si="436"/>
        <v>0</v>
      </c>
      <c r="BN444" s="14" t="e">
        <f t="shared" si="412"/>
        <v>#DIV/0!</v>
      </c>
      <c r="BO444" s="28" t="str">
        <f>IFERROR((IF(BN444&lt;=BP444,"SOBRESALIENTE",IF(BN444&lt;BP444+(BP444*0.05),"NO CUMPLIDA","ACEPTABLE"))),"N/A")</f>
        <v>N/A</v>
      </c>
      <c r="BP444" s="11">
        <f t="shared" si="458"/>
        <v>0.8</v>
      </c>
      <c r="BQ444" s="21"/>
      <c r="BR444" s="21"/>
      <c r="BS444" s="21"/>
      <c r="BT444" s="14" t="e">
        <f t="shared" si="413"/>
        <v>#DIV/0!</v>
      </c>
      <c r="BU444" s="21"/>
      <c r="BV444" s="21"/>
      <c r="BW444" s="14" t="e">
        <f t="shared" si="414"/>
        <v>#DIV/0!</v>
      </c>
      <c r="BX444" s="21"/>
      <c r="BY444" s="21"/>
      <c r="BZ444" s="14" t="e">
        <f t="shared" si="415"/>
        <v>#DIV/0!</v>
      </c>
      <c r="CA444" s="27">
        <f t="shared" si="416"/>
        <v>0</v>
      </c>
      <c r="CB444" s="27">
        <f t="shared" si="416"/>
        <v>0</v>
      </c>
      <c r="CC444" s="14" t="e">
        <f t="shared" si="417"/>
        <v>#DIV/0!</v>
      </c>
      <c r="CD444" s="28" t="str">
        <f>IFERROR((IF(CC444&gt;=CE444,"SOBRESALIENTE",IF(CC444&lt;CE444-(CE444*0.05),"NO CUMPLIDA","ACEPTABLE"))),"N/A")</f>
        <v>N/A</v>
      </c>
      <c r="CE444" s="11">
        <f t="shared" si="459"/>
        <v>0.8</v>
      </c>
      <c r="CF444" s="21"/>
      <c r="CG444" s="26">
        <f t="shared" si="471"/>
        <v>0</v>
      </c>
      <c r="CH444" s="26">
        <f t="shared" si="471"/>
        <v>0</v>
      </c>
      <c r="CI444" s="14" t="e">
        <f t="shared" si="418"/>
        <v>#DIV/0!</v>
      </c>
      <c r="CJ444" s="28" t="str">
        <f>IFERROR((IF(CI444&lt;=CK444,"SOBRESALIENTE",IF(CI444&gt;CK444+(CK444*0.05),"NO CUMPLIDA","ACEPTABLE"))),"N/A")</f>
        <v>N/A</v>
      </c>
      <c r="CK444" s="11">
        <v>0.8</v>
      </c>
      <c r="CL444" s="7"/>
      <c r="CM444" s="26">
        <f t="shared" si="452"/>
        <v>0</v>
      </c>
      <c r="CN444" s="38" t="e">
        <f t="shared" si="425"/>
        <v>#DIV/0!</v>
      </c>
      <c r="CO444" s="14" t="e">
        <f t="shared" si="420"/>
        <v>#DIV/0!</v>
      </c>
      <c r="CP444" s="28" t="str">
        <f>IFERROR((IF(CO444&lt;=CQ444,"SOBRESALIENTE",IF(CO444&gt;CQ444+(CQ444*0.05),"NO CUMPLIDA","ACEPTABLE"))),"N/A")</f>
        <v>N/A</v>
      </c>
      <c r="CQ444" s="11">
        <v>0.8</v>
      </c>
      <c r="CR444" s="7"/>
      <c r="CS444" s="26">
        <f t="shared" si="468"/>
        <v>0</v>
      </c>
      <c r="CT444" s="29" t="e">
        <f t="shared" si="426"/>
        <v>#DIV/0!</v>
      </c>
      <c r="CU444" s="30" t="e">
        <f t="shared" si="421"/>
        <v>#DIV/0!</v>
      </c>
      <c r="CV444" s="28" t="str">
        <f>IFERROR((IF(CU444&lt;=CW444,"SOBRESALIENTE",IF(CU444&lt;CW444+(CW444*0.05),"NO CUMPLIDA","ACEPTABLE"))),"N/A")</f>
        <v>N/A</v>
      </c>
      <c r="CW444" s="11">
        <v>0.8</v>
      </c>
      <c r="CX444" s="7"/>
      <c r="CY444" s="27">
        <f t="shared" si="455"/>
        <v>0</v>
      </c>
      <c r="CZ444" s="38">
        <f t="shared" si="455"/>
        <v>0</v>
      </c>
      <c r="DA444" s="30" t="e">
        <f t="shared" si="422"/>
        <v>#DIV/0!</v>
      </c>
      <c r="DB444" s="28" t="str">
        <f>IFERROR((IF(DA444&lt;=DC444,"SOBRESALIENTE",IF(DA444&lt;DC444+(DC444*0.05),"NO CUMPLIDA","ACEPTABLE"))),"N/A")</f>
        <v>N/A</v>
      </c>
      <c r="DC444" s="11">
        <v>0.8</v>
      </c>
      <c r="DD444" s="26"/>
    </row>
    <row r="445" spans="1:108" ht="43.5" customHeight="1">
      <c r="A445" s="8" t="s">
        <v>3424</v>
      </c>
      <c r="B445" s="7" t="s">
        <v>531</v>
      </c>
      <c r="C445" s="8" t="s">
        <v>3327</v>
      </c>
      <c r="D445" s="9" t="s">
        <v>3328</v>
      </c>
      <c r="E445" s="9">
        <v>12991003</v>
      </c>
      <c r="F445" s="8" t="s">
        <v>3329</v>
      </c>
      <c r="G445" s="9" t="s">
        <v>3328</v>
      </c>
      <c r="H445" s="9">
        <v>12991003</v>
      </c>
      <c r="I445" s="7" t="s">
        <v>760</v>
      </c>
      <c r="J445" s="384" t="s">
        <v>3416</v>
      </c>
      <c r="K445" s="380" t="s">
        <v>3425</v>
      </c>
      <c r="L445" s="81" t="s">
        <v>573</v>
      </c>
      <c r="M445" s="379" t="s">
        <v>3418</v>
      </c>
      <c r="N445" s="7" t="s">
        <v>154</v>
      </c>
      <c r="O445" s="7" t="s">
        <v>243</v>
      </c>
      <c r="P445" s="7" t="s">
        <v>3419</v>
      </c>
      <c r="Q445" s="381" t="s">
        <v>896</v>
      </c>
      <c r="R445" s="385" t="s">
        <v>3426</v>
      </c>
      <c r="S445" s="81" t="s">
        <v>3427</v>
      </c>
      <c r="T445" s="81" t="s">
        <v>3428</v>
      </c>
      <c r="U445" s="11">
        <v>1</v>
      </c>
      <c r="V445" s="7" t="s">
        <v>160</v>
      </c>
      <c r="W445" s="21"/>
      <c r="X445" s="21"/>
      <c r="Y445" s="14" t="e">
        <f t="shared" si="402"/>
        <v>#DIV/0!</v>
      </c>
      <c r="Z445" s="21"/>
      <c r="AA445" s="21"/>
      <c r="AB445" s="14" t="e">
        <f t="shared" si="403"/>
        <v>#DIV/0!</v>
      </c>
      <c r="AC445" s="21"/>
      <c r="AD445" s="21"/>
      <c r="AE445" s="14" t="e">
        <f t="shared" si="404"/>
        <v>#DIV/0!</v>
      </c>
      <c r="AF445" s="49">
        <f t="shared" si="400"/>
        <v>0</v>
      </c>
      <c r="AG445" s="7">
        <f t="shared" si="400"/>
        <v>0</v>
      </c>
      <c r="AH445" s="14" t="e">
        <f t="shared" si="423"/>
        <v>#DIV/0!</v>
      </c>
      <c r="AI445" s="17" t="str">
        <f>IFERROR((IF(AH445&lt;=AJ445,"SOBRESALIENTE",IF(AH445&gt;AJ445+(AJ445*0.05),"NO CUMPLIDA","ACEPTABLE"))),"N/A")</f>
        <v>N/A</v>
      </c>
      <c r="AJ445" s="11">
        <v>1</v>
      </c>
      <c r="AK445" s="189" t="s">
        <v>1079</v>
      </c>
      <c r="AL445" s="21"/>
      <c r="AM445" s="21"/>
      <c r="AN445" s="21"/>
      <c r="AO445" s="14" t="e">
        <f t="shared" si="405"/>
        <v>#DIV/0!</v>
      </c>
      <c r="AP445" s="21"/>
      <c r="AQ445" s="21"/>
      <c r="AR445" s="14" t="e">
        <f t="shared" si="406"/>
        <v>#DIV/0!</v>
      </c>
      <c r="AS445" s="21"/>
      <c r="AT445" s="21"/>
      <c r="AU445" s="14" t="e">
        <f t="shared" si="407"/>
        <v>#DIV/0!</v>
      </c>
      <c r="AV445" s="49">
        <f t="shared" si="435"/>
        <v>0</v>
      </c>
      <c r="AW445" s="7">
        <f t="shared" si="435"/>
        <v>0</v>
      </c>
      <c r="AX445" s="14" t="e">
        <f t="shared" si="408"/>
        <v>#DIV/0!</v>
      </c>
      <c r="AY445" s="17" t="str">
        <f t="shared" si="460"/>
        <v>N/A</v>
      </c>
      <c r="AZ445" s="11">
        <f t="shared" si="424"/>
        <v>1</v>
      </c>
      <c r="BA445" s="11" t="s">
        <v>119</v>
      </c>
      <c r="BB445" s="7" t="s">
        <v>3429</v>
      </c>
      <c r="BC445" s="21"/>
      <c r="BD445" s="21"/>
      <c r="BE445" s="14" t="e">
        <f t="shared" si="409"/>
        <v>#DIV/0!</v>
      </c>
      <c r="BF445" s="21"/>
      <c r="BG445" s="21"/>
      <c r="BH445" s="14" t="e">
        <f t="shared" si="410"/>
        <v>#DIV/0!</v>
      </c>
      <c r="BI445" s="21"/>
      <c r="BJ445" s="21"/>
      <c r="BK445" s="14" t="e">
        <f t="shared" si="411"/>
        <v>#DIV/0!</v>
      </c>
      <c r="BL445" s="27">
        <f t="shared" si="436"/>
        <v>0</v>
      </c>
      <c r="BM445" s="27">
        <f t="shared" si="436"/>
        <v>0</v>
      </c>
      <c r="BN445" s="14" t="e">
        <f t="shared" si="412"/>
        <v>#DIV/0!</v>
      </c>
      <c r="BO445" s="28" t="str">
        <f>IFERROR((IF(BN445&gt;=BP445,"SOBRESALIENTE",IF(BN445&lt;BP445-(BP445*0.05),"NO CUMPLIDA","ACEPTABLE"))),"N/A")</f>
        <v>N/A</v>
      </c>
      <c r="BP445" s="24">
        <v>1</v>
      </c>
      <c r="BQ445" s="21"/>
      <c r="BR445" s="21"/>
      <c r="BS445" s="21"/>
      <c r="BT445" s="14" t="e">
        <f t="shared" si="413"/>
        <v>#DIV/0!</v>
      </c>
      <c r="BU445" s="21"/>
      <c r="BV445" s="21"/>
      <c r="BW445" s="14" t="e">
        <f t="shared" si="414"/>
        <v>#DIV/0!</v>
      </c>
      <c r="BX445" s="21"/>
      <c r="BY445" s="21"/>
      <c r="BZ445" s="14" t="e">
        <f t="shared" si="415"/>
        <v>#DIV/0!</v>
      </c>
      <c r="CA445" s="27">
        <f t="shared" si="416"/>
        <v>0</v>
      </c>
      <c r="CB445" s="27">
        <f t="shared" si="416"/>
        <v>0</v>
      </c>
      <c r="CC445" s="14" t="e">
        <f t="shared" si="417"/>
        <v>#DIV/0!</v>
      </c>
      <c r="CD445" s="28" t="str">
        <f>IFERROR((IF(CC445&gt;=CE445,"SOBRESALIENTE",IF(CC445&lt;CE445-(CE445*0.05),"NO CUMPLIDA","ACEPTABLE"))),"N/A")</f>
        <v>N/A</v>
      </c>
      <c r="CE445" s="24">
        <v>1</v>
      </c>
      <c r="CF445" s="21"/>
      <c r="CG445" s="26">
        <f t="shared" si="471"/>
        <v>0</v>
      </c>
      <c r="CH445" s="26">
        <f t="shared" si="471"/>
        <v>0</v>
      </c>
      <c r="CI445" s="14" t="e">
        <f t="shared" si="418"/>
        <v>#DIV/0!</v>
      </c>
      <c r="CJ445" s="28" t="str">
        <f>IFERROR((IF(CI445&gt;=CK445,"SOBRESALIENTE",IF(CI445&lt;CK445-(CK445*0.05),"NO CUMPLIDA","ACEPTABLE"))),"N/A")</f>
        <v>N/A</v>
      </c>
      <c r="CK445" s="11">
        <v>1</v>
      </c>
      <c r="CL445" s="26"/>
      <c r="CM445" s="26">
        <f t="shared" si="452"/>
        <v>0</v>
      </c>
      <c r="CN445" s="38" t="e">
        <f t="shared" si="425"/>
        <v>#DIV/0!</v>
      </c>
      <c r="CO445" s="14" t="e">
        <f t="shared" si="420"/>
        <v>#DIV/0!</v>
      </c>
      <c r="CP445" s="28" t="str">
        <f>IFERROR((IF(CO445&gt;=CQ445,"SOBRESALIENTE",IF(CO445&lt;CQ445-(CQ445*0.05),"NO CUMPLIDA","ACEPTABLE"))),"N/A")</f>
        <v>N/A</v>
      </c>
      <c r="CQ445" s="11">
        <v>1</v>
      </c>
      <c r="CR445" s="26"/>
      <c r="CS445" s="26">
        <f t="shared" si="468"/>
        <v>0</v>
      </c>
      <c r="CT445" s="29" t="e">
        <f t="shared" si="426"/>
        <v>#DIV/0!</v>
      </c>
      <c r="CU445" s="30" t="e">
        <f t="shared" si="421"/>
        <v>#DIV/0!</v>
      </c>
      <c r="CV445" s="28" t="str">
        <f>IFERROR((IF(CU445&lt;=CW445,"SOBRESALIENTE",IF(CU445&lt;CW445+(CW445*0.05),"NO CUMPLIDA","ACEPTABLE"))),"N/A")</f>
        <v>N/A</v>
      </c>
      <c r="CW445" s="11">
        <v>1</v>
      </c>
      <c r="CX445" s="26"/>
      <c r="CY445" s="27">
        <f t="shared" si="455"/>
        <v>0</v>
      </c>
      <c r="CZ445" s="38">
        <f t="shared" si="455"/>
        <v>0</v>
      </c>
      <c r="DA445" s="30" t="e">
        <f t="shared" si="422"/>
        <v>#DIV/0!</v>
      </c>
      <c r="DB445" s="28" t="str">
        <f>IFERROR((IF(DA445&gt;=DC445,"SOBRESALIENTE",IF(DA445&lt;DC445-(DC445*0.05),"NO CUMPLIDA","ACEPTABLE"))),"N/A")</f>
        <v>N/A</v>
      </c>
      <c r="DC445" s="11">
        <v>1</v>
      </c>
      <c r="DD445" s="26"/>
    </row>
    <row r="446" spans="1:108" ht="78.75">
      <c r="A446" s="6" t="s">
        <v>3415</v>
      </c>
      <c r="B446" s="7" t="s">
        <v>531</v>
      </c>
      <c r="C446" s="8" t="s">
        <v>3327</v>
      </c>
      <c r="D446" s="9" t="s">
        <v>3328</v>
      </c>
      <c r="E446" s="9">
        <v>12991003</v>
      </c>
      <c r="F446" s="8" t="s">
        <v>3329</v>
      </c>
      <c r="G446" s="9" t="s">
        <v>3328</v>
      </c>
      <c r="H446" s="9">
        <v>12991003</v>
      </c>
      <c r="I446" s="7" t="s">
        <v>760</v>
      </c>
      <c r="J446" s="7" t="s">
        <v>3377</v>
      </c>
      <c r="K446" s="7" t="s">
        <v>3385</v>
      </c>
      <c r="L446" s="7" t="s">
        <v>110</v>
      </c>
      <c r="M446" s="7" t="s">
        <v>111</v>
      </c>
      <c r="N446" s="7" t="s">
        <v>154</v>
      </c>
      <c r="O446" s="7" t="s">
        <v>243</v>
      </c>
      <c r="P446" s="7" t="s">
        <v>3430</v>
      </c>
      <c r="Q446" s="7" t="s">
        <v>193</v>
      </c>
      <c r="R446" s="8" t="s">
        <v>3431</v>
      </c>
      <c r="S446" s="7" t="s">
        <v>3432</v>
      </c>
      <c r="T446" s="7" t="s">
        <v>454</v>
      </c>
      <c r="U446" s="7">
        <v>3167</v>
      </c>
      <c r="V446" s="7" t="s">
        <v>455</v>
      </c>
      <c r="W446" s="373">
        <v>4573</v>
      </c>
      <c r="X446" s="386">
        <v>0</v>
      </c>
      <c r="Y446" s="68" t="e">
        <f t="shared" si="402"/>
        <v>#DIV/0!</v>
      </c>
      <c r="Z446" s="387">
        <v>5032</v>
      </c>
      <c r="AA446" s="388">
        <v>0</v>
      </c>
      <c r="AB446" s="68" t="e">
        <f t="shared" si="403"/>
        <v>#DIV/0!</v>
      </c>
      <c r="AC446" s="373">
        <v>5211</v>
      </c>
      <c r="AD446" s="389">
        <v>0</v>
      </c>
      <c r="AE446" s="68" t="e">
        <f t="shared" si="404"/>
        <v>#DIV/0!</v>
      </c>
      <c r="AF446" s="49">
        <f t="shared" si="400"/>
        <v>14816</v>
      </c>
      <c r="AG446" s="7">
        <f t="shared" si="400"/>
        <v>0</v>
      </c>
      <c r="AH446" s="68" t="e">
        <f t="shared" si="423"/>
        <v>#DIV/0!</v>
      </c>
      <c r="AI446" s="17" t="str">
        <f>IFERROR((IF(AH446&gt;=AJ446,"SOBRESALIENTE",IF(AH446&lt;AJ446-(AJ446*0.05),"NO CUMPLIDA","ACEPTABLE"))),"N/A")</f>
        <v>N/A</v>
      </c>
      <c r="AJ446" s="7">
        <v>3167</v>
      </c>
      <c r="AK446" s="7" t="s">
        <v>119</v>
      </c>
      <c r="AL446" s="7" t="s">
        <v>3433</v>
      </c>
      <c r="AM446" s="387">
        <v>5303</v>
      </c>
      <c r="AN446" s="390">
        <v>0</v>
      </c>
      <c r="AO446" s="68" t="e">
        <f t="shared" si="405"/>
        <v>#DIV/0!</v>
      </c>
      <c r="AP446" s="387"/>
      <c r="AQ446" s="388"/>
      <c r="AR446" s="68" t="e">
        <f t="shared" si="406"/>
        <v>#DIV/0!</v>
      </c>
      <c r="AS446" s="21"/>
      <c r="AT446" s="21"/>
      <c r="AU446" s="68" t="e">
        <f t="shared" si="407"/>
        <v>#DIV/0!</v>
      </c>
      <c r="AV446" s="49">
        <f t="shared" si="435"/>
        <v>5303</v>
      </c>
      <c r="AW446" s="7">
        <f t="shared" si="435"/>
        <v>0</v>
      </c>
      <c r="AX446" s="68" t="e">
        <f t="shared" si="408"/>
        <v>#DIV/0!</v>
      </c>
      <c r="AY446" s="17" t="str">
        <f t="shared" si="460"/>
        <v>N/A</v>
      </c>
      <c r="AZ446" s="11">
        <f t="shared" si="424"/>
        <v>3167</v>
      </c>
      <c r="BA446" s="7" t="s">
        <v>119</v>
      </c>
      <c r="BB446" s="21" t="s">
        <v>3414</v>
      </c>
      <c r="BC446" s="21"/>
      <c r="BD446" s="21"/>
      <c r="BE446" s="68" t="e">
        <f t="shared" si="409"/>
        <v>#DIV/0!</v>
      </c>
      <c r="BF446" s="21"/>
      <c r="BG446" s="21"/>
      <c r="BH446" s="68" t="e">
        <f t="shared" si="410"/>
        <v>#DIV/0!</v>
      </c>
      <c r="BI446" s="21"/>
      <c r="BJ446" s="21"/>
      <c r="BK446" s="68" t="e">
        <f t="shared" si="411"/>
        <v>#DIV/0!</v>
      </c>
      <c r="BL446" s="27">
        <f t="shared" si="436"/>
        <v>0</v>
      </c>
      <c r="BM446" s="26">
        <f t="shared" si="436"/>
        <v>0</v>
      </c>
      <c r="BN446" s="68" t="e">
        <f t="shared" si="412"/>
        <v>#DIV/0!</v>
      </c>
      <c r="BO446" s="28" t="str">
        <f>IFERROR((IF(BN446&gt;=BP446,"SOBRESALIENTE",IF(BN446&lt;BP446-(BP446*0.05),"NO CUMPLIDA","ACEPTABLE"))),"N/A")</f>
        <v>N/A</v>
      </c>
      <c r="BP446" s="26">
        <f t="shared" ref="BP446:BP474" si="472">AZ446</f>
        <v>3167</v>
      </c>
      <c r="BQ446" s="21"/>
      <c r="BR446" s="21"/>
      <c r="BS446" s="21"/>
      <c r="BT446" s="68" t="e">
        <f t="shared" si="413"/>
        <v>#DIV/0!</v>
      </c>
      <c r="BU446" s="21"/>
      <c r="BV446" s="21"/>
      <c r="BW446" s="68" t="e">
        <f t="shared" si="414"/>
        <v>#DIV/0!</v>
      </c>
      <c r="BX446" s="21"/>
      <c r="BY446" s="21"/>
      <c r="BZ446" s="68" t="e">
        <f t="shared" si="415"/>
        <v>#DIV/0!</v>
      </c>
      <c r="CA446" s="27" t="e">
        <f>AVERAGE(BR446,BU446,BX446)</f>
        <v>#DIV/0!</v>
      </c>
      <c r="CB446" s="26">
        <f t="shared" ref="CB446:CB474" si="473">SUM(BS446,BV446,BY446)</f>
        <v>0</v>
      </c>
      <c r="CC446" s="68" t="e">
        <f t="shared" si="417"/>
        <v>#DIV/0!</v>
      </c>
      <c r="CD446" s="28" t="str">
        <f>IFERROR((IF(CC446&gt;=CE446,"SOBRESALIENTE",IF(CC446&lt;CE446-(CE446*0.05),"NO CUMPLIDA","ACEPTABLE"))),"N/A")</f>
        <v>N/A</v>
      </c>
      <c r="CE446" s="26">
        <f t="shared" ref="CE446:CE474" si="474">BP446</f>
        <v>3167</v>
      </c>
      <c r="CF446" s="21"/>
      <c r="CG446" s="26">
        <f t="shared" si="471"/>
        <v>20119</v>
      </c>
      <c r="CH446" s="26">
        <f t="shared" si="471"/>
        <v>0</v>
      </c>
      <c r="CI446" s="68" t="e">
        <f t="shared" si="418"/>
        <v>#DIV/0!</v>
      </c>
      <c r="CJ446" s="28" t="str">
        <f>IFERROR((IF(CI446&gt;=CK446,"SOBRESALIENTE",IF(CI446&lt;CK446-(CK446*0.05),"NO CUMPLIDA","ACEPTABLE"))),"N/A")</f>
        <v>N/A</v>
      </c>
      <c r="CK446" s="7">
        <v>3167</v>
      </c>
      <c r="CL446" s="26"/>
      <c r="CM446" s="26">
        <f t="shared" si="452"/>
        <v>20119</v>
      </c>
      <c r="CN446" s="38">
        <f t="shared" si="425"/>
        <v>0</v>
      </c>
      <c r="CO446" s="68" t="e">
        <f t="shared" si="420"/>
        <v>#DIV/0!</v>
      </c>
      <c r="CP446" s="28" t="str">
        <f>IFERROR((IF(CO446&gt;=CQ446,"SOBRESALIENTE",IF(CO446&lt;CQ446-(CQ446*0.05),"NO CUMPLIDA","ACEPTABLE"))),"N/A")</f>
        <v>N/A</v>
      </c>
      <c r="CQ446" s="7">
        <v>3167</v>
      </c>
      <c r="CR446" s="26"/>
      <c r="CS446" s="26">
        <f t="shared" si="468"/>
        <v>5303</v>
      </c>
      <c r="CT446" s="29">
        <f t="shared" si="426"/>
        <v>0</v>
      </c>
      <c r="CU446" s="69" t="e">
        <f t="shared" si="421"/>
        <v>#DIV/0!</v>
      </c>
      <c r="CV446" s="28" t="str">
        <f>IFERROR((IF(CU446&lt;=CW446,"SOBRESALIENTE",IF(CU446&lt;CW446+(CW446*0.05),"NO CUMPLIDA","ACEPTABLE"))),"N/A")</f>
        <v>N/A</v>
      </c>
      <c r="CW446" s="7">
        <v>3167</v>
      </c>
      <c r="CX446" s="26"/>
      <c r="CY446" s="27">
        <f t="shared" si="455"/>
        <v>20119</v>
      </c>
      <c r="CZ446" s="38">
        <f t="shared" si="455"/>
        <v>0</v>
      </c>
      <c r="DA446" s="69" t="e">
        <f t="shared" si="422"/>
        <v>#DIV/0!</v>
      </c>
      <c r="DB446" s="28" t="str">
        <f>IFERROR((IF(DA446&gt;=DC446,"SOBRESALIENTE",IF(DA446&lt;DC446-(DC446*0.05),"NO CUMPLIDA","ACEPTABLE"))),"N/A")</f>
        <v>N/A</v>
      </c>
      <c r="DC446" s="7">
        <v>3167</v>
      </c>
      <c r="DD446" s="26"/>
    </row>
    <row r="447" spans="1:108" ht="101.25">
      <c r="A447" s="8" t="s">
        <v>3424</v>
      </c>
      <c r="B447" s="7" t="s">
        <v>531</v>
      </c>
      <c r="C447" s="8" t="s">
        <v>3327</v>
      </c>
      <c r="D447" s="9" t="s">
        <v>3328</v>
      </c>
      <c r="E447" s="9">
        <v>12991003</v>
      </c>
      <c r="F447" s="8" t="s">
        <v>3434</v>
      </c>
      <c r="G447" s="9" t="s">
        <v>3328</v>
      </c>
      <c r="H447" s="9">
        <v>12991003</v>
      </c>
      <c r="I447" s="7" t="s">
        <v>396</v>
      </c>
      <c r="J447" s="7" t="s">
        <v>3435</v>
      </c>
      <c r="K447" s="7" t="s">
        <v>3436</v>
      </c>
      <c r="L447" s="7" t="s">
        <v>537</v>
      </c>
      <c r="M447" s="7" t="s">
        <v>3437</v>
      </c>
      <c r="N447" s="7" t="s">
        <v>550</v>
      </c>
      <c r="O447" s="7" t="s">
        <v>172</v>
      </c>
      <c r="P447" s="7" t="s">
        <v>1726</v>
      </c>
      <c r="Q447" s="7" t="s">
        <v>1012</v>
      </c>
      <c r="R447" s="8" t="s">
        <v>3438</v>
      </c>
      <c r="S447" s="7" t="s">
        <v>3439</v>
      </c>
      <c r="T447" s="7" t="s">
        <v>3440</v>
      </c>
      <c r="U447" s="11">
        <v>0.9</v>
      </c>
      <c r="V447" s="7" t="s">
        <v>160</v>
      </c>
      <c r="W447" s="391">
        <v>9</v>
      </c>
      <c r="X447" s="391">
        <v>9</v>
      </c>
      <c r="Y447" s="14">
        <f t="shared" si="402"/>
        <v>1</v>
      </c>
      <c r="Z447" s="391">
        <v>9</v>
      </c>
      <c r="AA447" s="391">
        <v>10</v>
      </c>
      <c r="AB447" s="14">
        <f t="shared" si="403"/>
        <v>0.9</v>
      </c>
      <c r="AC447" s="391">
        <v>13</v>
      </c>
      <c r="AD447" s="391">
        <v>14</v>
      </c>
      <c r="AE447" s="14">
        <f t="shared" si="404"/>
        <v>0.9285714285714286</v>
      </c>
      <c r="AF447" s="49">
        <f t="shared" si="400"/>
        <v>31</v>
      </c>
      <c r="AG447" s="7">
        <f t="shared" si="400"/>
        <v>33</v>
      </c>
      <c r="AH447" s="14">
        <f t="shared" si="423"/>
        <v>0.93939393939393945</v>
      </c>
      <c r="AI447" s="17" t="str">
        <f>IFERROR((IF(AH447&gt;=AJ447,"SOBRESALIENTE",IF(AH447&lt;AJ447-(AJ447*0.05),"NO CUMPLIDA","ACEPTABLE"))),"N/A")</f>
        <v>SOBRESALIENTE</v>
      </c>
      <c r="AJ447" s="11">
        <v>0.9</v>
      </c>
      <c r="AK447" s="11" t="s">
        <v>119</v>
      </c>
      <c r="AL447" s="7" t="s">
        <v>3441</v>
      </c>
      <c r="AM447" s="392">
        <v>12</v>
      </c>
      <c r="AN447" s="392">
        <v>13</v>
      </c>
      <c r="AO447" s="14">
        <f t="shared" si="405"/>
        <v>0.92307692307692313</v>
      </c>
      <c r="AP447" s="392">
        <v>11</v>
      </c>
      <c r="AQ447" s="392">
        <v>12</v>
      </c>
      <c r="AR447" s="14">
        <f t="shared" si="406"/>
        <v>0.91666666666666663</v>
      </c>
      <c r="AS447" s="392">
        <v>15</v>
      </c>
      <c r="AT447" s="392">
        <v>16</v>
      </c>
      <c r="AU447" s="14">
        <f t="shared" si="407"/>
        <v>0.9375</v>
      </c>
      <c r="AV447" s="49">
        <f t="shared" si="435"/>
        <v>38</v>
      </c>
      <c r="AW447" s="7">
        <f t="shared" si="435"/>
        <v>41</v>
      </c>
      <c r="AX447" s="14">
        <f t="shared" si="408"/>
        <v>0.92682926829268297</v>
      </c>
      <c r="AY447" s="17" t="str">
        <f>IFERROR((IF(AX447&gt;=AZ447,"SOBRESALIENTE",IF(AX447&gt;AZ447+(AZ447*0.05),"NO CUMPLIDA","ACEPTABLE"))),"N/A")</f>
        <v>SOBRESALIENTE</v>
      </c>
      <c r="AZ447" s="11">
        <f t="shared" si="424"/>
        <v>0.9</v>
      </c>
      <c r="BA447" s="11" t="s">
        <v>119</v>
      </c>
      <c r="BB447" s="7" t="s">
        <v>3442</v>
      </c>
      <c r="BC447" s="21"/>
      <c r="BD447" s="21"/>
      <c r="BE447" s="14" t="e">
        <f t="shared" si="409"/>
        <v>#DIV/0!</v>
      </c>
      <c r="BF447" s="21"/>
      <c r="BG447" s="21"/>
      <c r="BH447" s="14" t="e">
        <f t="shared" si="410"/>
        <v>#DIV/0!</v>
      </c>
      <c r="BI447" s="21"/>
      <c r="BJ447" s="21"/>
      <c r="BK447" s="14" t="e">
        <f t="shared" si="411"/>
        <v>#DIV/0!</v>
      </c>
      <c r="BL447" s="27">
        <f t="shared" si="436"/>
        <v>0</v>
      </c>
      <c r="BM447" s="26">
        <f t="shared" si="436"/>
        <v>0</v>
      </c>
      <c r="BN447" s="14" t="e">
        <f t="shared" si="412"/>
        <v>#DIV/0!</v>
      </c>
      <c r="BO447" s="28" t="str">
        <f>IFERROR((IF(BN447&gt;=BP447,"SOBRESALIENTE",IF(BN447&lt;BP447-(BP447*0.05),"NO CUMPLIDA","ACEPTABLE"))),"N/A")</f>
        <v>N/A</v>
      </c>
      <c r="BP447" s="24">
        <f t="shared" si="472"/>
        <v>0.9</v>
      </c>
      <c r="BQ447" s="21"/>
      <c r="BR447" s="21"/>
      <c r="BS447" s="21"/>
      <c r="BT447" s="14" t="e">
        <f t="shared" si="413"/>
        <v>#DIV/0!</v>
      </c>
      <c r="BU447" s="21"/>
      <c r="BV447" s="21"/>
      <c r="BW447" s="14" t="e">
        <f t="shared" si="414"/>
        <v>#DIV/0!</v>
      </c>
      <c r="BX447" s="21"/>
      <c r="BY447" s="21"/>
      <c r="BZ447" s="14" t="e">
        <f t="shared" si="415"/>
        <v>#DIV/0!</v>
      </c>
      <c r="CA447" s="27">
        <f t="shared" ref="CA447:CA474" si="475">SUM(BR447,BU447,BX447)</f>
        <v>0</v>
      </c>
      <c r="CB447" s="26">
        <f t="shared" si="473"/>
        <v>0</v>
      </c>
      <c r="CC447" s="14" t="e">
        <f t="shared" si="417"/>
        <v>#DIV/0!</v>
      </c>
      <c r="CD447" s="28" t="str">
        <f>IFERROR((IF(CC447&gt;=CE447,"SOBRESALIENTE",IF(CC447&lt;CE447-(CE447*0.05),"NO CUMPLIDA","ACEPTABLE"))),"N/A")</f>
        <v>N/A</v>
      </c>
      <c r="CE447" s="24">
        <f t="shared" si="474"/>
        <v>0.9</v>
      </c>
      <c r="CF447" s="21"/>
      <c r="CG447" s="163">
        <f t="shared" si="471"/>
        <v>69</v>
      </c>
      <c r="CH447" s="163">
        <f t="shared" si="471"/>
        <v>74</v>
      </c>
      <c r="CI447" s="14">
        <f t="shared" si="418"/>
        <v>0.93243243243243246</v>
      </c>
      <c r="CJ447" s="28" t="str">
        <f>IFERROR((IF(CI447&gt;=CK447,"SOBRESALIENTE",IF(CI447&lt;CK447-(CK447*0.05),"NO CUMPLIDA","ACEPTABLE"))),"N/A")</f>
        <v>SOBRESALIENTE</v>
      </c>
      <c r="CK447" s="11">
        <v>0.9</v>
      </c>
      <c r="CL447" s="26"/>
      <c r="CM447" s="26">
        <f t="shared" si="452"/>
        <v>69</v>
      </c>
      <c r="CN447" s="38">
        <f t="shared" si="425"/>
        <v>12.333333333333334</v>
      </c>
      <c r="CO447" s="14">
        <f t="shared" si="420"/>
        <v>5.5945945945945947</v>
      </c>
      <c r="CP447" s="28" t="str">
        <f>IFERROR((IF(CO447&gt;=CQ447,"SOBRESALIENTE",IF(CO447&lt;CQ447-(CQ447*0.05),"NO CUMPLIDA","ACEPTABLE"))),"N/A")</f>
        <v>SOBRESALIENTE</v>
      </c>
      <c r="CQ447" s="11">
        <v>0.9</v>
      </c>
      <c r="CR447" s="26"/>
      <c r="CS447" s="163">
        <f t="shared" ref="CS447:CS473" si="476">SUBTOTAL(9,BC447,BF447,BI447,BR447,BU447,BX447)</f>
        <v>0</v>
      </c>
      <c r="CT447" s="29">
        <f t="shared" si="426"/>
        <v>12.333333333333334</v>
      </c>
      <c r="CU447" s="30">
        <f t="shared" si="421"/>
        <v>0</v>
      </c>
      <c r="CV447" s="28" t="str">
        <f>IFERROR((IF(CU447&gt;=CW447,"SOBRESALIENTE",IF(CU447&lt;CW447-(CW447*0.05),"NO CUMPLIDA","ACEPTABLE"))),"N/A")</f>
        <v>NO CUMPLIDA</v>
      </c>
      <c r="CW447" s="11">
        <v>0.9</v>
      </c>
      <c r="CX447" s="26"/>
      <c r="CY447" s="163">
        <f t="shared" si="455"/>
        <v>69</v>
      </c>
      <c r="CZ447" s="38">
        <f t="shared" si="455"/>
        <v>74</v>
      </c>
      <c r="DA447" s="30">
        <f t="shared" si="422"/>
        <v>0.93243243243243246</v>
      </c>
      <c r="DB447" s="28" t="str">
        <f>IFERROR((IF(DA447&gt;=DC447,"SOBRESALIENTE",IF(DA447&lt;DC447-(DC447*0.05),"NO CUMPLIDA","ACEPTABLE"))),"N/A")</f>
        <v>SOBRESALIENTE</v>
      </c>
      <c r="DC447" s="11">
        <v>0.9</v>
      </c>
      <c r="DD447" s="26"/>
    </row>
    <row r="448" spans="1:108" ht="168.75">
      <c r="A448" s="6" t="s">
        <v>3443</v>
      </c>
      <c r="B448" s="7" t="s">
        <v>531</v>
      </c>
      <c r="C448" s="8" t="s">
        <v>3327</v>
      </c>
      <c r="D448" s="9" t="s">
        <v>3328</v>
      </c>
      <c r="E448" s="9">
        <v>12991003</v>
      </c>
      <c r="F448" s="8" t="s">
        <v>3434</v>
      </c>
      <c r="G448" s="9" t="s">
        <v>3328</v>
      </c>
      <c r="H448" s="9">
        <v>12991003</v>
      </c>
      <c r="I448" s="7" t="s">
        <v>760</v>
      </c>
      <c r="J448" s="7" t="s">
        <v>3444</v>
      </c>
      <c r="K448" s="7" t="s">
        <v>3445</v>
      </c>
      <c r="L448" s="7" t="s">
        <v>537</v>
      </c>
      <c r="M448" s="7" t="s">
        <v>3446</v>
      </c>
      <c r="N448" s="7" t="s">
        <v>112</v>
      </c>
      <c r="O448" s="7" t="s">
        <v>2</v>
      </c>
      <c r="P448" s="7" t="s">
        <v>1717</v>
      </c>
      <c r="Q448" s="7" t="s">
        <v>193</v>
      </c>
      <c r="R448" s="8" t="s">
        <v>3447</v>
      </c>
      <c r="S448" s="7" t="s">
        <v>3448</v>
      </c>
      <c r="T448" s="7" t="s">
        <v>3449</v>
      </c>
      <c r="U448" s="11">
        <v>0.7</v>
      </c>
      <c r="V448" s="7" t="s">
        <v>160</v>
      </c>
      <c r="W448" s="391">
        <v>2137</v>
      </c>
      <c r="X448" s="391">
        <v>3653</v>
      </c>
      <c r="Y448" s="14">
        <f t="shared" si="402"/>
        <v>0.58499863126197649</v>
      </c>
      <c r="Z448" s="391">
        <v>1855</v>
      </c>
      <c r="AA448" s="391">
        <v>2760</v>
      </c>
      <c r="AB448" s="14">
        <f t="shared" si="403"/>
        <v>0.67210144927536231</v>
      </c>
      <c r="AC448" s="391">
        <v>2215</v>
      </c>
      <c r="AD448" s="391">
        <v>3213</v>
      </c>
      <c r="AE448" s="14">
        <f t="shared" si="404"/>
        <v>0.68938686585745412</v>
      </c>
      <c r="AF448" s="49">
        <f t="shared" ref="AF448:AG474" si="477">SUM(W448,Z448,AC448)</f>
        <v>6207</v>
      </c>
      <c r="AG448" s="7">
        <f t="shared" si="477"/>
        <v>9626</v>
      </c>
      <c r="AH448" s="14">
        <f t="shared" si="423"/>
        <v>0.64481612300020774</v>
      </c>
      <c r="AI448" s="17" t="str">
        <f>IFERROR((IF(AH448&gt;=AJ448,"SOBRESALIENTE",IF(AH448&lt;AJ448-(AJ448*0.05),"NO CUMPLIDA","ACEPTABLE"))),"N/A")</f>
        <v>NO CUMPLIDA</v>
      </c>
      <c r="AJ448" s="11">
        <v>0.7</v>
      </c>
      <c r="AK448" s="11" t="s">
        <v>119</v>
      </c>
      <c r="AL448" s="7" t="s">
        <v>3450</v>
      </c>
      <c r="AM448" s="392">
        <v>1740</v>
      </c>
      <c r="AN448" s="392">
        <v>2518</v>
      </c>
      <c r="AO448" s="14">
        <f t="shared" si="405"/>
        <v>0.69102462271644161</v>
      </c>
      <c r="AP448" s="392">
        <v>2258</v>
      </c>
      <c r="AQ448" s="392">
        <v>3083</v>
      </c>
      <c r="AR448" s="14">
        <f t="shared" si="406"/>
        <v>0.73240350308141422</v>
      </c>
      <c r="AS448" s="392">
        <v>2181</v>
      </c>
      <c r="AT448" s="392">
        <v>4210</v>
      </c>
      <c r="AU448" s="14">
        <f t="shared" si="407"/>
        <v>0.51805225653206655</v>
      </c>
      <c r="AV448" s="49">
        <f t="shared" si="435"/>
        <v>6179</v>
      </c>
      <c r="AW448" s="7">
        <f t="shared" si="435"/>
        <v>9811</v>
      </c>
      <c r="AX448" s="14">
        <f t="shared" si="408"/>
        <v>0.62980328203037406</v>
      </c>
      <c r="AY448" s="17" t="str">
        <f t="shared" ref="AY448:AY460" si="478">IFERROR((IF(AX448&gt;=AZ448,"SOBRESALIENTE",IF(AX448&gt;AZ448+(AZ448*0.05),"NO CUMPLIDA","ACEPTABLE"))),"N/A")</f>
        <v>ACEPTABLE</v>
      </c>
      <c r="AZ448" s="11">
        <f t="shared" si="424"/>
        <v>0.7</v>
      </c>
      <c r="BA448" s="11" t="s">
        <v>119</v>
      </c>
      <c r="BB448" s="7" t="s">
        <v>3451</v>
      </c>
      <c r="BC448" s="21"/>
      <c r="BD448" s="21"/>
      <c r="BE448" s="14" t="e">
        <f t="shared" si="409"/>
        <v>#DIV/0!</v>
      </c>
      <c r="BF448" s="21"/>
      <c r="BG448" s="21"/>
      <c r="BH448" s="14" t="e">
        <f t="shared" si="410"/>
        <v>#DIV/0!</v>
      </c>
      <c r="BI448" s="21"/>
      <c r="BJ448" s="21"/>
      <c r="BK448" s="14" t="e">
        <f t="shared" si="411"/>
        <v>#DIV/0!</v>
      </c>
      <c r="BL448" s="27">
        <f t="shared" si="436"/>
        <v>0</v>
      </c>
      <c r="BM448" s="26">
        <f t="shared" si="436"/>
        <v>0</v>
      </c>
      <c r="BN448" s="14" t="e">
        <f t="shared" si="412"/>
        <v>#DIV/0!</v>
      </c>
      <c r="BO448" s="28" t="str">
        <f>IFERROR((IF(BN448&lt;=BP448,"SOBRESALIENTE",IF(BN448&lt;BP448+(BP448*0.05),"NO CUMPLIDA","ACEPTABLE"))),"N/A")</f>
        <v>N/A</v>
      </c>
      <c r="BP448" s="24">
        <f t="shared" si="472"/>
        <v>0.7</v>
      </c>
      <c r="BQ448" s="21"/>
      <c r="BR448" s="21"/>
      <c r="BS448" s="21"/>
      <c r="BT448" s="14" t="e">
        <f t="shared" si="413"/>
        <v>#DIV/0!</v>
      </c>
      <c r="BU448" s="21"/>
      <c r="BV448" s="21"/>
      <c r="BW448" s="14" t="e">
        <f t="shared" si="414"/>
        <v>#DIV/0!</v>
      </c>
      <c r="BX448" s="21"/>
      <c r="BY448" s="21"/>
      <c r="BZ448" s="14" t="e">
        <f t="shared" si="415"/>
        <v>#DIV/0!</v>
      </c>
      <c r="CA448" s="27">
        <f t="shared" si="475"/>
        <v>0</v>
      </c>
      <c r="CB448" s="26">
        <f t="shared" si="473"/>
        <v>0</v>
      </c>
      <c r="CC448" s="14" t="e">
        <f t="shared" si="417"/>
        <v>#DIV/0!</v>
      </c>
      <c r="CD448" s="28" t="str">
        <f>IFERROR((IF(CC448&lt;=CE448,"SOBRESALIENTE",IF(CC448&lt;CE448-(CE448*0.05),"NO CUMPLIDA","ACEPTABLE"))),"N/A")</f>
        <v>N/A</v>
      </c>
      <c r="CE448" s="24">
        <f t="shared" si="474"/>
        <v>0.7</v>
      </c>
      <c r="CF448" s="21"/>
      <c r="CG448" s="163">
        <f t="shared" si="471"/>
        <v>12386</v>
      </c>
      <c r="CH448" s="163">
        <f t="shared" si="471"/>
        <v>19437</v>
      </c>
      <c r="CI448" s="14">
        <f t="shared" si="418"/>
        <v>0.63723825693265423</v>
      </c>
      <c r="CJ448" s="28" t="str">
        <f>IFERROR((IF(CI448&gt;=CK448,"SOBRESALIENTE",IF(CI448&lt;CK448-(CK448*0.05),"NO CUMPLIDA","ACEPTABLE"))),"N/A")</f>
        <v>NO CUMPLIDA</v>
      </c>
      <c r="CK448" s="11">
        <v>0.7</v>
      </c>
      <c r="CL448" s="26"/>
      <c r="CM448" s="26">
        <f t="shared" si="452"/>
        <v>12386</v>
      </c>
      <c r="CN448" s="38">
        <f t="shared" si="425"/>
        <v>3239.5</v>
      </c>
      <c r="CO448" s="14">
        <f t="shared" si="420"/>
        <v>3.8234295415959254</v>
      </c>
      <c r="CP448" s="28" t="str">
        <f>IFERROR((IF(CO448&lt;=CQ448,"SOBRESALIENTE",IF(CO448&lt;CQ448+(CQ448*0.05),"NO CUMPLIDA","ACEPTABLE"))),"N/A")</f>
        <v>ACEPTABLE</v>
      </c>
      <c r="CQ448" s="11">
        <v>0.7</v>
      </c>
      <c r="CR448" s="26"/>
      <c r="CS448" s="163">
        <f t="shared" si="476"/>
        <v>0</v>
      </c>
      <c r="CT448" s="29">
        <f t="shared" si="426"/>
        <v>3239.5</v>
      </c>
      <c r="CU448" s="30">
        <f t="shared" si="421"/>
        <v>0</v>
      </c>
      <c r="CV448" s="28" t="str">
        <f>IFERROR((IF(CU448&lt;=CW448,"SOBRESALIENTE",IF(CU448&lt;CW448+(CW448*0.05),"NO CUMPLIDA","ACEPTABLE"))),"N/A")</f>
        <v>SOBRESALIENTE</v>
      </c>
      <c r="CW448" s="11">
        <v>0.7</v>
      </c>
      <c r="CX448" s="26"/>
      <c r="CY448" s="163">
        <f t="shared" ref="CY448:CZ474" si="479">SUBTOTAL(9,W448,Z448,AC448,AM448,AP448,AS448,BC448,BF448,BI448,BR448,BU448,BX448)</f>
        <v>12386</v>
      </c>
      <c r="CZ448" s="38">
        <f t="shared" si="479"/>
        <v>19437</v>
      </c>
      <c r="DA448" s="30">
        <f t="shared" si="422"/>
        <v>0.63723825693265423</v>
      </c>
      <c r="DB448" s="28" t="str">
        <f>IFERROR((IF(DA448&lt;=DC448,"SOBRESALIENTE",IF(DA448&lt;DC448+(DC448*0.05),"NO CUMPLIDA","ACEPTABLE"))),"N/A")</f>
        <v>SOBRESALIENTE</v>
      </c>
      <c r="DC448" s="11">
        <v>0.7</v>
      </c>
      <c r="DD448" s="26"/>
    </row>
    <row r="449" spans="1:108" ht="62.25" customHeight="1">
      <c r="A449" s="6" t="s">
        <v>3443</v>
      </c>
      <c r="B449" s="7" t="s">
        <v>531</v>
      </c>
      <c r="C449" s="8" t="s">
        <v>3327</v>
      </c>
      <c r="D449" s="9" t="s">
        <v>3328</v>
      </c>
      <c r="E449" s="9">
        <v>12991003</v>
      </c>
      <c r="F449" s="8" t="s">
        <v>3434</v>
      </c>
      <c r="G449" s="9" t="s">
        <v>3328</v>
      </c>
      <c r="H449" s="9">
        <v>12991003</v>
      </c>
      <c r="I449" s="81" t="s">
        <v>396</v>
      </c>
      <c r="J449" s="81" t="s">
        <v>3452</v>
      </c>
      <c r="K449" s="81" t="s">
        <v>3453</v>
      </c>
      <c r="L449" s="7" t="s">
        <v>537</v>
      </c>
      <c r="M449" s="81" t="s">
        <v>3454</v>
      </c>
      <c r="N449" s="7" t="s">
        <v>550</v>
      </c>
      <c r="O449" s="7" t="s">
        <v>172</v>
      </c>
      <c r="P449" s="7" t="s">
        <v>184</v>
      </c>
      <c r="Q449" s="7" t="s">
        <v>1690</v>
      </c>
      <c r="R449" s="8" t="s">
        <v>3455</v>
      </c>
      <c r="S449" s="7" t="s">
        <v>3456</v>
      </c>
      <c r="T449" s="7" t="s">
        <v>3457</v>
      </c>
      <c r="U449" s="14">
        <v>0.8</v>
      </c>
      <c r="V449" s="7" t="s">
        <v>160</v>
      </c>
      <c r="W449" s="391">
        <v>16</v>
      </c>
      <c r="X449" s="391">
        <v>546</v>
      </c>
      <c r="Y449" s="14">
        <f t="shared" si="402"/>
        <v>2.9304029304029304E-2</v>
      </c>
      <c r="Z449" s="391">
        <v>8</v>
      </c>
      <c r="AA449" s="391">
        <v>532</v>
      </c>
      <c r="AB449" s="14">
        <f t="shared" si="403"/>
        <v>1.5037593984962405E-2</v>
      </c>
      <c r="AC449" s="391">
        <v>9</v>
      </c>
      <c r="AD449" s="391">
        <v>625</v>
      </c>
      <c r="AE449" s="14">
        <f t="shared" si="404"/>
        <v>1.44E-2</v>
      </c>
      <c r="AF449" s="49">
        <f t="shared" si="477"/>
        <v>33</v>
      </c>
      <c r="AG449" s="7">
        <f t="shared" si="477"/>
        <v>1703</v>
      </c>
      <c r="AH449" s="14">
        <f t="shared" si="423"/>
        <v>1.9377568995889608E-2</v>
      </c>
      <c r="AI449" s="17" t="str">
        <f>IFERROR((IF(AH449&lt;=AJ449,"SOBRESALIENTE",IF(AH449&lt;AJ449+(AJ449*0.05),"NO CUMPLIDA","ACEPTABLE"))),"N/A")</f>
        <v>SOBRESALIENTE</v>
      </c>
      <c r="AJ449" s="14">
        <v>0.8</v>
      </c>
      <c r="AK449" s="11" t="s">
        <v>119</v>
      </c>
      <c r="AL449" s="7" t="s">
        <v>3458</v>
      </c>
      <c r="AM449" s="392">
        <v>7</v>
      </c>
      <c r="AN449" s="393">
        <v>451</v>
      </c>
      <c r="AO449" s="14">
        <f t="shared" si="405"/>
        <v>1.5521064301552107E-2</v>
      </c>
      <c r="AP449" s="394">
        <v>7</v>
      </c>
      <c r="AQ449" s="392">
        <v>613</v>
      </c>
      <c r="AR449" s="14">
        <f t="shared" si="406"/>
        <v>1.1419249592169658E-2</v>
      </c>
      <c r="AS449" s="392">
        <v>6</v>
      </c>
      <c r="AT449" s="392">
        <v>587</v>
      </c>
      <c r="AU449" s="14">
        <f t="shared" si="407"/>
        <v>1.0221465076660987E-2</v>
      </c>
      <c r="AV449" s="49">
        <f t="shared" si="435"/>
        <v>20</v>
      </c>
      <c r="AW449" s="7">
        <f t="shared" si="435"/>
        <v>1651</v>
      </c>
      <c r="AX449" s="14">
        <f t="shared" si="408"/>
        <v>1.2113870381586917E-2</v>
      </c>
      <c r="AY449" s="17" t="str">
        <f t="shared" si="478"/>
        <v>ACEPTABLE</v>
      </c>
      <c r="AZ449" s="11">
        <f t="shared" si="424"/>
        <v>0.8</v>
      </c>
      <c r="BA449" s="11" t="s">
        <v>119</v>
      </c>
      <c r="BB449" s="7" t="s">
        <v>3459</v>
      </c>
      <c r="BC449" s="21"/>
      <c r="BD449" s="21"/>
      <c r="BE449" s="14" t="e">
        <f t="shared" si="409"/>
        <v>#DIV/0!</v>
      </c>
      <c r="BF449" s="21"/>
      <c r="BG449" s="21"/>
      <c r="BH449" s="14" t="e">
        <f t="shared" si="410"/>
        <v>#DIV/0!</v>
      </c>
      <c r="BI449" s="21"/>
      <c r="BJ449" s="21"/>
      <c r="BK449" s="14" t="e">
        <f t="shared" si="411"/>
        <v>#DIV/0!</v>
      </c>
      <c r="BL449" s="27">
        <f t="shared" si="436"/>
        <v>0</v>
      </c>
      <c r="BM449" s="26">
        <f t="shared" si="436"/>
        <v>0</v>
      </c>
      <c r="BN449" s="14" t="e">
        <f t="shared" si="412"/>
        <v>#DIV/0!</v>
      </c>
      <c r="BO449" s="28" t="str">
        <f>IFERROR((IF(BN449&lt;=BP449,"SOBRESALIENTE",IF(BN449&lt;BP449+(BP449*0.05),"NO CUMPLIDA","ACEPTABLE"))),"N/A")</f>
        <v>N/A</v>
      </c>
      <c r="BP449" s="24">
        <f t="shared" si="472"/>
        <v>0.8</v>
      </c>
      <c r="BQ449" s="21"/>
      <c r="BR449" s="21"/>
      <c r="BS449" s="21"/>
      <c r="BT449" s="14" t="e">
        <f t="shared" si="413"/>
        <v>#DIV/0!</v>
      </c>
      <c r="BU449" s="21"/>
      <c r="BV449" s="21"/>
      <c r="BW449" s="14" t="e">
        <f t="shared" si="414"/>
        <v>#DIV/0!</v>
      </c>
      <c r="BX449" s="21"/>
      <c r="BY449" s="21"/>
      <c r="BZ449" s="14" t="e">
        <f t="shared" si="415"/>
        <v>#DIV/0!</v>
      </c>
      <c r="CA449" s="27">
        <f t="shared" si="475"/>
        <v>0</v>
      </c>
      <c r="CB449" s="26">
        <f t="shared" si="473"/>
        <v>0</v>
      </c>
      <c r="CC449" s="14" t="e">
        <f t="shared" si="417"/>
        <v>#DIV/0!</v>
      </c>
      <c r="CD449" s="28" t="str">
        <f>IFERROR((IF(CC449&lt;=CE449,"SOBRESALIENTE",IF(CC449&lt;CE449-(CE449*0.05),"NO CUMPLIDA","ACEPTABLE"))),"N/A")</f>
        <v>N/A</v>
      </c>
      <c r="CE449" s="24">
        <f t="shared" si="474"/>
        <v>0.8</v>
      </c>
      <c r="CF449" s="21"/>
      <c r="CG449" s="163">
        <f t="shared" si="471"/>
        <v>53</v>
      </c>
      <c r="CH449" s="163">
        <f t="shared" si="471"/>
        <v>3354</v>
      </c>
      <c r="CI449" s="14">
        <f t="shared" si="418"/>
        <v>1.5802027429934407E-2</v>
      </c>
      <c r="CJ449" s="28" t="str">
        <f>IFERROR((IF(CI449&lt;=CK449,"SOBRESALIENTE",IF(CI449&lt;CK449+(CK449*0.05),"NO CUMPLIDA","ACEPTABLE"))),"N/A")</f>
        <v>SOBRESALIENTE</v>
      </c>
      <c r="CK449" s="14">
        <v>0.8</v>
      </c>
      <c r="CL449" s="26"/>
      <c r="CM449" s="26">
        <f t="shared" si="452"/>
        <v>53</v>
      </c>
      <c r="CN449" s="38">
        <f t="shared" si="425"/>
        <v>559</v>
      </c>
      <c r="CO449" s="14">
        <f t="shared" si="420"/>
        <v>9.4812164579606437E-2</v>
      </c>
      <c r="CP449" s="28" t="str">
        <f>IFERROR((IF(CO449&lt;=CQ449,"SOBRESALIENTE",IF(CO449&lt;CQ449+(CQ449*0.05),"NO CUMPLIDA","ACEPTABLE"))),"N/A")</f>
        <v>SOBRESALIENTE</v>
      </c>
      <c r="CQ449" s="14">
        <v>0.8</v>
      </c>
      <c r="CR449" s="26"/>
      <c r="CS449" s="163">
        <f t="shared" si="476"/>
        <v>0</v>
      </c>
      <c r="CT449" s="29">
        <f t="shared" si="426"/>
        <v>559</v>
      </c>
      <c r="CU449" s="30">
        <f t="shared" si="421"/>
        <v>0</v>
      </c>
      <c r="CV449" s="28" t="str">
        <f>IFERROR((IF(CU449&lt;=CW449,"SOBRESALIENTE",IF(CU449&lt;CW449+(CW449*0.05),"NO CUMPLIDA","ACEPTABLE"))),"N/A")</f>
        <v>SOBRESALIENTE</v>
      </c>
      <c r="CW449" s="14">
        <v>0.8</v>
      </c>
      <c r="CX449" s="26"/>
      <c r="CY449" s="163">
        <f t="shared" si="479"/>
        <v>53</v>
      </c>
      <c r="CZ449" s="38">
        <f t="shared" si="479"/>
        <v>3354</v>
      </c>
      <c r="DA449" s="30">
        <f t="shared" si="422"/>
        <v>1.5802027429934407E-2</v>
      </c>
      <c r="DB449" s="28" t="str">
        <f>IFERROR((IF(DA449&lt;=DC449,"SOBRESALIENTE",IF(DA449&lt;DC449+(DC449*0.05),"NO CUMPLIDA","ACEPTABLE"))),"N/A")</f>
        <v>SOBRESALIENTE</v>
      </c>
      <c r="DC449" s="14">
        <v>0.8</v>
      </c>
      <c r="DD449" s="26"/>
    </row>
    <row r="450" spans="1:108" ht="63.75" customHeight="1">
      <c r="A450" s="6" t="s">
        <v>3443</v>
      </c>
      <c r="B450" s="7" t="s">
        <v>531</v>
      </c>
      <c r="C450" s="8" t="s">
        <v>3327</v>
      </c>
      <c r="D450" s="9" t="s">
        <v>3328</v>
      </c>
      <c r="E450" s="9">
        <v>12991003</v>
      </c>
      <c r="F450" s="8" t="s">
        <v>3434</v>
      </c>
      <c r="G450" s="9" t="s">
        <v>3328</v>
      </c>
      <c r="H450" s="9">
        <v>12991003</v>
      </c>
      <c r="I450" s="81" t="s">
        <v>396</v>
      </c>
      <c r="J450" s="81" t="s">
        <v>3452</v>
      </c>
      <c r="K450" s="81" t="s">
        <v>3453</v>
      </c>
      <c r="L450" s="7" t="s">
        <v>537</v>
      </c>
      <c r="M450" s="81" t="s">
        <v>896</v>
      </c>
      <c r="N450" s="7" t="s">
        <v>550</v>
      </c>
      <c r="O450" s="7" t="s">
        <v>172</v>
      </c>
      <c r="P450" s="7" t="s">
        <v>184</v>
      </c>
      <c r="Q450" s="7" t="s">
        <v>1690</v>
      </c>
      <c r="R450" s="8" t="s">
        <v>3460</v>
      </c>
      <c r="S450" s="7" t="s">
        <v>3461</v>
      </c>
      <c r="T450" s="7" t="s">
        <v>3457</v>
      </c>
      <c r="U450" s="11">
        <v>0.01</v>
      </c>
      <c r="V450" s="7" t="s">
        <v>160</v>
      </c>
      <c r="W450" s="391">
        <v>12</v>
      </c>
      <c r="X450" s="395">
        <v>546</v>
      </c>
      <c r="Y450" s="14">
        <f t="shared" ref="Y450:Y474" si="480">W450/X450</f>
        <v>2.197802197802198E-2</v>
      </c>
      <c r="Z450" s="396">
        <v>14</v>
      </c>
      <c r="AA450" s="391">
        <v>532</v>
      </c>
      <c r="AB450" s="14">
        <f t="shared" ref="AB450:AB474" si="481">Z450/AA450</f>
        <v>2.6315789473684209E-2</v>
      </c>
      <c r="AC450" s="391">
        <v>4</v>
      </c>
      <c r="AD450" s="391">
        <v>625</v>
      </c>
      <c r="AE450" s="14">
        <f t="shared" ref="AE450:AE474" si="482">AC450/AD450</f>
        <v>6.4000000000000003E-3</v>
      </c>
      <c r="AF450" s="49">
        <f t="shared" si="477"/>
        <v>30</v>
      </c>
      <c r="AG450" s="49">
        <f t="shared" si="477"/>
        <v>1703</v>
      </c>
      <c r="AH450" s="14">
        <f t="shared" si="423"/>
        <v>1.7615971814445096E-2</v>
      </c>
      <c r="AI450" s="17" t="str">
        <f>IFERROR((IF(AH450&lt;=AJ450,"SOBRESALIENTE",IF(AH450&lt;AJ450+(AJ450*0.05),"NO CUMPLIDA","ACEPTABLE"))),"N/A")</f>
        <v>ACEPTABLE</v>
      </c>
      <c r="AJ450" s="11">
        <v>0.01</v>
      </c>
      <c r="AK450" s="11" t="s">
        <v>119</v>
      </c>
      <c r="AL450" s="52" t="s">
        <v>3462</v>
      </c>
      <c r="AM450" s="397">
        <v>7</v>
      </c>
      <c r="AN450" s="392">
        <v>451</v>
      </c>
      <c r="AO450" s="14">
        <f t="shared" ref="AO450:AO474" si="483">AM450/AN450</f>
        <v>1.5521064301552107E-2</v>
      </c>
      <c r="AP450" s="397">
        <v>13</v>
      </c>
      <c r="AQ450" s="392">
        <v>613</v>
      </c>
      <c r="AR450" s="14">
        <f t="shared" ref="AR450:AR474" si="484">AP450/AQ450</f>
        <v>2.1207177814029365E-2</v>
      </c>
      <c r="AS450" s="397">
        <v>10</v>
      </c>
      <c r="AT450" s="392">
        <v>587</v>
      </c>
      <c r="AU450" s="14">
        <f t="shared" ref="AU450:AU474" si="485">AS450/AT450</f>
        <v>1.7035775127768313E-2</v>
      </c>
      <c r="AV450" s="49">
        <f t="shared" si="435"/>
        <v>30</v>
      </c>
      <c r="AW450" s="49">
        <f t="shared" si="435"/>
        <v>1651</v>
      </c>
      <c r="AX450" s="14">
        <f t="shared" ref="AX450:AX474" si="486">AV450/AW450</f>
        <v>1.8170805572380374E-2</v>
      </c>
      <c r="AY450" s="17" t="str">
        <f t="shared" si="478"/>
        <v>SOBRESALIENTE</v>
      </c>
      <c r="AZ450" s="11">
        <f t="shared" si="424"/>
        <v>0.01</v>
      </c>
      <c r="BA450" s="11" t="s">
        <v>119</v>
      </c>
      <c r="BB450" s="7" t="s">
        <v>3463</v>
      </c>
      <c r="BC450" s="21"/>
      <c r="BD450" s="21"/>
      <c r="BE450" s="14" t="e">
        <f t="shared" ref="BE450:BE474" si="487">BC450/BD450</f>
        <v>#DIV/0!</v>
      </c>
      <c r="BF450" s="21"/>
      <c r="BG450" s="21"/>
      <c r="BH450" s="14" t="e">
        <f t="shared" ref="BH450:BH474" si="488">BF450/BG450</f>
        <v>#DIV/0!</v>
      </c>
      <c r="BI450" s="21"/>
      <c r="BJ450" s="21"/>
      <c r="BK450" s="14" t="e">
        <f t="shared" ref="BK450:BK474" si="489">BI450/BJ450</f>
        <v>#DIV/0!</v>
      </c>
      <c r="BL450" s="27">
        <f t="shared" si="436"/>
        <v>0</v>
      </c>
      <c r="BM450" s="26">
        <f t="shared" si="436"/>
        <v>0</v>
      </c>
      <c r="BN450" s="14" t="e">
        <f t="shared" ref="BN450:BN474" si="490">BL450/BM450</f>
        <v>#DIV/0!</v>
      </c>
      <c r="BO450" s="28" t="str">
        <f>IFERROR((IF(BN450&gt;=BP450,"SOBRESALIENTE",IF(BN450&lt;BP450-(BP450*0.05),"NO CUMPLIDA","ACEPTABLE"))),"N/A")</f>
        <v>N/A</v>
      </c>
      <c r="BP450" s="24">
        <f t="shared" si="472"/>
        <v>0.01</v>
      </c>
      <c r="BQ450" s="21"/>
      <c r="BR450" s="21"/>
      <c r="BS450" s="21"/>
      <c r="BT450" s="14" t="e">
        <f t="shared" ref="BT450:BT474" si="491">BR450/BS450</f>
        <v>#DIV/0!</v>
      </c>
      <c r="BU450" s="21"/>
      <c r="BV450" s="21"/>
      <c r="BW450" s="14" t="e">
        <f t="shared" ref="BW450:BW474" si="492">BU450/BV450</f>
        <v>#DIV/0!</v>
      </c>
      <c r="BX450" s="21"/>
      <c r="BY450" s="21"/>
      <c r="BZ450" s="14" t="e">
        <f t="shared" ref="BZ450:BZ474" si="493">BX450/BY450</f>
        <v>#DIV/0!</v>
      </c>
      <c r="CA450" s="27">
        <f t="shared" si="475"/>
        <v>0</v>
      </c>
      <c r="CB450" s="26">
        <f t="shared" si="473"/>
        <v>0</v>
      </c>
      <c r="CC450" s="14" t="e">
        <f t="shared" ref="CC450:CC474" si="494">CA450/CB450</f>
        <v>#DIV/0!</v>
      </c>
      <c r="CD450" s="28" t="str">
        <f>IFERROR((IF(CC450&gt;=CE450,"SOBRESALIENTE",IF(CC450&lt;CE450-(CE450*0.05),"NO CUMPLIDA","ACEPTABLE"))),"N/A")</f>
        <v>N/A</v>
      </c>
      <c r="CE450" s="24">
        <f t="shared" si="474"/>
        <v>0.01</v>
      </c>
      <c r="CF450" s="21"/>
      <c r="CG450" s="163">
        <f t="shared" si="471"/>
        <v>60</v>
      </c>
      <c r="CH450" s="163">
        <f t="shared" si="471"/>
        <v>3354</v>
      </c>
      <c r="CI450" s="14">
        <f t="shared" ref="CI450:CI474" si="495">CG450/CH450</f>
        <v>1.7889087656529516E-2</v>
      </c>
      <c r="CJ450" s="28" t="str">
        <f>IFERROR((IF(CI450&lt;=CK450,"SOBRESALIENTE",IF(CI450&lt;CK450+(CK450*0.05),"NO CUMPLIDA","ACEPTABLE"))),"N/A")</f>
        <v>ACEPTABLE</v>
      </c>
      <c r="CK450" s="11">
        <v>0.01</v>
      </c>
      <c r="CL450" s="26"/>
      <c r="CM450" s="26">
        <f t="shared" si="452"/>
        <v>60</v>
      </c>
      <c r="CN450" s="38">
        <f t="shared" si="425"/>
        <v>559</v>
      </c>
      <c r="CO450" s="14">
        <f t="shared" ref="CO450:CO474" si="496">CM450/CN450</f>
        <v>0.1073345259391771</v>
      </c>
      <c r="CP450" s="28" t="str">
        <f>IFERROR((IF(CO450&lt;=CQ450,"SOBRESALIENTE",IF(CO450&lt;CQ450+(CQ450*0.05),"NO CUMPLIDA","ACEPTABLE"))),"N/A")</f>
        <v>ACEPTABLE</v>
      </c>
      <c r="CQ450" s="11">
        <v>0.01</v>
      </c>
      <c r="CR450" s="26"/>
      <c r="CS450" s="163">
        <f t="shared" si="476"/>
        <v>0</v>
      </c>
      <c r="CT450" s="29">
        <f t="shared" si="426"/>
        <v>559</v>
      </c>
      <c r="CU450" s="30">
        <f t="shared" ref="CU450:CU474" si="497">CS450/CT450</f>
        <v>0</v>
      </c>
      <c r="CV450" s="28" t="str">
        <f>IFERROR((IF(CU450&gt;=CW450,"SOBRESALIENTE",IF(CU450&lt;CW450-(CW450*0.05),"NO CUMPLIDA","ACEPTABLE"))),"N/A")</f>
        <v>NO CUMPLIDA</v>
      </c>
      <c r="CW450" s="11">
        <v>0.01</v>
      </c>
      <c r="CX450" s="26"/>
      <c r="CY450" s="163">
        <f t="shared" si="479"/>
        <v>60</v>
      </c>
      <c r="CZ450" s="38">
        <f t="shared" si="479"/>
        <v>3354</v>
      </c>
      <c r="DA450" s="30">
        <f t="shared" ref="DA450:DA474" si="498">CY450/CZ450</f>
        <v>1.7889087656529516E-2</v>
      </c>
      <c r="DB450" s="28" t="str">
        <f>IFERROR((IF(DA450&lt;=DC450,"SOBRESALIENTE",IF(DA450&lt;DC450+(DC450*0.05),"NO CUMPLIDA","ACEPTABLE"))),"N/A")</f>
        <v>ACEPTABLE</v>
      </c>
      <c r="DC450" s="11">
        <v>0.01</v>
      </c>
      <c r="DD450" s="26"/>
    </row>
    <row r="451" spans="1:108" ht="75.75" customHeight="1">
      <c r="A451" s="8" t="s">
        <v>3464</v>
      </c>
      <c r="B451" s="7" t="s">
        <v>531</v>
      </c>
      <c r="C451" s="8" t="s">
        <v>3327</v>
      </c>
      <c r="D451" s="9" t="s">
        <v>3328</v>
      </c>
      <c r="E451" s="9">
        <v>12991003</v>
      </c>
      <c r="F451" s="8" t="s">
        <v>3434</v>
      </c>
      <c r="G451" s="9" t="s">
        <v>3328</v>
      </c>
      <c r="H451" s="9">
        <v>12991003</v>
      </c>
      <c r="I451" s="7" t="s">
        <v>396</v>
      </c>
      <c r="J451" s="7" t="s">
        <v>3452</v>
      </c>
      <c r="K451" s="7" t="s">
        <v>3465</v>
      </c>
      <c r="L451" s="7" t="s">
        <v>537</v>
      </c>
      <c r="M451" s="7" t="s">
        <v>111</v>
      </c>
      <c r="N451" s="7" t="s">
        <v>550</v>
      </c>
      <c r="O451" s="7" t="s">
        <v>243</v>
      </c>
      <c r="P451" s="7" t="s">
        <v>1717</v>
      </c>
      <c r="Q451" s="7" t="s">
        <v>1690</v>
      </c>
      <c r="R451" s="8" t="s">
        <v>3466</v>
      </c>
      <c r="S451" s="7" t="s">
        <v>3467</v>
      </c>
      <c r="T451" s="7" t="s">
        <v>3468</v>
      </c>
      <c r="U451" s="11">
        <v>0.5</v>
      </c>
      <c r="V451" s="7" t="s">
        <v>160</v>
      </c>
      <c r="W451" s="373">
        <v>3</v>
      </c>
      <c r="X451" s="373">
        <v>2137</v>
      </c>
      <c r="Y451" s="14">
        <f t="shared" si="480"/>
        <v>1.4038371548900327E-3</v>
      </c>
      <c r="Z451" s="373">
        <v>5</v>
      </c>
      <c r="AA451" s="373">
        <v>1855</v>
      </c>
      <c r="AB451" s="14">
        <f t="shared" si="481"/>
        <v>2.6954177897574125E-3</v>
      </c>
      <c r="AC451" s="373">
        <v>5</v>
      </c>
      <c r="AD451" s="373">
        <v>2215</v>
      </c>
      <c r="AE451" s="14">
        <f t="shared" si="482"/>
        <v>2.257336343115124E-3</v>
      </c>
      <c r="AF451" s="49">
        <f t="shared" si="477"/>
        <v>13</v>
      </c>
      <c r="AG451" s="7">
        <f t="shared" si="477"/>
        <v>6207</v>
      </c>
      <c r="AH451" s="14">
        <f t="shared" ref="AH451:AH474" si="499">AF451/AG451</f>
        <v>2.0944095376188173E-3</v>
      </c>
      <c r="AI451" s="17" t="str">
        <f>IFERROR((IF(AH451&lt;=AJ451,"SOBRESALIENTE",IF(AH451&lt;AJ451+(AJ451*0.05),"NO CUMPLIDA","ACEPTABLE"))),"N/A")</f>
        <v>SOBRESALIENTE</v>
      </c>
      <c r="AJ451" s="11">
        <v>0.5</v>
      </c>
      <c r="AK451" s="11" t="s">
        <v>119</v>
      </c>
      <c r="AL451" s="7" t="s">
        <v>3469</v>
      </c>
      <c r="AM451" s="392">
        <v>1</v>
      </c>
      <c r="AN451" s="392">
        <v>1740</v>
      </c>
      <c r="AO451" s="14">
        <f t="shared" si="483"/>
        <v>5.7471264367816091E-4</v>
      </c>
      <c r="AP451" s="392">
        <v>8</v>
      </c>
      <c r="AQ451" s="392">
        <v>2258</v>
      </c>
      <c r="AR451" s="14">
        <f t="shared" si="484"/>
        <v>3.5429583702391498E-3</v>
      </c>
      <c r="AS451" s="392">
        <v>3</v>
      </c>
      <c r="AT451" s="392">
        <v>2181</v>
      </c>
      <c r="AU451" s="14">
        <f t="shared" si="485"/>
        <v>1.375515818431912E-3</v>
      </c>
      <c r="AV451" s="7">
        <f t="shared" si="435"/>
        <v>12</v>
      </c>
      <c r="AW451" s="7">
        <f t="shared" si="435"/>
        <v>6179</v>
      </c>
      <c r="AX451" s="14">
        <f t="shared" si="486"/>
        <v>1.9420618223013433E-3</v>
      </c>
      <c r="AY451" s="17" t="str">
        <f t="shared" si="478"/>
        <v>ACEPTABLE</v>
      </c>
      <c r="AZ451" s="11">
        <f t="shared" ref="AZ451:AZ474" si="500">U451</f>
        <v>0.5</v>
      </c>
      <c r="BA451" s="11" t="s">
        <v>119</v>
      </c>
      <c r="BB451" s="7" t="s">
        <v>3470</v>
      </c>
      <c r="BC451" s="21"/>
      <c r="BD451" s="21"/>
      <c r="BE451" s="14" t="e">
        <f t="shared" si="487"/>
        <v>#DIV/0!</v>
      </c>
      <c r="BF451" s="21"/>
      <c r="BG451" s="21"/>
      <c r="BH451" s="14" t="e">
        <f t="shared" si="488"/>
        <v>#DIV/0!</v>
      </c>
      <c r="BI451" s="21"/>
      <c r="BJ451" s="21"/>
      <c r="BK451" s="14" t="e">
        <f t="shared" si="489"/>
        <v>#DIV/0!</v>
      </c>
      <c r="BL451" s="27">
        <f t="shared" si="436"/>
        <v>0</v>
      </c>
      <c r="BM451" s="26">
        <f t="shared" si="436"/>
        <v>0</v>
      </c>
      <c r="BN451" s="14" t="e">
        <f t="shared" si="490"/>
        <v>#DIV/0!</v>
      </c>
      <c r="BO451" s="28" t="str">
        <f>IFERROR((IF(BN451&lt;=BP451,"SOBRESALIENTE",IF(BN451&lt;BP451+(BP451*0.05),"NO CUMPLIDA","ACEPTABLE"))),"N/A")</f>
        <v>N/A</v>
      </c>
      <c r="BP451" s="24">
        <f t="shared" si="472"/>
        <v>0.5</v>
      </c>
      <c r="BQ451" s="21"/>
      <c r="BR451" s="21"/>
      <c r="BS451" s="21"/>
      <c r="BT451" s="14" t="e">
        <f t="shared" si="491"/>
        <v>#DIV/0!</v>
      </c>
      <c r="BU451" s="21"/>
      <c r="BV451" s="21"/>
      <c r="BW451" s="14" t="e">
        <f t="shared" si="492"/>
        <v>#DIV/0!</v>
      </c>
      <c r="BX451" s="21"/>
      <c r="BY451" s="21"/>
      <c r="BZ451" s="14" t="e">
        <f t="shared" si="493"/>
        <v>#DIV/0!</v>
      </c>
      <c r="CA451" s="27">
        <f t="shared" si="475"/>
        <v>0</v>
      </c>
      <c r="CB451" s="26">
        <f t="shared" si="473"/>
        <v>0</v>
      </c>
      <c r="CC451" s="14" t="e">
        <f t="shared" si="494"/>
        <v>#DIV/0!</v>
      </c>
      <c r="CD451" s="28" t="str">
        <f>IFERROR((IF(CC451&lt;=CE451,"SOBRESALIENTE",IF(CC451&lt;CE451-(CE451*0.05),"NO CUMPLIDA","ACEPTABLE"))),"N/A")</f>
        <v>N/A</v>
      </c>
      <c r="CE451" s="24">
        <f t="shared" si="474"/>
        <v>0.5</v>
      </c>
      <c r="CF451" s="21"/>
      <c r="CG451" s="163">
        <f t="shared" si="471"/>
        <v>25</v>
      </c>
      <c r="CH451" s="163">
        <f t="shared" si="471"/>
        <v>12386</v>
      </c>
      <c r="CI451" s="14">
        <f t="shared" si="495"/>
        <v>2.0184078798643631E-3</v>
      </c>
      <c r="CJ451" s="28" t="str">
        <f>IFERROR((IF(CI451&lt;=CK451,"SOBRESALIENTE",IF(CI451&lt;CK451+(CK451*0.05),"NO CUMPLIDA","ACEPTABLE"))),"N/A")</f>
        <v>SOBRESALIENTE</v>
      </c>
      <c r="CK451" s="11">
        <v>0.5</v>
      </c>
      <c r="CL451" s="26"/>
      <c r="CM451" s="26">
        <f t="shared" si="452"/>
        <v>25</v>
      </c>
      <c r="CN451" s="38">
        <f t="shared" ref="CN451:CN474" si="501">AVERAGE(X451,AA451,AD451,AN451,AQ451,AT451,BD451,BG451,BJ451)</f>
        <v>2064.3333333333335</v>
      </c>
      <c r="CO451" s="14">
        <f t="shared" si="496"/>
        <v>1.2110447279186178E-2</v>
      </c>
      <c r="CP451" s="28" t="str">
        <f>IFERROR((IF(CO451&lt;=CQ451,"SOBRESALIENTE",IF(CO451&lt;CQ451+(CQ451*0.05),"NO CUMPLIDA","ACEPTABLE"))),"N/A")</f>
        <v>SOBRESALIENTE</v>
      </c>
      <c r="CQ451" s="11">
        <v>0.5</v>
      </c>
      <c r="CR451" s="26"/>
      <c r="CS451" s="163">
        <f t="shared" si="476"/>
        <v>0</v>
      </c>
      <c r="CT451" s="29">
        <f t="shared" ref="CT451:CT474" si="502">AVERAGE(AD451,X451,AA451,AN451,AQ451,AT451,BD451,BG451,BJ451)</f>
        <v>2064.3333333333335</v>
      </c>
      <c r="CU451" s="30">
        <f t="shared" si="497"/>
        <v>0</v>
      </c>
      <c r="CV451" s="28" t="str">
        <f>IFERROR((IF(CU451&lt;=CW451,"SOBRESALIENTE",IF(CU451&lt;CW451+(CW451*0.05),"NO CUMPLIDA","ACEPTABLE"))),"N/A")</f>
        <v>SOBRESALIENTE</v>
      </c>
      <c r="CW451" s="11">
        <v>0.5</v>
      </c>
      <c r="CX451" s="26"/>
      <c r="CY451" s="163">
        <f t="shared" si="479"/>
        <v>25</v>
      </c>
      <c r="CZ451" s="38">
        <f t="shared" si="479"/>
        <v>12386</v>
      </c>
      <c r="DA451" s="30">
        <f t="shared" si="498"/>
        <v>2.0184078798643631E-3</v>
      </c>
      <c r="DB451" s="28" t="str">
        <f>IFERROR((IF(DA451&lt;=DC451,"SOBRESALIENTE",IF(DA451&lt;DC451+(DC451*0.05),"NO CUMPLIDA","ACEPTABLE"))),"N/A")</f>
        <v>SOBRESALIENTE</v>
      </c>
      <c r="DC451" s="11">
        <v>0.5</v>
      </c>
      <c r="DD451" s="26"/>
    </row>
    <row r="452" spans="1:108" ht="135">
      <c r="A452" s="6" t="s">
        <v>3471</v>
      </c>
      <c r="B452" s="7" t="s">
        <v>531</v>
      </c>
      <c r="C452" s="8" t="s">
        <v>3327</v>
      </c>
      <c r="D452" s="9" t="s">
        <v>3328</v>
      </c>
      <c r="E452" s="9">
        <v>12991003</v>
      </c>
      <c r="F452" s="8" t="s">
        <v>3434</v>
      </c>
      <c r="G452" s="9" t="s">
        <v>3328</v>
      </c>
      <c r="H452" s="9">
        <v>12991003</v>
      </c>
      <c r="I452" s="7" t="s">
        <v>760</v>
      </c>
      <c r="J452" s="7" t="s">
        <v>3377</v>
      </c>
      <c r="K452" s="7" t="s">
        <v>3472</v>
      </c>
      <c r="L452" s="7" t="s">
        <v>573</v>
      </c>
      <c r="M452" s="7" t="s">
        <v>111</v>
      </c>
      <c r="N452" s="7" t="s">
        <v>112</v>
      </c>
      <c r="O452" s="7" t="s">
        <v>2</v>
      </c>
      <c r="P452" s="7" t="s">
        <v>1717</v>
      </c>
      <c r="Q452" s="7" t="s">
        <v>193</v>
      </c>
      <c r="R452" s="8" t="s">
        <v>3473</v>
      </c>
      <c r="S452" s="7" t="s">
        <v>3474</v>
      </c>
      <c r="T452" s="7" t="s">
        <v>454</v>
      </c>
      <c r="U452" s="7">
        <v>2500</v>
      </c>
      <c r="V452" s="7" t="s">
        <v>455</v>
      </c>
      <c r="W452" s="373">
        <v>2137</v>
      </c>
      <c r="X452" s="373">
        <v>0</v>
      </c>
      <c r="Y452" s="68" t="e">
        <f t="shared" si="480"/>
        <v>#DIV/0!</v>
      </c>
      <c r="Z452" s="373">
        <v>1855</v>
      </c>
      <c r="AA452" s="373">
        <v>0</v>
      </c>
      <c r="AB452" s="68" t="e">
        <f t="shared" si="481"/>
        <v>#DIV/0!</v>
      </c>
      <c r="AC452" s="373">
        <v>2215</v>
      </c>
      <c r="AD452" s="373">
        <v>0</v>
      </c>
      <c r="AE452" s="68" t="e">
        <f t="shared" si="482"/>
        <v>#DIV/0!</v>
      </c>
      <c r="AF452" s="49">
        <f t="shared" si="477"/>
        <v>6207</v>
      </c>
      <c r="AG452" s="7">
        <f t="shared" si="477"/>
        <v>0</v>
      </c>
      <c r="AH452" s="68" t="e">
        <f t="shared" si="499"/>
        <v>#DIV/0!</v>
      </c>
      <c r="AI452" s="17" t="str">
        <f>IFERROR((IF(AH452&lt;=AJ452,"SOBRESALIENTE",IF(AH452&lt;AJ452+(AJ452*0.05),"NO CUMPLIDA","ACEPTABLE"))),"N/A")</f>
        <v>N/A</v>
      </c>
      <c r="AJ452" s="7">
        <v>2500</v>
      </c>
      <c r="AK452" s="68" t="s">
        <v>119</v>
      </c>
      <c r="AL452" s="7" t="s">
        <v>3475</v>
      </c>
      <c r="AM452" s="392">
        <v>1740</v>
      </c>
      <c r="AN452" s="392">
        <v>0</v>
      </c>
      <c r="AO452" s="68" t="e">
        <f t="shared" si="483"/>
        <v>#DIV/0!</v>
      </c>
      <c r="AP452" s="392">
        <v>2258</v>
      </c>
      <c r="AQ452" s="392">
        <v>0</v>
      </c>
      <c r="AR452" s="68" t="e">
        <f t="shared" si="484"/>
        <v>#DIV/0!</v>
      </c>
      <c r="AS452" s="392">
        <v>2181</v>
      </c>
      <c r="AT452" s="392">
        <v>0</v>
      </c>
      <c r="AU452" s="68" t="e">
        <f t="shared" si="485"/>
        <v>#DIV/0!</v>
      </c>
      <c r="AV452" s="49">
        <f>AVERAGE(AM452,AP452,AS452)</f>
        <v>2059.6666666666665</v>
      </c>
      <c r="AW452" s="7">
        <f t="shared" ref="AW452:AW483" si="503">SUM(AN452,AQ452,AT452)</f>
        <v>0</v>
      </c>
      <c r="AX452" s="68" t="e">
        <f t="shared" si="486"/>
        <v>#DIV/0!</v>
      </c>
      <c r="AY452" s="17" t="str">
        <f t="shared" si="478"/>
        <v>N/A</v>
      </c>
      <c r="AZ452" s="7">
        <v>2500</v>
      </c>
      <c r="BA452" s="68" t="s">
        <v>594</v>
      </c>
      <c r="BB452" s="7" t="s">
        <v>3476</v>
      </c>
      <c r="BC452" s="21"/>
      <c r="BD452" s="21"/>
      <c r="BE452" s="68" t="e">
        <f t="shared" si="487"/>
        <v>#DIV/0!</v>
      </c>
      <c r="BF452" s="21"/>
      <c r="BG452" s="21"/>
      <c r="BH452" s="68" t="e">
        <f t="shared" si="488"/>
        <v>#DIV/0!</v>
      </c>
      <c r="BI452" s="21"/>
      <c r="BJ452" s="21"/>
      <c r="BK452" s="68" t="e">
        <f t="shared" si="489"/>
        <v>#DIV/0!</v>
      </c>
      <c r="BL452" s="27" t="e">
        <f>AVERAGE(BC452,BF452,BI452)</f>
        <v>#DIV/0!</v>
      </c>
      <c r="BM452" s="26">
        <f t="shared" ref="BM452:BM474" si="504">SUM(BD452,BG452,BJ452)</f>
        <v>0</v>
      </c>
      <c r="BN452" s="68" t="e">
        <f t="shared" si="490"/>
        <v>#DIV/0!</v>
      </c>
      <c r="BO452" s="28" t="str">
        <f>IFERROR((IF(BN452&lt;=BP452,"SOBRESALIENTE",IF(BN452&lt;BP452+(BP452*0.05),"NO CUMPLIDA","ACEPTABLE"))),"N/A")</f>
        <v>N/A</v>
      </c>
      <c r="BP452" s="69">
        <f t="shared" si="472"/>
        <v>2500</v>
      </c>
      <c r="BQ452" s="21"/>
      <c r="BR452" s="21"/>
      <c r="BS452" s="21"/>
      <c r="BT452" s="68" t="e">
        <f t="shared" si="491"/>
        <v>#DIV/0!</v>
      </c>
      <c r="BU452" s="21"/>
      <c r="BV452" s="21"/>
      <c r="BW452" s="68" t="e">
        <f t="shared" si="492"/>
        <v>#DIV/0!</v>
      </c>
      <c r="BX452" s="21"/>
      <c r="BY452" s="21"/>
      <c r="BZ452" s="68" t="e">
        <f t="shared" si="493"/>
        <v>#DIV/0!</v>
      </c>
      <c r="CA452" s="27">
        <f t="shared" si="475"/>
        <v>0</v>
      </c>
      <c r="CB452" s="26">
        <f t="shared" si="473"/>
        <v>0</v>
      </c>
      <c r="CC452" s="68" t="e">
        <f t="shared" si="494"/>
        <v>#DIV/0!</v>
      </c>
      <c r="CD452" s="28" t="str">
        <f>IFERROR((IF(CC452&lt;=CE452,"SOBRESALIENTE",IF(CC452&lt;CE452-(CE452*0.05),"NO CUMPLIDA","ACEPTABLE"))),"N/A")</f>
        <v>N/A</v>
      </c>
      <c r="CE452" s="69">
        <f t="shared" si="474"/>
        <v>2500</v>
      </c>
      <c r="CF452" s="21"/>
      <c r="CG452" s="163">
        <f t="shared" si="471"/>
        <v>12386</v>
      </c>
      <c r="CH452" s="163">
        <f t="shared" si="471"/>
        <v>0</v>
      </c>
      <c r="CI452" s="68" t="e">
        <f t="shared" si="495"/>
        <v>#DIV/0!</v>
      </c>
      <c r="CJ452" s="28" t="str">
        <f>IFERROR((IF(CI452&gt;=CK452,"SOBRESALIENTE",IF(CI452&lt;CK452-(CK452*0.05),"NO CUMPLIDA","ACEPTABLE"))),"N/A")</f>
        <v>N/A</v>
      </c>
      <c r="CK452" s="7">
        <v>2500</v>
      </c>
      <c r="CL452" s="26"/>
      <c r="CM452" s="26">
        <f t="shared" si="452"/>
        <v>12386</v>
      </c>
      <c r="CN452" s="38">
        <f t="shared" si="501"/>
        <v>0</v>
      </c>
      <c r="CO452" s="68" t="e">
        <f t="shared" si="496"/>
        <v>#DIV/0!</v>
      </c>
      <c r="CP452" s="28" t="str">
        <f>IFERROR((IF(CO452&gt;=CQ452,"SOBRESALIENTE",IF(CO452&lt;CQ452-(CQ452*0.05),"NO CUMPLIDA","ACEPTABLE"))),"N/A")</f>
        <v>N/A</v>
      </c>
      <c r="CQ452" s="11">
        <v>2500</v>
      </c>
      <c r="CR452" s="26"/>
      <c r="CS452" s="163">
        <f t="shared" si="476"/>
        <v>0</v>
      </c>
      <c r="CT452" s="29">
        <f t="shared" si="502"/>
        <v>0</v>
      </c>
      <c r="CU452" s="69" t="e">
        <f t="shared" si="497"/>
        <v>#DIV/0!</v>
      </c>
      <c r="CV452" s="28" t="str">
        <f>IFERROR((IF(CU452&gt;=CW452,"SOBRESALIENTE",IF(CU452&lt;CW452-(CW452*0.05),"NO CUMPLIDA","ACEPTABLE"))),"N/A")</f>
        <v>N/A</v>
      </c>
      <c r="CW452" s="7">
        <v>2500</v>
      </c>
      <c r="CX452" s="26"/>
      <c r="CY452" s="163">
        <f t="shared" si="479"/>
        <v>12386</v>
      </c>
      <c r="CZ452" s="38">
        <f t="shared" si="479"/>
        <v>0</v>
      </c>
      <c r="DA452" s="69" t="e">
        <f t="shared" si="498"/>
        <v>#DIV/0!</v>
      </c>
      <c r="DB452" s="28" t="str">
        <f>IFERROR((IF(DA452&gt;=DC452,"SOBRESALIENTE",IF(DA452&lt;DC452-(DC452*0.05),"NO CUMPLIDA","ACEPTABLE"))),"N/A")</f>
        <v>N/A</v>
      </c>
      <c r="DC452" s="7">
        <v>2500</v>
      </c>
      <c r="DD452" s="26"/>
    </row>
    <row r="453" spans="1:108" ht="180">
      <c r="A453" s="8" t="s">
        <v>3477</v>
      </c>
      <c r="B453" s="7" t="s">
        <v>531</v>
      </c>
      <c r="C453" s="8" t="s">
        <v>3327</v>
      </c>
      <c r="D453" s="9" t="s">
        <v>3328</v>
      </c>
      <c r="E453" s="9">
        <v>12991003</v>
      </c>
      <c r="F453" s="8" t="s">
        <v>3434</v>
      </c>
      <c r="G453" s="9" t="s">
        <v>3328</v>
      </c>
      <c r="H453" s="9">
        <v>12991003</v>
      </c>
      <c r="I453" s="7" t="s">
        <v>107</v>
      </c>
      <c r="J453" s="7" t="s">
        <v>3377</v>
      </c>
      <c r="K453" s="7" t="s">
        <v>3472</v>
      </c>
      <c r="L453" s="7" t="s">
        <v>573</v>
      </c>
      <c r="M453" s="7" t="s">
        <v>111</v>
      </c>
      <c r="N453" s="7" t="s">
        <v>112</v>
      </c>
      <c r="O453" s="7" t="s">
        <v>2</v>
      </c>
      <c r="P453" s="7" t="s">
        <v>193</v>
      </c>
      <c r="Q453" s="7" t="s">
        <v>193</v>
      </c>
      <c r="R453" s="8" t="s">
        <v>3431</v>
      </c>
      <c r="S453" s="7" t="s">
        <v>3478</v>
      </c>
      <c r="T453" s="7" t="s">
        <v>454</v>
      </c>
      <c r="U453" s="7">
        <v>833</v>
      </c>
      <c r="V453" s="7" t="s">
        <v>455</v>
      </c>
      <c r="W453" s="391">
        <v>4411</v>
      </c>
      <c r="X453" s="391">
        <v>0</v>
      </c>
      <c r="Y453" s="68" t="e">
        <f t="shared" si="480"/>
        <v>#DIV/0!</v>
      </c>
      <c r="Z453" s="391">
        <v>3730</v>
      </c>
      <c r="AA453" s="391">
        <v>0</v>
      </c>
      <c r="AB453" s="68" t="e">
        <f t="shared" si="481"/>
        <v>#DIV/0!</v>
      </c>
      <c r="AC453" s="391">
        <v>4595</v>
      </c>
      <c r="AD453" s="391">
        <v>0</v>
      </c>
      <c r="AE453" s="68" t="e">
        <f t="shared" si="482"/>
        <v>#DIV/0!</v>
      </c>
      <c r="AF453" s="49">
        <f t="shared" si="477"/>
        <v>12736</v>
      </c>
      <c r="AG453" s="7">
        <f t="shared" si="477"/>
        <v>0</v>
      </c>
      <c r="AH453" s="68" t="e">
        <f t="shared" si="499"/>
        <v>#DIV/0!</v>
      </c>
      <c r="AI453" s="17" t="str">
        <f>IFERROR((IF(AH453&lt;=AJ453,"SOBRESALIENTE",IF(AH453&lt;AJ453+(AJ453*0.05),"NO CUMPLIDA","ACEPTABLE"))),"N/A")</f>
        <v>N/A</v>
      </c>
      <c r="AJ453" s="7">
        <v>833</v>
      </c>
      <c r="AK453" s="7" t="s">
        <v>119</v>
      </c>
      <c r="AL453" s="7" t="s">
        <v>3479</v>
      </c>
      <c r="AM453" s="391">
        <v>3921</v>
      </c>
      <c r="AN453" s="391">
        <v>0</v>
      </c>
      <c r="AO453" s="68" t="e">
        <f t="shared" si="483"/>
        <v>#DIV/0!</v>
      </c>
      <c r="AP453" s="391">
        <v>3921</v>
      </c>
      <c r="AQ453" s="391">
        <v>0</v>
      </c>
      <c r="AR453" s="68" t="e">
        <f t="shared" si="484"/>
        <v>#DIV/0!</v>
      </c>
      <c r="AS453" s="391">
        <v>4065</v>
      </c>
      <c r="AT453" s="391">
        <v>0</v>
      </c>
      <c r="AU453" s="68" t="e">
        <f t="shared" si="485"/>
        <v>#DIV/0!</v>
      </c>
      <c r="AV453" s="49">
        <f>AVERAGE(AM453,AP453,AS453)</f>
        <v>3969</v>
      </c>
      <c r="AW453" s="7">
        <f t="shared" si="503"/>
        <v>0</v>
      </c>
      <c r="AX453" s="68" t="e">
        <f t="shared" si="486"/>
        <v>#DIV/0!</v>
      </c>
      <c r="AY453" s="17" t="str">
        <f t="shared" si="478"/>
        <v>N/A</v>
      </c>
      <c r="AZ453" s="11">
        <f t="shared" si="500"/>
        <v>833</v>
      </c>
      <c r="BA453" s="7" t="s">
        <v>594</v>
      </c>
      <c r="BB453" s="7" t="s">
        <v>3480</v>
      </c>
      <c r="BC453" s="21"/>
      <c r="BD453" s="21"/>
      <c r="BE453" s="68" t="e">
        <f t="shared" si="487"/>
        <v>#DIV/0!</v>
      </c>
      <c r="BF453" s="21"/>
      <c r="BG453" s="21"/>
      <c r="BH453" s="68" t="e">
        <f t="shared" si="488"/>
        <v>#DIV/0!</v>
      </c>
      <c r="BI453" s="21"/>
      <c r="BJ453" s="21"/>
      <c r="BK453" s="68" t="e">
        <f t="shared" si="489"/>
        <v>#DIV/0!</v>
      </c>
      <c r="BL453" s="27" t="e">
        <f>AVERAGE(BC453,BF453,BI453)</f>
        <v>#DIV/0!</v>
      </c>
      <c r="BM453" s="26">
        <f t="shared" si="504"/>
        <v>0</v>
      </c>
      <c r="BN453" s="68" t="e">
        <f t="shared" si="490"/>
        <v>#DIV/0!</v>
      </c>
      <c r="BO453" s="28" t="str">
        <f>IFERROR((IF(BN453&lt;=BP453,"SOBRESALIENTE",IF(BN453&lt;BP453+(BP453*0.05),"NO CUMPLIDA","ACEPTABLE"))),"N/A")</f>
        <v>N/A</v>
      </c>
      <c r="BP453" s="26">
        <f t="shared" si="472"/>
        <v>833</v>
      </c>
      <c r="BQ453" s="21"/>
      <c r="BR453" s="21"/>
      <c r="BS453" s="21"/>
      <c r="BT453" s="68" t="e">
        <f t="shared" si="491"/>
        <v>#DIV/0!</v>
      </c>
      <c r="BU453" s="21"/>
      <c r="BV453" s="21"/>
      <c r="BW453" s="68" t="e">
        <f t="shared" si="492"/>
        <v>#DIV/0!</v>
      </c>
      <c r="BX453" s="21"/>
      <c r="BY453" s="21"/>
      <c r="BZ453" s="68" t="e">
        <f t="shared" si="493"/>
        <v>#DIV/0!</v>
      </c>
      <c r="CA453" s="27">
        <f t="shared" si="475"/>
        <v>0</v>
      </c>
      <c r="CB453" s="26">
        <f t="shared" si="473"/>
        <v>0</v>
      </c>
      <c r="CC453" s="68" t="e">
        <f t="shared" si="494"/>
        <v>#DIV/0!</v>
      </c>
      <c r="CD453" s="28" t="str">
        <f>IFERROR((IF(CC453&lt;=CE453,"SOBRESALIENTE",IF(CC453&lt;CE453-(CE453*0.05),"NO CUMPLIDA","ACEPTABLE"))),"N/A")</f>
        <v>N/A</v>
      </c>
      <c r="CE453" s="26">
        <f t="shared" si="474"/>
        <v>833</v>
      </c>
      <c r="CF453" s="21"/>
      <c r="CG453" s="163">
        <f t="shared" si="471"/>
        <v>24643</v>
      </c>
      <c r="CH453" s="163">
        <f t="shared" si="471"/>
        <v>0</v>
      </c>
      <c r="CI453" s="68" t="e">
        <f t="shared" si="495"/>
        <v>#DIV/0!</v>
      </c>
      <c r="CJ453" s="28" t="str">
        <f>IFERROR((IF(CI453&gt;=CK453,"SOBRESALIENTE",IF(CI453&lt;CK453-(CK453*0.05),"NO CUMPLIDA","ACEPTABLE"))),"N/A")</f>
        <v>N/A</v>
      </c>
      <c r="CK453" s="7">
        <v>833</v>
      </c>
      <c r="CL453" s="26"/>
      <c r="CM453" s="26">
        <f t="shared" si="452"/>
        <v>24643</v>
      </c>
      <c r="CN453" s="38">
        <f t="shared" si="501"/>
        <v>0</v>
      </c>
      <c r="CO453" s="68" t="e">
        <f t="shared" si="496"/>
        <v>#DIV/0!</v>
      </c>
      <c r="CP453" s="28" t="str">
        <f>IFERROR((IF(CO453&gt;=CQ453,"SOBRESALIENTE",IF(CO453&lt;CQ453-(CQ453*0.05),"NO CUMPLIDA","ACEPTABLE"))),"N/A")</f>
        <v>N/A</v>
      </c>
      <c r="CQ453" s="11">
        <v>833</v>
      </c>
      <c r="CR453" s="26"/>
      <c r="CS453" s="163">
        <f t="shared" si="476"/>
        <v>0</v>
      </c>
      <c r="CT453" s="29">
        <f t="shared" si="502"/>
        <v>0</v>
      </c>
      <c r="CU453" s="69" t="e">
        <f t="shared" si="497"/>
        <v>#DIV/0!</v>
      </c>
      <c r="CV453" s="28" t="str">
        <f>IFERROR((IF(CU453&gt;=CW453,"SOBRESALIENTE",IF(CU453&lt;CW453-(CW453*0.05),"NO CUMPLIDA","ACEPTABLE"))),"N/A")</f>
        <v>N/A</v>
      </c>
      <c r="CW453" s="7">
        <v>833</v>
      </c>
      <c r="CX453" s="26"/>
      <c r="CY453" s="163">
        <f t="shared" si="479"/>
        <v>24643</v>
      </c>
      <c r="CZ453" s="38">
        <f t="shared" si="479"/>
        <v>0</v>
      </c>
      <c r="DA453" s="69" t="e">
        <f t="shared" si="498"/>
        <v>#DIV/0!</v>
      </c>
      <c r="DB453" s="28" t="str">
        <f>IFERROR((IF(DA453&gt;=DC453,"SOBRESALIENTE",IF(DA453&lt;DC453-(DC453*0.05),"NO CUMPLIDA","ACEPTABLE"))),"N/A")</f>
        <v>N/A</v>
      </c>
      <c r="DC453" s="7">
        <v>833</v>
      </c>
      <c r="DD453" s="26"/>
    </row>
    <row r="454" spans="1:108" ht="191.25">
      <c r="A454" s="6" t="s">
        <v>3481</v>
      </c>
      <c r="B454" s="7" t="s">
        <v>531</v>
      </c>
      <c r="C454" s="8" t="s">
        <v>3327</v>
      </c>
      <c r="D454" s="9" t="s">
        <v>3328</v>
      </c>
      <c r="E454" s="9">
        <v>12991003</v>
      </c>
      <c r="F454" s="8" t="s">
        <v>3434</v>
      </c>
      <c r="G454" s="9" t="s">
        <v>3328</v>
      </c>
      <c r="H454" s="9">
        <v>12991003</v>
      </c>
      <c r="I454" s="7" t="s">
        <v>3330</v>
      </c>
      <c r="J454" s="7" t="s">
        <v>3377</v>
      </c>
      <c r="K454" s="7" t="s">
        <v>3472</v>
      </c>
      <c r="L454" s="7" t="s">
        <v>573</v>
      </c>
      <c r="M454" s="7" t="s">
        <v>111</v>
      </c>
      <c r="N454" s="7" t="s">
        <v>112</v>
      </c>
      <c r="O454" s="7" t="s">
        <v>2</v>
      </c>
      <c r="P454" s="7" t="s">
        <v>1717</v>
      </c>
      <c r="Q454" s="7" t="s">
        <v>193</v>
      </c>
      <c r="R454" s="8" t="s">
        <v>3482</v>
      </c>
      <c r="S454" s="7" t="s">
        <v>3483</v>
      </c>
      <c r="T454" s="7" t="s">
        <v>454</v>
      </c>
      <c r="U454" s="7">
        <v>1167</v>
      </c>
      <c r="V454" s="7" t="s">
        <v>455</v>
      </c>
      <c r="W454" s="391">
        <v>1057</v>
      </c>
      <c r="X454" s="391">
        <v>0</v>
      </c>
      <c r="Y454" s="68" t="e">
        <f t="shared" si="480"/>
        <v>#DIV/0!</v>
      </c>
      <c r="Z454" s="391">
        <v>986</v>
      </c>
      <c r="AA454" s="391">
        <v>0</v>
      </c>
      <c r="AB454" s="68" t="e">
        <f t="shared" si="481"/>
        <v>#DIV/0!</v>
      </c>
      <c r="AC454" s="391">
        <v>1129</v>
      </c>
      <c r="AD454" s="391">
        <v>0</v>
      </c>
      <c r="AE454" s="68" t="e">
        <f t="shared" si="482"/>
        <v>#DIV/0!</v>
      </c>
      <c r="AF454" s="49">
        <f t="shared" si="477"/>
        <v>3172</v>
      </c>
      <c r="AG454" s="7">
        <f t="shared" si="477"/>
        <v>0</v>
      </c>
      <c r="AH454" s="68" t="e">
        <f t="shared" si="499"/>
        <v>#DIV/0!</v>
      </c>
      <c r="AI454" s="17" t="str">
        <f>IFERROR((IF(AH454&gt;=AJ454,"SOBRESALIENTE",IF(AH454&lt;AJ454-(AJ454*0.05),"NO CUMPLIDA","ACEPTABLE"))),"N/A")</f>
        <v>N/A</v>
      </c>
      <c r="AJ454" s="7">
        <v>1167</v>
      </c>
      <c r="AK454" s="7" t="s">
        <v>119</v>
      </c>
      <c r="AL454" s="7" t="s">
        <v>3484</v>
      </c>
      <c r="AM454" s="391">
        <v>966</v>
      </c>
      <c r="AN454" s="391">
        <v>0</v>
      </c>
      <c r="AO454" s="68" t="e">
        <f t="shared" si="483"/>
        <v>#DIV/0!</v>
      </c>
      <c r="AP454" s="391">
        <v>1045</v>
      </c>
      <c r="AQ454" s="391">
        <v>0</v>
      </c>
      <c r="AR454" s="68" t="e">
        <f t="shared" si="484"/>
        <v>#DIV/0!</v>
      </c>
      <c r="AS454" s="391">
        <v>1046</v>
      </c>
      <c r="AT454" s="391">
        <v>0</v>
      </c>
      <c r="AU454" s="68" t="e">
        <f t="shared" si="485"/>
        <v>#DIV/0!</v>
      </c>
      <c r="AV454" s="49">
        <f>AVERAGE(AM454,AP454,AS454)</f>
        <v>1019</v>
      </c>
      <c r="AW454" s="7">
        <f t="shared" si="503"/>
        <v>0</v>
      </c>
      <c r="AX454" s="68" t="e">
        <f t="shared" si="486"/>
        <v>#DIV/0!</v>
      </c>
      <c r="AY454" s="17" t="str">
        <f t="shared" si="478"/>
        <v>N/A</v>
      </c>
      <c r="AZ454" s="11">
        <f t="shared" si="500"/>
        <v>1167</v>
      </c>
      <c r="BA454" s="7" t="s">
        <v>594</v>
      </c>
      <c r="BB454" s="7" t="s">
        <v>3485</v>
      </c>
      <c r="BC454" s="21"/>
      <c r="BD454" s="21"/>
      <c r="BE454" s="68" t="e">
        <f t="shared" si="487"/>
        <v>#DIV/0!</v>
      </c>
      <c r="BF454" s="21"/>
      <c r="BG454" s="21"/>
      <c r="BH454" s="68" t="e">
        <f t="shared" si="488"/>
        <v>#DIV/0!</v>
      </c>
      <c r="BI454" s="21"/>
      <c r="BJ454" s="21"/>
      <c r="BK454" s="68" t="e">
        <f t="shared" si="489"/>
        <v>#DIV/0!</v>
      </c>
      <c r="BL454" s="27" t="e">
        <f>AVERAGE(BC454,BF454,BI454)</f>
        <v>#DIV/0!</v>
      </c>
      <c r="BM454" s="26">
        <f t="shared" si="504"/>
        <v>0</v>
      </c>
      <c r="BN454" s="68" t="e">
        <f t="shared" si="490"/>
        <v>#DIV/0!</v>
      </c>
      <c r="BO454" s="28" t="str">
        <f>IFERROR((IF(BN454&gt;=BP454,"SOBRESALIENTE",IF(BN454&lt;BP454-(BP454*0.05),"NO CUMPLIDA","ACEPTABLE"))),"N/A")</f>
        <v>N/A</v>
      </c>
      <c r="BP454" s="26">
        <f t="shared" si="472"/>
        <v>1167</v>
      </c>
      <c r="BQ454" s="21"/>
      <c r="BR454" s="21"/>
      <c r="BS454" s="21"/>
      <c r="BT454" s="68" t="e">
        <f t="shared" si="491"/>
        <v>#DIV/0!</v>
      </c>
      <c r="BU454" s="21"/>
      <c r="BV454" s="21"/>
      <c r="BW454" s="68" t="e">
        <f t="shared" si="492"/>
        <v>#DIV/0!</v>
      </c>
      <c r="BX454" s="21"/>
      <c r="BY454" s="21"/>
      <c r="BZ454" s="68" t="e">
        <f t="shared" si="493"/>
        <v>#DIV/0!</v>
      </c>
      <c r="CA454" s="27">
        <f t="shared" si="475"/>
        <v>0</v>
      </c>
      <c r="CB454" s="26">
        <f t="shared" si="473"/>
        <v>0</v>
      </c>
      <c r="CC454" s="68" t="e">
        <f t="shared" si="494"/>
        <v>#DIV/0!</v>
      </c>
      <c r="CD454" s="28" t="str">
        <f>IFERROR((IF(CC454&gt;=CE454,"SOBRESALIENTE",IF(CC454&lt;CE454-(CE454*0.05),"NO CUMPLIDA","ACEPTABLE"))),"N/A")</f>
        <v>N/A</v>
      </c>
      <c r="CE454" s="26">
        <f t="shared" si="474"/>
        <v>1167</v>
      </c>
      <c r="CF454" s="21"/>
      <c r="CG454" s="163">
        <f t="shared" si="471"/>
        <v>6229</v>
      </c>
      <c r="CH454" s="163">
        <f t="shared" si="471"/>
        <v>0</v>
      </c>
      <c r="CI454" s="68" t="e">
        <f t="shared" si="495"/>
        <v>#DIV/0!</v>
      </c>
      <c r="CJ454" s="28" t="str">
        <f>IFERROR((IF(CI454&gt;=CK454,"SOBRESALIENTE",IF(CI454&lt;CK454-(CK454*0.05),"NO CUMPLIDA","ACEPTABLE"))),"N/A")</f>
        <v>N/A</v>
      </c>
      <c r="CK454" s="7">
        <v>1167</v>
      </c>
      <c r="CL454" s="26"/>
      <c r="CM454" s="26">
        <f t="shared" si="452"/>
        <v>6229</v>
      </c>
      <c r="CN454" s="38">
        <f t="shared" si="501"/>
        <v>0</v>
      </c>
      <c r="CO454" s="68" t="e">
        <f t="shared" si="496"/>
        <v>#DIV/0!</v>
      </c>
      <c r="CP454" s="28" t="str">
        <f>IFERROR((IF(CO454&gt;=CQ454,"SOBRESALIENTE",IF(CO454&lt;CQ454-(CQ454*0.05),"NO CUMPLIDA","ACEPTABLE"))),"N/A")</f>
        <v>N/A</v>
      </c>
      <c r="CQ454" s="11">
        <v>1167</v>
      </c>
      <c r="CR454" s="26"/>
      <c r="CS454" s="163">
        <f t="shared" si="476"/>
        <v>0</v>
      </c>
      <c r="CT454" s="29">
        <f t="shared" si="502"/>
        <v>0</v>
      </c>
      <c r="CU454" s="69" t="e">
        <f t="shared" si="497"/>
        <v>#DIV/0!</v>
      </c>
      <c r="CV454" s="28" t="str">
        <f>IFERROR((IF(CU454&gt;=CW454,"SOBRESALIENTE",IF(CU454&lt;CW454-(CW454*0.05),"NO CUMPLIDA","ACEPTABLE"))),"N/A")</f>
        <v>N/A</v>
      </c>
      <c r="CW454" s="7">
        <v>1167</v>
      </c>
      <c r="CX454" s="26"/>
      <c r="CY454" s="163">
        <f t="shared" si="479"/>
        <v>6229</v>
      </c>
      <c r="CZ454" s="38">
        <f t="shared" si="479"/>
        <v>0</v>
      </c>
      <c r="DA454" s="69" t="e">
        <f t="shared" si="498"/>
        <v>#DIV/0!</v>
      </c>
      <c r="DB454" s="28" t="str">
        <f>IFERROR((IF(DA454&gt;=DC454,"SOBRESALIENTE",IF(DA454&lt;DC454-(DC454*0.05),"NO CUMPLIDA","ACEPTABLE"))),"N/A")</f>
        <v>N/A</v>
      </c>
      <c r="DC454" s="7">
        <v>1167</v>
      </c>
      <c r="DD454" s="26"/>
    </row>
    <row r="455" spans="1:108" ht="82.5" customHeight="1">
      <c r="A455" s="8" t="s">
        <v>3486</v>
      </c>
      <c r="B455" s="7" t="s">
        <v>531</v>
      </c>
      <c r="C455" s="8" t="s">
        <v>3327</v>
      </c>
      <c r="D455" s="9" t="s">
        <v>3328</v>
      </c>
      <c r="E455" s="9">
        <v>12991003</v>
      </c>
      <c r="F455" s="8" t="s">
        <v>3434</v>
      </c>
      <c r="G455" s="9" t="s">
        <v>3328</v>
      </c>
      <c r="H455" s="9">
        <v>12991003</v>
      </c>
      <c r="I455" s="7" t="s">
        <v>760</v>
      </c>
      <c r="J455" s="7" t="s">
        <v>3435</v>
      </c>
      <c r="K455" s="7" t="s">
        <v>3436</v>
      </c>
      <c r="L455" s="7" t="s">
        <v>537</v>
      </c>
      <c r="M455" s="7" t="s">
        <v>3437</v>
      </c>
      <c r="N455" s="7" t="s">
        <v>550</v>
      </c>
      <c r="O455" s="7" t="s">
        <v>172</v>
      </c>
      <c r="P455" s="7" t="s">
        <v>1726</v>
      </c>
      <c r="Q455" s="7" t="s">
        <v>1012</v>
      </c>
      <c r="R455" s="8" t="s">
        <v>3487</v>
      </c>
      <c r="S455" s="7" t="s">
        <v>3488</v>
      </c>
      <c r="T455" s="7" t="s">
        <v>3489</v>
      </c>
      <c r="U455" s="11">
        <v>0.9</v>
      </c>
      <c r="V455" s="7" t="s">
        <v>160</v>
      </c>
      <c r="W455" s="391">
        <v>41</v>
      </c>
      <c r="X455" s="391">
        <v>43</v>
      </c>
      <c r="Y455" s="14">
        <f t="shared" si="480"/>
        <v>0.95348837209302328</v>
      </c>
      <c r="Z455" s="391">
        <v>28</v>
      </c>
      <c r="AA455" s="391">
        <v>30</v>
      </c>
      <c r="AB455" s="14">
        <f t="shared" si="481"/>
        <v>0.93333333333333335</v>
      </c>
      <c r="AC455" s="391">
        <v>32</v>
      </c>
      <c r="AD455" s="391">
        <v>34</v>
      </c>
      <c r="AE455" s="14">
        <f t="shared" si="482"/>
        <v>0.94117647058823528</v>
      </c>
      <c r="AF455" s="49">
        <f t="shared" si="477"/>
        <v>101</v>
      </c>
      <c r="AG455" s="7">
        <f t="shared" si="477"/>
        <v>107</v>
      </c>
      <c r="AH455" s="14">
        <f t="shared" si="499"/>
        <v>0.94392523364485981</v>
      </c>
      <c r="AI455" s="17" t="str">
        <f>IFERROR((IF(AH455&gt;=AJ455,"SOBRESALIENTE",IF(AH455&lt;AJ455-(AJ455*0.05),"NO CUMPLIDA","ACEPTABLE"))),"N/A")</f>
        <v>SOBRESALIENTE</v>
      </c>
      <c r="AJ455" s="11">
        <v>0.9</v>
      </c>
      <c r="AK455" s="11" t="s">
        <v>119</v>
      </c>
      <c r="AL455" s="7" t="s">
        <v>3490</v>
      </c>
      <c r="AM455" s="391">
        <v>23</v>
      </c>
      <c r="AN455" s="391">
        <v>25</v>
      </c>
      <c r="AO455" s="14">
        <f t="shared" si="483"/>
        <v>0.92</v>
      </c>
      <c r="AP455" s="391">
        <v>33</v>
      </c>
      <c r="AQ455" s="391">
        <v>33</v>
      </c>
      <c r="AR455" s="14">
        <f t="shared" si="484"/>
        <v>1</v>
      </c>
      <c r="AS455" s="391">
        <v>37</v>
      </c>
      <c r="AT455" s="391">
        <v>39</v>
      </c>
      <c r="AU455" s="14">
        <f t="shared" si="485"/>
        <v>0.94871794871794868</v>
      </c>
      <c r="AV455" s="7">
        <f t="shared" ref="AV455:AV474" si="505">SUM(AM455,AP455,AS455)</f>
        <v>93</v>
      </c>
      <c r="AW455" s="7">
        <f t="shared" si="503"/>
        <v>97</v>
      </c>
      <c r="AX455" s="14">
        <f t="shared" si="486"/>
        <v>0.95876288659793818</v>
      </c>
      <c r="AY455" s="17" t="str">
        <f t="shared" si="478"/>
        <v>SOBRESALIENTE</v>
      </c>
      <c r="AZ455" s="11">
        <f t="shared" si="500"/>
        <v>0.9</v>
      </c>
      <c r="BA455" s="11" t="s">
        <v>119</v>
      </c>
      <c r="BB455" s="7" t="s">
        <v>3491</v>
      </c>
      <c r="BC455" s="21"/>
      <c r="BD455" s="21"/>
      <c r="BE455" s="14" t="e">
        <f t="shared" si="487"/>
        <v>#DIV/0!</v>
      </c>
      <c r="BF455" s="21"/>
      <c r="BG455" s="21"/>
      <c r="BH455" s="14" t="e">
        <f t="shared" si="488"/>
        <v>#DIV/0!</v>
      </c>
      <c r="BI455" s="21"/>
      <c r="BJ455" s="21"/>
      <c r="BK455" s="14" t="e">
        <f t="shared" si="489"/>
        <v>#DIV/0!</v>
      </c>
      <c r="BL455" s="27">
        <f t="shared" ref="BL455:BL474" si="506">SUM(BC455,BF455,BI455)</f>
        <v>0</v>
      </c>
      <c r="BM455" s="26">
        <f t="shared" si="504"/>
        <v>0</v>
      </c>
      <c r="BN455" s="14" t="e">
        <f t="shared" si="490"/>
        <v>#DIV/0!</v>
      </c>
      <c r="BO455" s="28" t="str">
        <f>IFERROR((IF(BN455&gt;=BP455,"SOBRESALIENTE",IF(BN455&lt;BP455-(BP455*0.05),"NO CUMPLIDA","ACEPTABLE"))),"N/A")</f>
        <v>N/A</v>
      </c>
      <c r="BP455" s="24">
        <f t="shared" si="472"/>
        <v>0.9</v>
      </c>
      <c r="BQ455" s="21"/>
      <c r="BR455" s="21"/>
      <c r="BS455" s="21"/>
      <c r="BT455" s="14" t="e">
        <f t="shared" si="491"/>
        <v>#DIV/0!</v>
      </c>
      <c r="BU455" s="21"/>
      <c r="BV455" s="21"/>
      <c r="BW455" s="14" t="e">
        <f t="shared" si="492"/>
        <v>#DIV/0!</v>
      </c>
      <c r="BX455" s="21"/>
      <c r="BY455" s="21"/>
      <c r="BZ455" s="14" t="e">
        <f t="shared" si="493"/>
        <v>#DIV/0!</v>
      </c>
      <c r="CA455" s="27">
        <f t="shared" si="475"/>
        <v>0</v>
      </c>
      <c r="CB455" s="26">
        <f t="shared" si="473"/>
        <v>0</v>
      </c>
      <c r="CC455" s="14" t="e">
        <f t="shared" si="494"/>
        <v>#DIV/0!</v>
      </c>
      <c r="CD455" s="28" t="str">
        <f>IFERROR((IF(CC455&gt;=CE455,"SOBRESALIENTE",IF(CC455&lt;CE455-(CE455*0.05),"NO CUMPLIDA","ACEPTABLE"))),"N/A")</f>
        <v>N/A</v>
      </c>
      <c r="CE455" s="24">
        <f t="shared" si="474"/>
        <v>0.9</v>
      </c>
      <c r="CF455" s="21"/>
      <c r="CG455" s="163">
        <f t="shared" si="471"/>
        <v>194</v>
      </c>
      <c r="CH455" s="163">
        <f t="shared" si="471"/>
        <v>204</v>
      </c>
      <c r="CI455" s="14">
        <f t="shared" si="495"/>
        <v>0.9509803921568627</v>
      </c>
      <c r="CJ455" s="28" t="str">
        <f>IFERROR((IF(CI455&gt;=CK455,"SOBRESALIENTE",IF(CI455&lt;CK455-(CK455*0.05),"NO CUMPLIDA","ACEPTABLE"))),"N/A")</f>
        <v>SOBRESALIENTE</v>
      </c>
      <c r="CK455" s="11">
        <v>0.9</v>
      </c>
      <c r="CL455" s="26"/>
      <c r="CM455" s="26">
        <f t="shared" si="452"/>
        <v>194</v>
      </c>
      <c r="CN455" s="38">
        <f t="shared" si="501"/>
        <v>34</v>
      </c>
      <c r="CO455" s="14">
        <f t="shared" si="496"/>
        <v>5.7058823529411766</v>
      </c>
      <c r="CP455" s="28" t="str">
        <f>IFERROR((IF(CO455&gt;=CQ455,"SOBRESALIENTE",IF(CO455&lt;CQ455-(CQ455*0.05),"NO CUMPLIDA","ACEPTABLE"))),"N/A")</f>
        <v>SOBRESALIENTE</v>
      </c>
      <c r="CQ455" s="11">
        <v>0.9</v>
      </c>
      <c r="CR455" s="26"/>
      <c r="CS455" s="163">
        <f t="shared" si="476"/>
        <v>0</v>
      </c>
      <c r="CT455" s="29">
        <f t="shared" si="502"/>
        <v>34</v>
      </c>
      <c r="CU455" s="30">
        <f t="shared" si="497"/>
        <v>0</v>
      </c>
      <c r="CV455" s="28" t="str">
        <f>IFERROR((IF(CU455&gt;=CW455,"SOBRESALIENTE",IF(CU455&lt;CW455-(CW455*0.05),"NO CUMPLIDA","ACEPTABLE"))),"N/A")</f>
        <v>NO CUMPLIDA</v>
      </c>
      <c r="CW455" s="11">
        <v>0.9</v>
      </c>
      <c r="CX455" s="26"/>
      <c r="CY455" s="163">
        <f t="shared" si="479"/>
        <v>194</v>
      </c>
      <c r="CZ455" s="38">
        <f t="shared" si="479"/>
        <v>204</v>
      </c>
      <c r="DA455" s="30">
        <f t="shared" si="498"/>
        <v>0.9509803921568627</v>
      </c>
      <c r="DB455" s="28" t="str">
        <f>IFERROR((IF(DA455&gt;=DC455,"SOBRESALIENTE",IF(DA455&lt;DC455-(DC455*0.05),"NO CUMPLIDA","ACEPTABLE"))),"N/A")</f>
        <v>SOBRESALIENTE</v>
      </c>
      <c r="DC455" s="11">
        <v>0.9</v>
      </c>
      <c r="DD455" s="26"/>
    </row>
    <row r="456" spans="1:108" ht="71.25" customHeight="1">
      <c r="A456" s="6" t="s">
        <v>3492</v>
      </c>
      <c r="B456" s="7" t="s">
        <v>531</v>
      </c>
      <c r="C456" s="8" t="s">
        <v>3327</v>
      </c>
      <c r="D456" s="9" t="s">
        <v>3328</v>
      </c>
      <c r="E456" s="9">
        <v>12991003</v>
      </c>
      <c r="F456" s="8" t="s">
        <v>3434</v>
      </c>
      <c r="G456" s="9" t="s">
        <v>3328</v>
      </c>
      <c r="H456" s="9">
        <v>12991003</v>
      </c>
      <c r="I456" s="7" t="s">
        <v>760</v>
      </c>
      <c r="J456" s="7" t="s">
        <v>3452</v>
      </c>
      <c r="K456" s="7" t="s">
        <v>3453</v>
      </c>
      <c r="L456" s="7" t="s">
        <v>537</v>
      </c>
      <c r="M456" s="7" t="s">
        <v>3493</v>
      </c>
      <c r="N456" s="7" t="s">
        <v>550</v>
      </c>
      <c r="O456" s="7" t="s">
        <v>172</v>
      </c>
      <c r="P456" s="7" t="s">
        <v>193</v>
      </c>
      <c r="Q456" s="7" t="s">
        <v>156</v>
      </c>
      <c r="R456" s="8" t="s">
        <v>3494</v>
      </c>
      <c r="S456" s="7" t="s">
        <v>3495</v>
      </c>
      <c r="T456" s="7" t="s">
        <v>3496</v>
      </c>
      <c r="U456" s="7">
        <v>20</v>
      </c>
      <c r="V456" s="7" t="s">
        <v>506</v>
      </c>
      <c r="W456" s="391">
        <v>174347</v>
      </c>
      <c r="X456" s="391">
        <v>3653</v>
      </c>
      <c r="Y456" s="68">
        <f t="shared" si="480"/>
        <v>47.727073638105665</v>
      </c>
      <c r="Z456" s="391">
        <v>148715</v>
      </c>
      <c r="AA456" s="391">
        <v>2760</v>
      </c>
      <c r="AB456" s="68">
        <f t="shared" si="481"/>
        <v>53.882246376811594</v>
      </c>
      <c r="AC456" s="398">
        <v>199119</v>
      </c>
      <c r="AD456" s="398">
        <v>3213</v>
      </c>
      <c r="AE456" s="68">
        <f t="shared" si="482"/>
        <v>61.972922502334264</v>
      </c>
      <c r="AF456" s="49">
        <f t="shared" si="477"/>
        <v>522181</v>
      </c>
      <c r="AG456" s="7">
        <f t="shared" si="477"/>
        <v>9626</v>
      </c>
      <c r="AH456" s="68">
        <f t="shared" si="499"/>
        <v>54.246935383336798</v>
      </c>
      <c r="AI456" s="17" t="str">
        <f>IFERROR((IF(AH456&gt;=AJ456,"SOBRESALIENTE",IF(AH456&lt;AJ456-(AJ456*0.05),"NO CUMPLIDA","ACEPTABLE"))),"N/A")</f>
        <v>SOBRESALIENTE</v>
      </c>
      <c r="AJ456" s="7">
        <v>20</v>
      </c>
      <c r="AK456" s="7" t="s">
        <v>119</v>
      </c>
      <c r="AL456" s="7" t="s">
        <v>3497</v>
      </c>
      <c r="AM456" s="391">
        <v>166777</v>
      </c>
      <c r="AN456" s="391">
        <v>2518</v>
      </c>
      <c r="AO456" s="68">
        <f t="shared" si="483"/>
        <v>66.233915806195398</v>
      </c>
      <c r="AP456" s="391">
        <v>197641</v>
      </c>
      <c r="AQ456" s="391">
        <v>3083</v>
      </c>
      <c r="AR456" s="68">
        <f t="shared" si="484"/>
        <v>64.106714239377226</v>
      </c>
      <c r="AS456" s="398">
        <v>207626</v>
      </c>
      <c r="AT456" s="398">
        <v>4310</v>
      </c>
      <c r="AU456" s="68">
        <f t="shared" si="485"/>
        <v>48.17308584686775</v>
      </c>
      <c r="AV456" s="7">
        <f t="shared" si="505"/>
        <v>572044</v>
      </c>
      <c r="AW456" s="49">
        <f t="shared" si="503"/>
        <v>9911</v>
      </c>
      <c r="AX456" s="68">
        <f t="shared" si="486"/>
        <v>57.718091009988903</v>
      </c>
      <c r="AY456" s="17" t="str">
        <f t="shared" si="478"/>
        <v>SOBRESALIENTE</v>
      </c>
      <c r="AZ456" s="11">
        <f t="shared" si="500"/>
        <v>20</v>
      </c>
      <c r="BA456" s="7" t="s">
        <v>119</v>
      </c>
      <c r="BB456" s="7" t="s">
        <v>3498</v>
      </c>
      <c r="BC456" s="21"/>
      <c r="BD456" s="21"/>
      <c r="BE456" s="68" t="e">
        <f t="shared" si="487"/>
        <v>#DIV/0!</v>
      </c>
      <c r="BF456" s="21"/>
      <c r="BG456" s="21"/>
      <c r="BH456" s="68" t="e">
        <f t="shared" si="488"/>
        <v>#DIV/0!</v>
      </c>
      <c r="BI456" s="21"/>
      <c r="BJ456" s="21"/>
      <c r="BK456" s="68" t="e">
        <f t="shared" si="489"/>
        <v>#DIV/0!</v>
      </c>
      <c r="BL456" s="27">
        <f t="shared" si="506"/>
        <v>0</v>
      </c>
      <c r="BM456" s="26">
        <f t="shared" si="504"/>
        <v>0</v>
      </c>
      <c r="BN456" s="68" t="e">
        <f t="shared" si="490"/>
        <v>#DIV/0!</v>
      </c>
      <c r="BO456" s="28" t="str">
        <f>IFERROR((IF(BN456&gt;=BP456,"SOBRESALIENTE",IF(BN456&lt;BP456-(BP456*0.05),"NO CUMPLIDA","ACEPTABLE"))),"N/A")</f>
        <v>N/A</v>
      </c>
      <c r="BP456" s="26">
        <f t="shared" si="472"/>
        <v>20</v>
      </c>
      <c r="BQ456" s="21"/>
      <c r="BR456" s="21"/>
      <c r="BS456" s="21"/>
      <c r="BT456" s="68" t="e">
        <f t="shared" si="491"/>
        <v>#DIV/0!</v>
      </c>
      <c r="BU456" s="21"/>
      <c r="BV456" s="21"/>
      <c r="BW456" s="68" t="e">
        <f t="shared" si="492"/>
        <v>#DIV/0!</v>
      </c>
      <c r="BX456" s="21"/>
      <c r="BY456" s="21"/>
      <c r="BZ456" s="68" t="e">
        <f t="shared" si="493"/>
        <v>#DIV/0!</v>
      </c>
      <c r="CA456" s="27">
        <f t="shared" si="475"/>
        <v>0</v>
      </c>
      <c r="CB456" s="26">
        <f t="shared" si="473"/>
        <v>0</v>
      </c>
      <c r="CC456" s="68" t="e">
        <f t="shared" si="494"/>
        <v>#DIV/0!</v>
      </c>
      <c r="CD456" s="28" t="str">
        <f>IFERROR((IF(CC456&gt;=CE456,"SOBRESALIENTE",IF(CC456&lt;CE456-(CE456*0.05),"NO CUMPLIDA","ACEPTABLE"))),"N/A")</f>
        <v>N/A</v>
      </c>
      <c r="CE456" s="26">
        <f t="shared" si="474"/>
        <v>20</v>
      </c>
      <c r="CF456" s="21"/>
      <c r="CG456" s="163">
        <f t="shared" si="471"/>
        <v>1094225</v>
      </c>
      <c r="CH456" s="163">
        <f t="shared" si="471"/>
        <v>19537</v>
      </c>
      <c r="CI456" s="68">
        <f t="shared" si="495"/>
        <v>56.007831294466911</v>
      </c>
      <c r="CJ456" s="28" t="str">
        <f>IFERROR((IF(CI456&gt;=CK456,"SOBRESALIENTE",IF(CI456&lt;CK456-(CK456*0.05),"NO CUMPLIDA","ACEPTABLE"))),"N/A")</f>
        <v>SOBRESALIENTE</v>
      </c>
      <c r="CK456" s="7">
        <v>20</v>
      </c>
      <c r="CL456" s="26"/>
      <c r="CM456" s="26">
        <f t="shared" si="452"/>
        <v>1094225</v>
      </c>
      <c r="CN456" s="38">
        <f t="shared" si="501"/>
        <v>3256.1666666666665</v>
      </c>
      <c r="CO456" s="68">
        <f t="shared" si="496"/>
        <v>336.04698776680146</v>
      </c>
      <c r="CP456" s="28" t="str">
        <f>IFERROR((IF(CO456&gt;=CQ456,"SOBRESALIENTE",IF(CO456&lt;CQ456-(CQ456*0.05),"NO CUMPLIDA","ACEPTABLE"))),"N/A")</f>
        <v>SOBRESALIENTE</v>
      </c>
      <c r="CQ456" s="11">
        <v>20</v>
      </c>
      <c r="CR456" s="26"/>
      <c r="CS456" s="163">
        <f t="shared" si="476"/>
        <v>0</v>
      </c>
      <c r="CT456" s="29">
        <f t="shared" si="502"/>
        <v>3256.1666666666665</v>
      </c>
      <c r="CU456" s="69">
        <f t="shared" si="497"/>
        <v>0</v>
      </c>
      <c r="CV456" s="28" t="str">
        <f>IFERROR((IF(CU456&gt;=CW456,"SOBRESALIENTE",IF(CU456&lt;CW456-(CW456*0.05),"NO CUMPLIDA","ACEPTABLE"))),"N/A")</f>
        <v>NO CUMPLIDA</v>
      </c>
      <c r="CW456" s="7">
        <v>20</v>
      </c>
      <c r="CX456" s="26"/>
      <c r="CY456" s="163">
        <f t="shared" si="479"/>
        <v>1094225</v>
      </c>
      <c r="CZ456" s="38">
        <f t="shared" si="479"/>
        <v>19537</v>
      </c>
      <c r="DA456" s="69">
        <f t="shared" si="498"/>
        <v>56.007831294466911</v>
      </c>
      <c r="DB456" s="28" t="str">
        <f>IFERROR((IF(DA456&gt;=DC456,"SOBRESALIENTE",IF(DA456&lt;DC456-(DC456*0.05),"NO CUMPLIDA","ACEPTABLE"))),"N/A")</f>
        <v>SOBRESALIENTE</v>
      </c>
      <c r="DC456" s="7">
        <v>20</v>
      </c>
      <c r="DD456" s="26"/>
    </row>
    <row r="457" spans="1:108" ht="191.25">
      <c r="A457" s="8" t="s">
        <v>3499</v>
      </c>
      <c r="B457" s="7" t="s">
        <v>531</v>
      </c>
      <c r="C457" s="8" t="s">
        <v>3327</v>
      </c>
      <c r="D457" s="9" t="s">
        <v>3328</v>
      </c>
      <c r="E457" s="9">
        <v>12991003</v>
      </c>
      <c r="F457" s="8" t="s">
        <v>3434</v>
      </c>
      <c r="G457" s="9" t="s">
        <v>3328</v>
      </c>
      <c r="H457" s="9">
        <v>12991003</v>
      </c>
      <c r="I457" s="7" t="s">
        <v>760</v>
      </c>
      <c r="J457" s="7" t="s">
        <v>3452</v>
      </c>
      <c r="K457" s="7" t="s">
        <v>3453</v>
      </c>
      <c r="L457" s="7" t="s">
        <v>537</v>
      </c>
      <c r="M457" s="7" t="s">
        <v>3493</v>
      </c>
      <c r="N457" s="7" t="s">
        <v>550</v>
      </c>
      <c r="O457" s="7" t="s">
        <v>172</v>
      </c>
      <c r="P457" s="7" t="s">
        <v>1726</v>
      </c>
      <c r="Q457" s="7" t="s">
        <v>156</v>
      </c>
      <c r="R457" s="8" t="s">
        <v>3500</v>
      </c>
      <c r="S457" s="7" t="s">
        <v>3501</v>
      </c>
      <c r="T457" s="7" t="s">
        <v>3502</v>
      </c>
      <c r="U457" s="7">
        <v>45</v>
      </c>
      <c r="V457" s="7" t="s">
        <v>506</v>
      </c>
      <c r="W457" s="391">
        <v>36487</v>
      </c>
      <c r="X457" s="391">
        <v>1787</v>
      </c>
      <c r="Y457" s="68">
        <f t="shared" si="480"/>
        <v>20.418019026301064</v>
      </c>
      <c r="Z457" s="391">
        <v>31971</v>
      </c>
      <c r="AA457" s="391">
        <v>1553</v>
      </c>
      <c r="AB457" s="68">
        <f t="shared" si="481"/>
        <v>20.586606567933032</v>
      </c>
      <c r="AC457" s="398">
        <v>37757</v>
      </c>
      <c r="AD457" s="398">
        <v>1882</v>
      </c>
      <c r="AE457" s="68">
        <f t="shared" si="482"/>
        <v>20.062167906482465</v>
      </c>
      <c r="AF457" s="49">
        <f t="shared" si="477"/>
        <v>106215</v>
      </c>
      <c r="AG457" s="7">
        <f t="shared" si="477"/>
        <v>5222</v>
      </c>
      <c r="AH457" s="68">
        <f t="shared" si="499"/>
        <v>20.339908081194945</v>
      </c>
      <c r="AI457" s="17" t="str">
        <f>IFERROR((IF(AH457&lt;=AJ457,"SOBRESALIENTE",IF(AH457&lt;AJ457+(AJ457*0.05),"NO CUMPLIDA","ACEPTABLE"))),"N/A")</f>
        <v>SOBRESALIENTE</v>
      </c>
      <c r="AJ457" s="7">
        <v>45</v>
      </c>
      <c r="AK457" s="7" t="s">
        <v>119</v>
      </c>
      <c r="AL457" s="7" t="s">
        <v>3503</v>
      </c>
      <c r="AM457" s="391">
        <v>6201</v>
      </c>
      <c r="AN457" s="391">
        <v>249</v>
      </c>
      <c r="AO457" s="68">
        <f t="shared" si="483"/>
        <v>24.903614457831324</v>
      </c>
      <c r="AP457" s="391">
        <v>4591</v>
      </c>
      <c r="AQ457" s="391">
        <v>203</v>
      </c>
      <c r="AR457" s="68">
        <f t="shared" si="484"/>
        <v>22.615763546798028</v>
      </c>
      <c r="AS457" s="391">
        <v>4591</v>
      </c>
      <c r="AT457" s="391">
        <v>203</v>
      </c>
      <c r="AU457" s="68">
        <f t="shared" si="485"/>
        <v>22.615763546798028</v>
      </c>
      <c r="AV457" s="7">
        <f t="shared" si="505"/>
        <v>15383</v>
      </c>
      <c r="AW457" s="49">
        <f t="shared" si="503"/>
        <v>655</v>
      </c>
      <c r="AX457" s="68">
        <f t="shared" si="486"/>
        <v>23.485496183206106</v>
      </c>
      <c r="AY457" s="17" t="str">
        <f t="shared" si="478"/>
        <v>ACEPTABLE</v>
      </c>
      <c r="AZ457" s="11">
        <f t="shared" si="500"/>
        <v>45</v>
      </c>
      <c r="BA457" s="7" t="s">
        <v>119</v>
      </c>
      <c r="BB457" s="7" t="s">
        <v>3504</v>
      </c>
      <c r="BC457" s="21"/>
      <c r="BD457" s="21"/>
      <c r="BE457" s="68" t="e">
        <f t="shared" si="487"/>
        <v>#DIV/0!</v>
      </c>
      <c r="BF457" s="21"/>
      <c r="BG457" s="21"/>
      <c r="BH457" s="68" t="e">
        <f t="shared" si="488"/>
        <v>#DIV/0!</v>
      </c>
      <c r="BI457" s="21"/>
      <c r="BJ457" s="21"/>
      <c r="BK457" s="68" t="e">
        <f t="shared" si="489"/>
        <v>#DIV/0!</v>
      </c>
      <c r="BL457" s="27">
        <f t="shared" si="506"/>
        <v>0</v>
      </c>
      <c r="BM457" s="26">
        <f t="shared" si="504"/>
        <v>0</v>
      </c>
      <c r="BN457" s="68" t="e">
        <f t="shared" si="490"/>
        <v>#DIV/0!</v>
      </c>
      <c r="BO457" s="28" t="str">
        <f>IFERROR((IF(BN457&lt;=BP457,"SOBRESALIENTE",IF(BN457&lt;BP457+(BP457*0.05),"NO CUMPLIDA","ACEPTABLE"))),"N/A")</f>
        <v>N/A</v>
      </c>
      <c r="BP457" s="26">
        <f t="shared" si="472"/>
        <v>45</v>
      </c>
      <c r="BQ457" s="21"/>
      <c r="BR457" s="21"/>
      <c r="BS457" s="21"/>
      <c r="BT457" s="68" t="e">
        <f t="shared" si="491"/>
        <v>#DIV/0!</v>
      </c>
      <c r="BU457" s="21"/>
      <c r="BV457" s="21"/>
      <c r="BW457" s="68" t="e">
        <f t="shared" si="492"/>
        <v>#DIV/0!</v>
      </c>
      <c r="BX457" s="21"/>
      <c r="BY457" s="21"/>
      <c r="BZ457" s="68" t="e">
        <f t="shared" si="493"/>
        <v>#DIV/0!</v>
      </c>
      <c r="CA457" s="27">
        <f t="shared" si="475"/>
        <v>0</v>
      </c>
      <c r="CB457" s="26">
        <f t="shared" si="473"/>
        <v>0</v>
      </c>
      <c r="CC457" s="68" t="e">
        <f t="shared" si="494"/>
        <v>#DIV/0!</v>
      </c>
      <c r="CD457" s="28" t="str">
        <f>IFERROR((IF(CC457&lt;=CE457,"SOBRESALIENTE",IF(CC457&lt;CE457-(CE457*0.05),"NO CUMPLIDA","ACEPTABLE"))),"N/A")</f>
        <v>N/A</v>
      </c>
      <c r="CE457" s="26">
        <f t="shared" si="474"/>
        <v>45</v>
      </c>
      <c r="CF457" s="21"/>
      <c r="CG457" s="163">
        <f t="shared" si="471"/>
        <v>121598</v>
      </c>
      <c r="CH457" s="163">
        <f t="shared" si="471"/>
        <v>5877</v>
      </c>
      <c r="CI457" s="68">
        <f t="shared" si="495"/>
        <v>20.690488344393398</v>
      </c>
      <c r="CJ457" s="28" t="str">
        <f>IFERROR((IF(CI457&lt;=CK457,"SOBRESALIENTE",IF(CI457&gt;CK457+(CK457*0.05),"NO CUMPLIDA","ACEPTABLE"))),"N/A")</f>
        <v>SOBRESALIENTE</v>
      </c>
      <c r="CK457" s="7">
        <v>45</v>
      </c>
      <c r="CL457" s="26"/>
      <c r="CM457" s="26">
        <f t="shared" si="452"/>
        <v>121598</v>
      </c>
      <c r="CN457" s="38">
        <f t="shared" si="501"/>
        <v>979.5</v>
      </c>
      <c r="CO457" s="68">
        <f t="shared" si="496"/>
        <v>124.14293006636039</v>
      </c>
      <c r="CP457" s="28" t="str">
        <f>IFERROR((IF(CO457&lt;=CQ457,"SOBRESALIENTE",IF(CO457&gt;CQ457+(CQ457*0.05),"NO CUMPLIDA","ACEPTABLE"))),"N/A")</f>
        <v>NO CUMPLIDA</v>
      </c>
      <c r="CQ457" s="11">
        <v>45</v>
      </c>
      <c r="CR457" s="26"/>
      <c r="CS457" s="163">
        <f t="shared" si="476"/>
        <v>0</v>
      </c>
      <c r="CT457" s="29">
        <f t="shared" si="502"/>
        <v>979.5</v>
      </c>
      <c r="CU457" s="69">
        <f t="shared" si="497"/>
        <v>0</v>
      </c>
      <c r="CV457" s="28" t="str">
        <f>IFERROR((IF(CU457&lt;=CW457,"SOBRESALIENTE",IF(CU457&gt;CW457+(CW457*0.05),"NO CUMPLIDA","ACEPTABLE"))),"N/A")</f>
        <v>SOBRESALIENTE</v>
      </c>
      <c r="CW457" s="7">
        <v>45</v>
      </c>
      <c r="CX457" s="26"/>
      <c r="CY457" s="163">
        <f t="shared" si="479"/>
        <v>121598</v>
      </c>
      <c r="CZ457" s="38">
        <f t="shared" si="479"/>
        <v>5877</v>
      </c>
      <c r="DA457" s="69">
        <f t="shared" si="498"/>
        <v>20.690488344393398</v>
      </c>
      <c r="DB457" s="28" t="str">
        <f>IFERROR((IF(DA457&lt;=DC457,"SOBRESALIENTE",IF(DA457&gt;DC457+(DC457*0.05),"NO CUMPLIDA","ACEPTABLE"))),"N/A")</f>
        <v>SOBRESALIENTE</v>
      </c>
      <c r="DC457" s="7">
        <v>45</v>
      </c>
      <c r="DD457" s="26"/>
    </row>
    <row r="458" spans="1:108" ht="68.25" customHeight="1">
      <c r="A458" s="6" t="s">
        <v>3505</v>
      </c>
      <c r="B458" s="7" t="s">
        <v>531</v>
      </c>
      <c r="C458" s="8" t="s">
        <v>3327</v>
      </c>
      <c r="D458" s="9" t="s">
        <v>3328</v>
      </c>
      <c r="E458" s="9">
        <v>12991003</v>
      </c>
      <c r="F458" s="8" t="s">
        <v>3434</v>
      </c>
      <c r="G458" s="9" t="s">
        <v>3328</v>
      </c>
      <c r="H458" s="9">
        <v>12991003</v>
      </c>
      <c r="I458" s="7" t="s">
        <v>760</v>
      </c>
      <c r="J458" s="7" t="s">
        <v>3452</v>
      </c>
      <c r="K458" s="7" t="s">
        <v>3453</v>
      </c>
      <c r="L458" s="7" t="s">
        <v>573</v>
      </c>
      <c r="M458" s="7" t="s">
        <v>3493</v>
      </c>
      <c r="N458" s="7" t="s">
        <v>550</v>
      </c>
      <c r="O458" s="7" t="s">
        <v>172</v>
      </c>
      <c r="P458" s="7" t="s">
        <v>1726</v>
      </c>
      <c r="Q458" s="7" t="s">
        <v>156</v>
      </c>
      <c r="R458" s="8" t="s">
        <v>3506</v>
      </c>
      <c r="S458" s="7" t="s">
        <v>3507</v>
      </c>
      <c r="T458" s="7" t="s">
        <v>3508</v>
      </c>
      <c r="U458" s="7">
        <v>30</v>
      </c>
      <c r="V458" s="7" t="s">
        <v>506</v>
      </c>
      <c r="W458" s="391">
        <v>7572</v>
      </c>
      <c r="X458" s="391">
        <v>261</v>
      </c>
      <c r="Y458" s="68">
        <f t="shared" si="480"/>
        <v>29.011494252873565</v>
      </c>
      <c r="Z458" s="391">
        <v>5045</v>
      </c>
      <c r="AA458" s="391">
        <v>720</v>
      </c>
      <c r="AB458" s="68">
        <f t="shared" si="481"/>
        <v>7.0069444444444446</v>
      </c>
      <c r="AC458" s="398">
        <v>6679</v>
      </c>
      <c r="AD458" s="398">
        <v>250</v>
      </c>
      <c r="AE458" s="68">
        <f t="shared" si="482"/>
        <v>26.716000000000001</v>
      </c>
      <c r="AF458" s="49">
        <f t="shared" si="477"/>
        <v>19296</v>
      </c>
      <c r="AG458" s="7">
        <f t="shared" si="477"/>
        <v>1231</v>
      </c>
      <c r="AH458" s="68">
        <f t="shared" si="499"/>
        <v>15.675060926076361</v>
      </c>
      <c r="AI458" s="17" t="str">
        <f>IFERROR((IF(AH458&gt;=AJ458,"SOBRESALIENTE",IF(AH458&lt;AJ458-(AJ458*0.05),"NO CUMPLIDA","ACEPTABLE"))),"N/A")</f>
        <v>NO CUMPLIDA</v>
      </c>
      <c r="AJ458" s="7">
        <v>30</v>
      </c>
      <c r="AK458" s="7" t="s">
        <v>119</v>
      </c>
      <c r="AL458" s="7" t="s">
        <v>3504</v>
      </c>
      <c r="AM458" s="391">
        <v>6201</v>
      </c>
      <c r="AN458" s="391">
        <v>249</v>
      </c>
      <c r="AO458" s="68">
        <f t="shared" si="483"/>
        <v>24.903614457831324</v>
      </c>
      <c r="AP458" s="391">
        <v>4591</v>
      </c>
      <c r="AQ458" s="391">
        <v>203</v>
      </c>
      <c r="AR458" s="68">
        <f t="shared" si="484"/>
        <v>22.615763546798028</v>
      </c>
      <c r="AS458" s="391">
        <v>4591</v>
      </c>
      <c r="AT458" s="391">
        <v>203</v>
      </c>
      <c r="AU458" s="68">
        <f t="shared" si="485"/>
        <v>22.615763546798028</v>
      </c>
      <c r="AV458" s="49">
        <f t="shared" si="505"/>
        <v>15383</v>
      </c>
      <c r="AW458" s="49">
        <f t="shared" si="503"/>
        <v>655</v>
      </c>
      <c r="AX458" s="68">
        <f t="shared" si="486"/>
        <v>23.485496183206106</v>
      </c>
      <c r="AY458" s="17" t="str">
        <f t="shared" si="478"/>
        <v>ACEPTABLE</v>
      </c>
      <c r="AZ458" s="11">
        <f t="shared" si="500"/>
        <v>30</v>
      </c>
      <c r="BA458" s="7" t="s">
        <v>119</v>
      </c>
      <c r="BB458" s="7" t="s">
        <v>3504</v>
      </c>
      <c r="BC458" s="21"/>
      <c r="BD458" s="21"/>
      <c r="BE458" s="68" t="e">
        <f t="shared" si="487"/>
        <v>#DIV/0!</v>
      </c>
      <c r="BF458" s="21"/>
      <c r="BG458" s="21"/>
      <c r="BH458" s="68" t="e">
        <f t="shared" si="488"/>
        <v>#DIV/0!</v>
      </c>
      <c r="BI458" s="21"/>
      <c r="BJ458" s="21"/>
      <c r="BK458" s="68" t="e">
        <f t="shared" si="489"/>
        <v>#DIV/0!</v>
      </c>
      <c r="BL458" s="27">
        <f t="shared" si="506"/>
        <v>0</v>
      </c>
      <c r="BM458" s="26">
        <f t="shared" si="504"/>
        <v>0</v>
      </c>
      <c r="BN458" s="68" t="e">
        <f t="shared" si="490"/>
        <v>#DIV/0!</v>
      </c>
      <c r="BO458" s="28" t="str">
        <f>IFERROR((IF(BN458&gt;=BP458,"SOBRESALIENTE",IF(BN458&lt;BP458-(BP458*0.05),"NO CUMPLIDA","ACEPTABLE"))),"N/A")</f>
        <v>N/A</v>
      </c>
      <c r="BP458" s="26">
        <f t="shared" si="472"/>
        <v>30</v>
      </c>
      <c r="BQ458" s="21"/>
      <c r="BR458" s="21"/>
      <c r="BS458" s="21"/>
      <c r="BT458" s="68" t="e">
        <f t="shared" si="491"/>
        <v>#DIV/0!</v>
      </c>
      <c r="BU458" s="21"/>
      <c r="BV458" s="21"/>
      <c r="BW458" s="68" t="e">
        <f t="shared" si="492"/>
        <v>#DIV/0!</v>
      </c>
      <c r="BX458" s="21"/>
      <c r="BY458" s="21"/>
      <c r="BZ458" s="68" t="e">
        <f t="shared" si="493"/>
        <v>#DIV/0!</v>
      </c>
      <c r="CA458" s="27">
        <f t="shared" si="475"/>
        <v>0</v>
      </c>
      <c r="CB458" s="26">
        <f t="shared" si="473"/>
        <v>0</v>
      </c>
      <c r="CC458" s="68" t="e">
        <f t="shared" si="494"/>
        <v>#DIV/0!</v>
      </c>
      <c r="CD458" s="28" t="str">
        <f>IFERROR((IF(CC458&gt;=CE458,"SOBRESALIENTE",IF(CC458&lt;CE458-(CE458*0.05),"NO CUMPLIDA","ACEPTABLE"))),"N/A")</f>
        <v>N/A</v>
      </c>
      <c r="CE458" s="26">
        <f t="shared" si="474"/>
        <v>30</v>
      </c>
      <c r="CF458" s="21"/>
      <c r="CG458" s="163">
        <f t="shared" si="471"/>
        <v>34679</v>
      </c>
      <c r="CH458" s="163">
        <f t="shared" si="471"/>
        <v>1886</v>
      </c>
      <c r="CI458" s="68">
        <f t="shared" si="495"/>
        <v>18.387592788971368</v>
      </c>
      <c r="CJ458" s="28" t="str">
        <f>IFERROR((IF(CI458&gt;=CK458,"SOBRESALIENTE",IF(CI458&lt;CK458-(CK458*0.05),"NO CUMPLIDA","ACEPTABLE"))),"N/A")</f>
        <v>NO CUMPLIDA</v>
      </c>
      <c r="CK458" s="7">
        <v>30</v>
      </c>
      <c r="CL458" s="26"/>
      <c r="CM458" s="26">
        <f t="shared" si="452"/>
        <v>34679</v>
      </c>
      <c r="CN458" s="38">
        <f t="shared" si="501"/>
        <v>314.33333333333331</v>
      </c>
      <c r="CO458" s="68">
        <f t="shared" si="496"/>
        <v>110.32555673382821</v>
      </c>
      <c r="CP458" s="28" t="str">
        <f>IFERROR((IF(CO458&gt;=CQ458,"SOBRESALIENTE",IF(CO458&lt;CQ458-(CQ458*0.05),"NO CUMPLIDA","ACEPTABLE"))),"N/A")</f>
        <v>SOBRESALIENTE</v>
      </c>
      <c r="CQ458" s="11">
        <v>30</v>
      </c>
      <c r="CR458" s="26"/>
      <c r="CS458" s="163">
        <f t="shared" si="476"/>
        <v>0</v>
      </c>
      <c r="CT458" s="29">
        <f t="shared" si="502"/>
        <v>314.33333333333331</v>
      </c>
      <c r="CU458" s="69">
        <f t="shared" si="497"/>
        <v>0</v>
      </c>
      <c r="CV458" s="28" t="str">
        <f>IFERROR((IF(CU458&gt;=CW458,"SOBRESALIENTE",IF(CU458&lt;CW458-(CW458*0.05),"NO CUMPLIDA","ACEPTABLE"))),"N/A")</f>
        <v>NO CUMPLIDA</v>
      </c>
      <c r="CW458" s="7">
        <v>30</v>
      </c>
      <c r="CX458" s="26"/>
      <c r="CY458" s="163">
        <f t="shared" si="479"/>
        <v>34679</v>
      </c>
      <c r="CZ458" s="38">
        <f t="shared" si="479"/>
        <v>1886</v>
      </c>
      <c r="DA458" s="69">
        <f t="shared" si="498"/>
        <v>18.387592788971368</v>
      </c>
      <c r="DB458" s="28" t="str">
        <f>IFERROR((IF(DA458&gt;=DC458,"SOBRESALIENTE",IF(DA458&lt;DC458-(DC458*0.05),"NO CUMPLIDA","ACEPTABLE"))),"N/A")</f>
        <v>NO CUMPLIDA</v>
      </c>
      <c r="DC458" s="7">
        <v>30</v>
      </c>
      <c r="DD458" s="26"/>
    </row>
    <row r="459" spans="1:108" ht="81.75" customHeight="1">
      <c r="A459" s="8" t="s">
        <v>3509</v>
      </c>
      <c r="B459" s="7" t="s">
        <v>531</v>
      </c>
      <c r="C459" s="8" t="s">
        <v>3327</v>
      </c>
      <c r="D459" s="9" t="s">
        <v>3328</v>
      </c>
      <c r="E459" s="9">
        <v>12991003</v>
      </c>
      <c r="F459" s="8" t="s">
        <v>3434</v>
      </c>
      <c r="G459" s="9" t="s">
        <v>3328</v>
      </c>
      <c r="H459" s="9">
        <v>12991003</v>
      </c>
      <c r="I459" s="7" t="s">
        <v>760</v>
      </c>
      <c r="J459" s="7" t="s">
        <v>3452</v>
      </c>
      <c r="K459" s="7" t="s">
        <v>3453</v>
      </c>
      <c r="L459" s="7" t="s">
        <v>537</v>
      </c>
      <c r="M459" s="7" t="s">
        <v>3333</v>
      </c>
      <c r="N459" s="7" t="s">
        <v>550</v>
      </c>
      <c r="O459" s="7" t="s">
        <v>243</v>
      </c>
      <c r="P459" s="7" t="s">
        <v>1726</v>
      </c>
      <c r="Q459" s="7" t="s">
        <v>156</v>
      </c>
      <c r="R459" s="8" t="s">
        <v>3510</v>
      </c>
      <c r="S459" s="7" t="s">
        <v>3511</v>
      </c>
      <c r="T459" s="7" t="s">
        <v>3512</v>
      </c>
      <c r="U459" s="49">
        <v>5</v>
      </c>
      <c r="V459" s="7" t="s">
        <v>736</v>
      </c>
      <c r="W459" s="399">
        <v>153</v>
      </c>
      <c r="X459" s="391">
        <v>54</v>
      </c>
      <c r="Y459" s="68">
        <f t="shared" si="480"/>
        <v>2.8333333333333335</v>
      </c>
      <c r="Z459" s="399">
        <v>152</v>
      </c>
      <c r="AA459" s="391">
        <v>21</v>
      </c>
      <c r="AB459" s="68">
        <f t="shared" si="481"/>
        <v>7.2380952380952381</v>
      </c>
      <c r="AC459" s="399">
        <v>161</v>
      </c>
      <c r="AD459" s="391">
        <v>20</v>
      </c>
      <c r="AE459" s="68">
        <f t="shared" si="482"/>
        <v>8.0500000000000007</v>
      </c>
      <c r="AF459" s="49">
        <f t="shared" si="477"/>
        <v>466</v>
      </c>
      <c r="AG459" s="7">
        <f t="shared" si="477"/>
        <v>95</v>
      </c>
      <c r="AH459" s="68">
        <f t="shared" si="499"/>
        <v>4.905263157894737</v>
      </c>
      <c r="AI459" s="17" t="str">
        <f>IFERROR((IF(AH459&gt;=AJ459,"SOBRESALIENTE",IF(AH459&gt;AJ459-(AJ459*0.05),"NO CUMPLIDA","ACEPTABLE"))),"N/A")</f>
        <v>NO CUMPLIDA</v>
      </c>
      <c r="AJ459" s="49">
        <v>5</v>
      </c>
      <c r="AK459" s="49" t="s">
        <v>119</v>
      </c>
      <c r="AL459" s="7" t="s">
        <v>3513</v>
      </c>
      <c r="AM459" s="399">
        <v>453</v>
      </c>
      <c r="AN459" s="391">
        <v>39</v>
      </c>
      <c r="AO459" s="68">
        <f t="shared" si="483"/>
        <v>11.615384615384615</v>
      </c>
      <c r="AP459" s="399">
        <v>430</v>
      </c>
      <c r="AQ459" s="391">
        <v>64</v>
      </c>
      <c r="AR459" s="68">
        <f t="shared" si="484"/>
        <v>6.71875</v>
      </c>
      <c r="AS459" s="399">
        <v>319</v>
      </c>
      <c r="AT459" s="391">
        <v>136</v>
      </c>
      <c r="AU459" s="68">
        <f t="shared" si="485"/>
        <v>2.3455882352941178</v>
      </c>
      <c r="AV459" s="49">
        <f t="shared" si="505"/>
        <v>1202</v>
      </c>
      <c r="AW459" s="49">
        <f t="shared" si="503"/>
        <v>239</v>
      </c>
      <c r="AX459" s="68">
        <f t="shared" si="486"/>
        <v>5.02928870292887</v>
      </c>
      <c r="AY459" s="17" t="str">
        <f t="shared" si="478"/>
        <v>SOBRESALIENTE</v>
      </c>
      <c r="AZ459" s="11">
        <f t="shared" si="500"/>
        <v>5</v>
      </c>
      <c r="BA459" s="49" t="s">
        <v>119</v>
      </c>
      <c r="BB459" s="7" t="s">
        <v>3514</v>
      </c>
      <c r="BC459" s="21"/>
      <c r="BD459" s="21"/>
      <c r="BE459" s="68" t="e">
        <f t="shared" si="487"/>
        <v>#DIV/0!</v>
      </c>
      <c r="BF459" s="21"/>
      <c r="BG459" s="21"/>
      <c r="BH459" s="68" t="e">
        <f t="shared" si="488"/>
        <v>#DIV/0!</v>
      </c>
      <c r="BI459" s="21"/>
      <c r="BJ459" s="21"/>
      <c r="BK459" s="68" t="e">
        <f t="shared" si="489"/>
        <v>#DIV/0!</v>
      </c>
      <c r="BL459" s="27">
        <f t="shared" si="506"/>
        <v>0</v>
      </c>
      <c r="BM459" s="26">
        <f t="shared" si="504"/>
        <v>0</v>
      </c>
      <c r="BN459" s="68" t="e">
        <f t="shared" si="490"/>
        <v>#DIV/0!</v>
      </c>
      <c r="BO459" s="28" t="str">
        <f t="shared" ref="BO459:BO470" si="507">IFERROR((IF(BN459&lt;=BP459,"SOBRESALIENTE",IF(BN459&gt;BP459+(BP459*0.05),"NO CUMPLIDA","ACEPTABLE"))),"N/A")</f>
        <v>N/A</v>
      </c>
      <c r="BP459" s="27">
        <f t="shared" si="472"/>
        <v>5</v>
      </c>
      <c r="BQ459" s="21"/>
      <c r="BR459" s="21"/>
      <c r="BS459" s="21"/>
      <c r="BT459" s="68" t="e">
        <f t="shared" si="491"/>
        <v>#DIV/0!</v>
      </c>
      <c r="BU459" s="21"/>
      <c r="BV459" s="21"/>
      <c r="BW459" s="68" t="e">
        <f t="shared" si="492"/>
        <v>#DIV/0!</v>
      </c>
      <c r="BX459" s="21"/>
      <c r="BY459" s="21"/>
      <c r="BZ459" s="68" t="e">
        <f t="shared" si="493"/>
        <v>#DIV/0!</v>
      </c>
      <c r="CA459" s="27">
        <f t="shared" si="475"/>
        <v>0</v>
      </c>
      <c r="CB459" s="26">
        <f t="shared" si="473"/>
        <v>0</v>
      </c>
      <c r="CC459" s="68" t="e">
        <f t="shared" si="494"/>
        <v>#DIV/0!</v>
      </c>
      <c r="CD459" s="28" t="str">
        <f>IFERROR((IF(CC459&lt;=CE459,"SOBRESALIENTE",IF(CC459&gt;CE459+(CE459*0.05),"NO CUMPLIDA","ACEPTABLE"))),"N/A")</f>
        <v>N/A</v>
      </c>
      <c r="CE459" s="27">
        <f t="shared" si="474"/>
        <v>5</v>
      </c>
      <c r="CF459" s="21"/>
      <c r="CG459" s="163">
        <f t="shared" si="471"/>
        <v>1668</v>
      </c>
      <c r="CH459" s="163">
        <f t="shared" si="471"/>
        <v>334</v>
      </c>
      <c r="CI459" s="68">
        <f t="shared" si="495"/>
        <v>4.9940119760479043</v>
      </c>
      <c r="CJ459" s="28" t="str">
        <f>IFERROR((IF(CI459&gt;=CK459,"SOBRESALIENTE",IF(CI459&lt;CK459-(CK459*0.05),"NO CUMPLIDA","ACEPTABLE"))),"N/A")</f>
        <v>ACEPTABLE</v>
      </c>
      <c r="CK459" s="49">
        <v>5</v>
      </c>
      <c r="CL459" s="26"/>
      <c r="CM459" s="26">
        <f t="shared" si="452"/>
        <v>1668</v>
      </c>
      <c r="CN459" s="38">
        <f t="shared" si="501"/>
        <v>55.666666666666664</v>
      </c>
      <c r="CO459" s="68">
        <f t="shared" si="496"/>
        <v>29.964071856287426</v>
      </c>
      <c r="CP459" s="28" t="str">
        <f>IFERROR((IF(CO459&gt;=CQ459,"SOBRESALIENTE",IF(CO459&lt;CQ459-(CQ459*0.05),"NO CUMPLIDA","ACEPTABLE"))),"N/A")</f>
        <v>SOBRESALIENTE</v>
      </c>
      <c r="CQ459" s="11">
        <v>5</v>
      </c>
      <c r="CR459" s="26"/>
      <c r="CS459" s="163">
        <f t="shared" si="476"/>
        <v>0</v>
      </c>
      <c r="CT459" s="29">
        <f t="shared" si="502"/>
        <v>55.666666666666664</v>
      </c>
      <c r="CU459" s="69">
        <f t="shared" si="497"/>
        <v>0</v>
      </c>
      <c r="CV459" s="28" t="str">
        <f>IFERROR((IF(CU459&gt;=CW459,"SOBRESALIENTE",IF(CU459&lt;CW459-(CW459*0.05),"NO CUMPLIDA","ACEPTABLE"))),"N/A")</f>
        <v>NO CUMPLIDA</v>
      </c>
      <c r="CW459" s="49">
        <v>5</v>
      </c>
      <c r="CX459" s="26"/>
      <c r="CY459" s="163">
        <f t="shared" si="479"/>
        <v>1668</v>
      </c>
      <c r="CZ459" s="38">
        <f t="shared" si="479"/>
        <v>334</v>
      </c>
      <c r="DA459" s="69">
        <f t="shared" si="498"/>
        <v>4.9940119760479043</v>
      </c>
      <c r="DB459" s="28" t="str">
        <f>IFERROR((IF(DA459&gt;=DC459,"SOBRESALIENTE",IF(DA459&lt;DC459-(DC459*0.05),"NO CUMPLIDA","ACEPTABLE"))),"N/A")</f>
        <v>ACEPTABLE</v>
      </c>
      <c r="DC459" s="49">
        <v>5</v>
      </c>
      <c r="DD459" s="26"/>
    </row>
    <row r="460" spans="1:108" ht="157.5">
      <c r="A460" s="6" t="s">
        <v>3515</v>
      </c>
      <c r="B460" s="7" t="s">
        <v>531</v>
      </c>
      <c r="C460" s="8" t="s">
        <v>3327</v>
      </c>
      <c r="D460" s="9" t="s">
        <v>3328</v>
      </c>
      <c r="E460" s="9">
        <v>12991003</v>
      </c>
      <c r="F460" s="8" t="s">
        <v>3434</v>
      </c>
      <c r="G460" s="9" t="s">
        <v>3328</v>
      </c>
      <c r="H460" s="9">
        <v>12991003</v>
      </c>
      <c r="I460" s="7" t="s">
        <v>760</v>
      </c>
      <c r="J460" s="7" t="s">
        <v>3452</v>
      </c>
      <c r="K460" s="7" t="s">
        <v>3453</v>
      </c>
      <c r="L460" s="7" t="s">
        <v>537</v>
      </c>
      <c r="M460" s="7" t="s">
        <v>3493</v>
      </c>
      <c r="N460" s="7" t="s">
        <v>112</v>
      </c>
      <c r="O460" s="7" t="s">
        <v>172</v>
      </c>
      <c r="P460" s="7" t="s">
        <v>1726</v>
      </c>
      <c r="Q460" s="7" t="s">
        <v>156</v>
      </c>
      <c r="R460" s="8" t="s">
        <v>3516</v>
      </c>
      <c r="S460" s="7" t="s">
        <v>3517</v>
      </c>
      <c r="T460" s="7" t="s">
        <v>3518</v>
      </c>
      <c r="U460" s="7">
        <v>30</v>
      </c>
      <c r="V460" s="7" t="s">
        <v>506</v>
      </c>
      <c r="W460" s="391">
        <v>45105</v>
      </c>
      <c r="X460" s="391">
        <v>2137</v>
      </c>
      <c r="Y460" s="68">
        <f t="shared" si="480"/>
        <v>21.106691623771642</v>
      </c>
      <c r="Z460" s="391">
        <v>38235</v>
      </c>
      <c r="AA460" s="391">
        <v>1855</v>
      </c>
      <c r="AB460" s="68">
        <f t="shared" si="481"/>
        <v>20.611859838274931</v>
      </c>
      <c r="AC460" s="398">
        <v>45520</v>
      </c>
      <c r="AD460" s="398">
        <v>2137</v>
      </c>
      <c r="AE460" s="68">
        <f t="shared" si="482"/>
        <v>21.300889096864765</v>
      </c>
      <c r="AF460" s="49">
        <f t="shared" si="477"/>
        <v>128860</v>
      </c>
      <c r="AG460" s="7">
        <f t="shared" si="477"/>
        <v>6129</v>
      </c>
      <c r="AH460" s="68">
        <f t="shared" si="499"/>
        <v>21.024636971773536</v>
      </c>
      <c r="AI460" s="17" t="str">
        <f t="shared" ref="AI460:AI470" si="508">IFERROR((IF(AH460&lt;=AJ460,"SOBRESALIENTE",IF(AH460&gt;AJ460+(AJ460*0.05),"NO CUMPLIDA","ACEPTABLE"))),"N/A")</f>
        <v>SOBRESALIENTE</v>
      </c>
      <c r="AJ460" s="7">
        <v>30</v>
      </c>
      <c r="AK460" s="7" t="s">
        <v>119</v>
      </c>
      <c r="AL460" s="7" t="s">
        <v>3519</v>
      </c>
      <c r="AM460" s="391">
        <v>33468</v>
      </c>
      <c r="AN460" s="391">
        <v>1740</v>
      </c>
      <c r="AO460" s="68">
        <f t="shared" si="483"/>
        <v>19.23448275862069</v>
      </c>
      <c r="AP460" s="391">
        <v>42175</v>
      </c>
      <c r="AQ460" s="391">
        <v>2258</v>
      </c>
      <c r="AR460" s="68">
        <f t="shared" si="484"/>
        <v>18.678033658104518</v>
      </c>
      <c r="AS460" s="398">
        <v>41493</v>
      </c>
      <c r="AT460" s="398">
        <v>2181</v>
      </c>
      <c r="AU460" s="68">
        <f t="shared" si="485"/>
        <v>19.024759284731775</v>
      </c>
      <c r="AV460" s="49">
        <f t="shared" si="505"/>
        <v>117136</v>
      </c>
      <c r="AW460" s="49">
        <f t="shared" si="503"/>
        <v>6179</v>
      </c>
      <c r="AX460" s="68">
        <f t="shared" si="486"/>
        <v>18.957112801424177</v>
      </c>
      <c r="AY460" s="17" t="str">
        <f t="shared" si="478"/>
        <v>ACEPTABLE</v>
      </c>
      <c r="AZ460" s="11">
        <f t="shared" si="500"/>
        <v>30</v>
      </c>
      <c r="BA460" s="7" t="s">
        <v>119</v>
      </c>
      <c r="BB460" s="7" t="s">
        <v>3519</v>
      </c>
      <c r="BC460" s="21"/>
      <c r="BD460" s="21"/>
      <c r="BE460" s="68" t="e">
        <f t="shared" si="487"/>
        <v>#DIV/0!</v>
      </c>
      <c r="BF460" s="21"/>
      <c r="BG460" s="21"/>
      <c r="BH460" s="68" t="e">
        <f t="shared" si="488"/>
        <v>#DIV/0!</v>
      </c>
      <c r="BI460" s="21"/>
      <c r="BJ460" s="21"/>
      <c r="BK460" s="68" t="e">
        <f t="shared" si="489"/>
        <v>#DIV/0!</v>
      </c>
      <c r="BL460" s="27">
        <f t="shared" si="506"/>
        <v>0</v>
      </c>
      <c r="BM460" s="26">
        <f t="shared" si="504"/>
        <v>0</v>
      </c>
      <c r="BN460" s="68" t="e">
        <f t="shared" si="490"/>
        <v>#DIV/0!</v>
      </c>
      <c r="BO460" s="28" t="str">
        <f t="shared" si="507"/>
        <v>N/A</v>
      </c>
      <c r="BP460" s="26">
        <f t="shared" si="472"/>
        <v>30</v>
      </c>
      <c r="BQ460" s="21"/>
      <c r="BR460" s="21"/>
      <c r="BS460" s="21"/>
      <c r="BT460" s="68" t="e">
        <f t="shared" si="491"/>
        <v>#DIV/0!</v>
      </c>
      <c r="BU460" s="21"/>
      <c r="BV460" s="21"/>
      <c r="BW460" s="68" t="e">
        <f t="shared" si="492"/>
        <v>#DIV/0!</v>
      </c>
      <c r="BX460" s="21"/>
      <c r="BY460" s="21"/>
      <c r="BZ460" s="68" t="e">
        <f t="shared" si="493"/>
        <v>#DIV/0!</v>
      </c>
      <c r="CA460" s="27">
        <f t="shared" si="475"/>
        <v>0</v>
      </c>
      <c r="CB460" s="26">
        <f t="shared" si="473"/>
        <v>0</v>
      </c>
      <c r="CC460" s="68" t="e">
        <f t="shared" si="494"/>
        <v>#DIV/0!</v>
      </c>
      <c r="CD460" s="28" t="str">
        <f>IFERROR((IF(CC460&lt;=CE460,"SOBRESALIENTE",IF(CC460&lt;CE460-(CE460*0.05),"NO CUMPLIDA","ACEPTABLE"))),"N/A")</f>
        <v>N/A</v>
      </c>
      <c r="CE460" s="26">
        <f t="shared" si="474"/>
        <v>30</v>
      </c>
      <c r="CF460" s="21"/>
      <c r="CG460" s="163">
        <f t="shared" si="471"/>
        <v>245996</v>
      </c>
      <c r="CH460" s="163">
        <f t="shared" si="471"/>
        <v>12308</v>
      </c>
      <c r="CI460" s="68">
        <f t="shared" si="495"/>
        <v>19.986675333116672</v>
      </c>
      <c r="CJ460" s="28" t="str">
        <f t="shared" ref="CJ460:CJ470" si="509">IFERROR((IF(CI460&lt;=CK460,"SOBRESALIENTE",IF(CI460&gt;CK460+(CK460*0.05),"NO CUMPLIDA","ACEPTABLE"))),"N/A")</f>
        <v>SOBRESALIENTE</v>
      </c>
      <c r="CK460" s="7">
        <v>30</v>
      </c>
      <c r="CL460" s="26"/>
      <c r="CM460" s="26">
        <f t="shared" si="452"/>
        <v>245996</v>
      </c>
      <c r="CN460" s="38">
        <f t="shared" si="501"/>
        <v>2051.3333333333335</v>
      </c>
      <c r="CO460" s="68">
        <f t="shared" si="496"/>
        <v>119.92005199870002</v>
      </c>
      <c r="CP460" s="28" t="str">
        <f t="shared" ref="CP460:CP470" si="510">IFERROR((IF(CO460&lt;=CQ460,"SOBRESALIENTE",IF(CO460&gt;CQ460+(CQ460*0.05),"NO CUMPLIDA","ACEPTABLE"))),"N/A")</f>
        <v>NO CUMPLIDA</v>
      </c>
      <c r="CQ460" s="11">
        <v>30</v>
      </c>
      <c r="CR460" s="26"/>
      <c r="CS460" s="163">
        <f t="shared" si="476"/>
        <v>0</v>
      </c>
      <c r="CT460" s="29">
        <f t="shared" si="502"/>
        <v>2051.3333333333335</v>
      </c>
      <c r="CU460" s="69">
        <f t="shared" si="497"/>
        <v>0</v>
      </c>
      <c r="CV460" s="28" t="str">
        <f t="shared" ref="CV460:CV470" si="511">IFERROR((IF(CU460&lt;=CW460,"SOBRESALIENTE",IF(CU460&gt;CW460+(CW460*0.05),"NO CUMPLIDA","ACEPTABLE"))),"N/A")</f>
        <v>SOBRESALIENTE</v>
      </c>
      <c r="CW460" s="7">
        <v>30</v>
      </c>
      <c r="CX460" s="26"/>
      <c r="CY460" s="163">
        <f t="shared" si="479"/>
        <v>245996</v>
      </c>
      <c r="CZ460" s="38">
        <f t="shared" si="479"/>
        <v>12308</v>
      </c>
      <c r="DA460" s="69">
        <f t="shared" si="498"/>
        <v>19.986675333116672</v>
      </c>
      <c r="DB460" s="28" t="str">
        <f>IFERROR((IF(DA460&lt;=DC460,"SOBRESALIENTE",IF(DA460&lt;DC460+(DC460*0.05),"NO CUMPLIDA","ACEPTABLE"))),"N/A")</f>
        <v>SOBRESALIENTE</v>
      </c>
      <c r="DC460" s="7">
        <v>30</v>
      </c>
      <c r="DD460" s="26"/>
    </row>
    <row r="461" spans="1:108" ht="123.75">
      <c r="A461" s="8" t="s">
        <v>3520</v>
      </c>
      <c r="B461" s="7" t="s">
        <v>531</v>
      </c>
      <c r="C461" s="8" t="s">
        <v>3521</v>
      </c>
      <c r="D461" s="70" t="s">
        <v>1469</v>
      </c>
      <c r="E461" s="9">
        <v>27108009</v>
      </c>
      <c r="F461" s="8" t="s">
        <v>3521</v>
      </c>
      <c r="G461" s="70" t="s">
        <v>1469</v>
      </c>
      <c r="H461" s="9">
        <v>27108009</v>
      </c>
      <c r="I461" s="7" t="s">
        <v>107</v>
      </c>
      <c r="J461" s="7" t="s">
        <v>3522</v>
      </c>
      <c r="K461" s="7" t="s">
        <v>3523</v>
      </c>
      <c r="L461" s="7" t="s">
        <v>537</v>
      </c>
      <c r="M461" s="7" t="s">
        <v>2199</v>
      </c>
      <c r="N461" s="7" t="s">
        <v>112</v>
      </c>
      <c r="O461" s="7" t="s">
        <v>172</v>
      </c>
      <c r="P461" s="7" t="s">
        <v>193</v>
      </c>
      <c r="Q461" s="7" t="s">
        <v>193</v>
      </c>
      <c r="R461" s="8" t="s">
        <v>3524</v>
      </c>
      <c r="S461" s="7" t="s">
        <v>3525</v>
      </c>
      <c r="T461" s="7" t="s">
        <v>3526</v>
      </c>
      <c r="U461" s="7">
        <v>111</v>
      </c>
      <c r="V461" s="7" t="s">
        <v>3527</v>
      </c>
      <c r="W461" s="78">
        <v>1</v>
      </c>
      <c r="X461" s="400">
        <v>146</v>
      </c>
      <c r="Y461" s="14">
        <f t="shared" si="480"/>
        <v>6.8493150684931503E-3</v>
      </c>
      <c r="Z461" s="79">
        <v>0</v>
      </c>
      <c r="AA461" s="79">
        <v>116</v>
      </c>
      <c r="AB461" s="14">
        <f t="shared" si="481"/>
        <v>0</v>
      </c>
      <c r="AC461" s="79">
        <v>0</v>
      </c>
      <c r="AD461" s="79">
        <v>149</v>
      </c>
      <c r="AE461" s="14">
        <f t="shared" si="482"/>
        <v>0</v>
      </c>
      <c r="AF461" s="49">
        <f t="shared" si="477"/>
        <v>1</v>
      </c>
      <c r="AG461" s="49">
        <f t="shared" si="477"/>
        <v>411</v>
      </c>
      <c r="AH461" s="14">
        <f t="shared" si="499"/>
        <v>2.4330900243309003E-3</v>
      </c>
      <c r="AI461" s="147" t="str">
        <f t="shared" si="508"/>
        <v>SOBRESALIENTE</v>
      </c>
      <c r="AJ461" s="7">
        <v>111</v>
      </c>
      <c r="AK461" s="49" t="s">
        <v>119</v>
      </c>
      <c r="AL461" s="401" t="s">
        <v>3528</v>
      </c>
      <c r="AM461" s="79">
        <v>1</v>
      </c>
      <c r="AN461" s="400">
        <v>146</v>
      </c>
      <c r="AO461" s="14">
        <f t="shared" si="483"/>
        <v>6.8493150684931503E-3</v>
      </c>
      <c r="AP461" s="79">
        <v>0</v>
      </c>
      <c r="AQ461" s="79">
        <v>116</v>
      </c>
      <c r="AR461" s="14">
        <f t="shared" si="484"/>
        <v>0</v>
      </c>
      <c r="AS461" s="79">
        <v>0</v>
      </c>
      <c r="AT461" s="79">
        <v>149</v>
      </c>
      <c r="AU461" s="14">
        <f t="shared" si="485"/>
        <v>0</v>
      </c>
      <c r="AV461" s="49">
        <f t="shared" si="505"/>
        <v>1</v>
      </c>
      <c r="AW461" s="49">
        <f t="shared" si="503"/>
        <v>411</v>
      </c>
      <c r="AX461" s="14">
        <f t="shared" si="486"/>
        <v>2.4330900243309003E-3</v>
      </c>
      <c r="AY461" s="147" t="str">
        <f t="shared" ref="AY461:AY470" si="512">IFERROR((IF(AX461&lt;=AZ461,"SOBRESALIENTE",IF(AX461&gt;AZ461+(AZ461*0.05),"NO CUMPLIDA","ACEPTABLE"))),"N/A")</f>
        <v>SOBRESALIENTE</v>
      </c>
      <c r="AZ461" s="11">
        <f t="shared" si="500"/>
        <v>111</v>
      </c>
      <c r="BA461" s="7" t="s">
        <v>594</v>
      </c>
      <c r="BB461" s="7" t="s">
        <v>3528</v>
      </c>
      <c r="BC461" s="21"/>
      <c r="BD461" s="21"/>
      <c r="BE461" s="14" t="e">
        <f t="shared" si="487"/>
        <v>#DIV/0!</v>
      </c>
      <c r="BF461" s="21"/>
      <c r="BG461" s="21"/>
      <c r="BH461" s="14" t="e">
        <f t="shared" si="488"/>
        <v>#DIV/0!</v>
      </c>
      <c r="BI461" s="21"/>
      <c r="BJ461" s="21"/>
      <c r="BK461" s="14" t="e">
        <f t="shared" si="489"/>
        <v>#DIV/0!</v>
      </c>
      <c r="BL461" s="27">
        <f t="shared" si="506"/>
        <v>0</v>
      </c>
      <c r="BM461" s="27">
        <f t="shared" si="504"/>
        <v>0</v>
      </c>
      <c r="BN461" s="14" t="e">
        <f t="shared" si="490"/>
        <v>#DIV/0!</v>
      </c>
      <c r="BO461" s="146" t="str">
        <f t="shared" si="507"/>
        <v>N/A</v>
      </c>
      <c r="BP461" s="27">
        <f t="shared" si="472"/>
        <v>111</v>
      </c>
      <c r="BQ461" s="21"/>
      <c r="BR461" s="21"/>
      <c r="BS461" s="21"/>
      <c r="BT461" s="14" t="e">
        <f t="shared" si="491"/>
        <v>#DIV/0!</v>
      </c>
      <c r="BU461" s="21"/>
      <c r="BV461" s="21"/>
      <c r="BW461" s="14" t="e">
        <f t="shared" si="492"/>
        <v>#DIV/0!</v>
      </c>
      <c r="BX461" s="21"/>
      <c r="BY461" s="21"/>
      <c r="BZ461" s="14" t="e">
        <f t="shared" si="493"/>
        <v>#DIV/0!</v>
      </c>
      <c r="CA461" s="27">
        <f t="shared" si="475"/>
        <v>0</v>
      </c>
      <c r="CB461" s="27">
        <f t="shared" si="473"/>
        <v>0</v>
      </c>
      <c r="CC461" s="14" t="e">
        <f t="shared" si="494"/>
        <v>#DIV/0!</v>
      </c>
      <c r="CD461" s="146" t="str">
        <f t="shared" ref="CD461:CD470" si="513">IFERROR((IF(CC461&lt;=CE461,"SOBRESALIENTE",IF(CC461&gt;CE461+(CE461*0.05),"NO CUMPLIDA","ACEPTABLE"))),"N/A")</f>
        <v>N/A</v>
      </c>
      <c r="CE461" s="27">
        <f t="shared" si="474"/>
        <v>111</v>
      </c>
      <c r="CF461" s="21"/>
      <c r="CG461" s="162">
        <f t="shared" si="471"/>
        <v>2</v>
      </c>
      <c r="CH461" s="162">
        <f t="shared" si="471"/>
        <v>822</v>
      </c>
      <c r="CI461" s="14">
        <f t="shared" si="495"/>
        <v>2.4330900243309003E-3</v>
      </c>
      <c r="CJ461" s="146" t="str">
        <f t="shared" si="509"/>
        <v>SOBRESALIENTE</v>
      </c>
      <c r="CK461" s="7">
        <v>111</v>
      </c>
      <c r="CL461" s="27"/>
      <c r="CM461" s="27">
        <f t="shared" si="452"/>
        <v>2</v>
      </c>
      <c r="CN461" s="38">
        <f t="shared" si="501"/>
        <v>137</v>
      </c>
      <c r="CO461" s="14">
        <f t="shared" si="496"/>
        <v>1.4598540145985401E-2</v>
      </c>
      <c r="CP461" s="146" t="str">
        <f t="shared" si="510"/>
        <v>SOBRESALIENTE</v>
      </c>
      <c r="CQ461" s="11">
        <v>111</v>
      </c>
      <c r="CR461" s="27"/>
      <c r="CS461" s="162">
        <f t="shared" si="476"/>
        <v>0</v>
      </c>
      <c r="CT461" s="29">
        <f t="shared" si="502"/>
        <v>137</v>
      </c>
      <c r="CU461" s="30">
        <f t="shared" si="497"/>
        <v>0</v>
      </c>
      <c r="CV461" s="146" t="str">
        <f t="shared" si="511"/>
        <v>SOBRESALIENTE</v>
      </c>
      <c r="CW461" s="7">
        <v>111</v>
      </c>
      <c r="CX461" s="27"/>
      <c r="CY461" s="27">
        <f t="shared" si="479"/>
        <v>2</v>
      </c>
      <c r="CZ461" s="38">
        <f t="shared" si="479"/>
        <v>822</v>
      </c>
      <c r="DA461" s="30">
        <f t="shared" si="498"/>
        <v>2.4330900243309003E-3</v>
      </c>
      <c r="DB461" s="146" t="str">
        <f t="shared" ref="DB461:DB470" si="514">IFERROR((IF(DA461&lt;=DC461,"SOBRESALIENTE",IF(DA461&gt;DC461+(DC461*0.05),"NO CUMPLIDA","ACEPTABLE"))),"N/A")</f>
        <v>SOBRESALIENTE</v>
      </c>
      <c r="DC461" s="7">
        <v>111</v>
      </c>
      <c r="DD461" s="26"/>
    </row>
    <row r="462" spans="1:108" ht="157.5">
      <c r="A462" s="6" t="s">
        <v>3529</v>
      </c>
      <c r="B462" s="7" t="s">
        <v>531</v>
      </c>
      <c r="C462" s="8" t="s">
        <v>3521</v>
      </c>
      <c r="D462" s="70" t="s">
        <v>1469</v>
      </c>
      <c r="E462" s="9">
        <v>27108009</v>
      </c>
      <c r="F462" s="8" t="s">
        <v>3521</v>
      </c>
      <c r="G462" s="70" t="s">
        <v>1469</v>
      </c>
      <c r="H462" s="9">
        <v>27108009</v>
      </c>
      <c r="I462" s="7" t="s">
        <v>107</v>
      </c>
      <c r="J462" s="7" t="s">
        <v>3522</v>
      </c>
      <c r="K462" s="7" t="s">
        <v>3530</v>
      </c>
      <c r="L462" s="7" t="s">
        <v>537</v>
      </c>
      <c r="M462" s="7" t="s">
        <v>3531</v>
      </c>
      <c r="N462" s="7" t="s">
        <v>112</v>
      </c>
      <c r="O462" s="7" t="s">
        <v>172</v>
      </c>
      <c r="P462" s="7" t="s">
        <v>193</v>
      </c>
      <c r="Q462" s="7" t="s">
        <v>193</v>
      </c>
      <c r="R462" s="8" t="s">
        <v>3532</v>
      </c>
      <c r="S462" s="7" t="s">
        <v>3533</v>
      </c>
      <c r="T462" s="7" t="s">
        <v>3526</v>
      </c>
      <c r="U462" s="7">
        <v>35</v>
      </c>
      <c r="V462" s="7" t="s">
        <v>3527</v>
      </c>
      <c r="W462" s="78">
        <v>1</v>
      </c>
      <c r="X462" s="400">
        <v>146</v>
      </c>
      <c r="Y462" s="14">
        <f t="shared" si="480"/>
        <v>6.8493150684931503E-3</v>
      </c>
      <c r="Z462" s="79">
        <v>1</v>
      </c>
      <c r="AA462" s="79">
        <v>116</v>
      </c>
      <c r="AB462" s="14">
        <f t="shared" si="481"/>
        <v>8.6206896551724137E-3</v>
      </c>
      <c r="AC462" s="79">
        <v>1</v>
      </c>
      <c r="AD462" s="79">
        <v>149</v>
      </c>
      <c r="AE462" s="14">
        <f t="shared" si="482"/>
        <v>6.7114093959731542E-3</v>
      </c>
      <c r="AF462" s="49">
        <f t="shared" si="477"/>
        <v>3</v>
      </c>
      <c r="AG462" s="49">
        <f t="shared" si="477"/>
        <v>411</v>
      </c>
      <c r="AH462" s="14">
        <f t="shared" si="499"/>
        <v>7.2992700729927005E-3</v>
      </c>
      <c r="AI462" s="147" t="str">
        <f t="shared" si="508"/>
        <v>SOBRESALIENTE</v>
      </c>
      <c r="AJ462" s="7">
        <v>35</v>
      </c>
      <c r="AK462" s="49" t="s">
        <v>119</v>
      </c>
      <c r="AL462" s="402" t="s">
        <v>3534</v>
      </c>
      <c r="AM462" s="79">
        <v>1</v>
      </c>
      <c r="AN462" s="400">
        <v>146</v>
      </c>
      <c r="AO462" s="14">
        <f t="shared" si="483"/>
        <v>6.8493150684931503E-3</v>
      </c>
      <c r="AP462" s="79">
        <v>1</v>
      </c>
      <c r="AQ462" s="79">
        <v>116</v>
      </c>
      <c r="AR462" s="14">
        <f t="shared" si="484"/>
        <v>8.6206896551724137E-3</v>
      </c>
      <c r="AS462" s="79">
        <v>1</v>
      </c>
      <c r="AT462" s="79">
        <v>149</v>
      </c>
      <c r="AU462" s="14">
        <f t="shared" si="485"/>
        <v>6.7114093959731542E-3</v>
      </c>
      <c r="AV462" s="79">
        <f t="shared" ref="AV462:AW462" si="515">AM462+AP462+AS462</f>
        <v>3</v>
      </c>
      <c r="AW462" s="79">
        <f t="shared" si="515"/>
        <v>411</v>
      </c>
      <c r="AX462" s="14">
        <f t="shared" si="486"/>
        <v>7.2992700729927005E-3</v>
      </c>
      <c r="AY462" s="147" t="str">
        <f t="shared" si="512"/>
        <v>SOBRESALIENTE</v>
      </c>
      <c r="AZ462" s="11">
        <f t="shared" si="500"/>
        <v>35</v>
      </c>
      <c r="BA462" s="7" t="s">
        <v>594</v>
      </c>
      <c r="BB462" s="7" t="s">
        <v>3534</v>
      </c>
      <c r="BC462" s="21"/>
      <c r="BD462" s="21"/>
      <c r="BE462" s="14" t="e">
        <f t="shared" si="487"/>
        <v>#DIV/0!</v>
      </c>
      <c r="BF462" s="21"/>
      <c r="BG462" s="21"/>
      <c r="BH462" s="14" t="e">
        <f t="shared" si="488"/>
        <v>#DIV/0!</v>
      </c>
      <c r="BI462" s="21"/>
      <c r="BJ462" s="21"/>
      <c r="BK462" s="14" t="e">
        <f t="shared" si="489"/>
        <v>#DIV/0!</v>
      </c>
      <c r="BL462" s="27">
        <f t="shared" si="506"/>
        <v>0</v>
      </c>
      <c r="BM462" s="27">
        <f t="shared" si="504"/>
        <v>0</v>
      </c>
      <c r="BN462" s="14" t="e">
        <f t="shared" si="490"/>
        <v>#DIV/0!</v>
      </c>
      <c r="BO462" s="146" t="str">
        <f t="shared" si="507"/>
        <v>N/A</v>
      </c>
      <c r="BP462" s="27">
        <f t="shared" si="472"/>
        <v>35</v>
      </c>
      <c r="BQ462" s="21"/>
      <c r="BR462" s="21"/>
      <c r="BS462" s="21"/>
      <c r="BT462" s="14" t="e">
        <f t="shared" si="491"/>
        <v>#DIV/0!</v>
      </c>
      <c r="BU462" s="21"/>
      <c r="BV462" s="21"/>
      <c r="BW462" s="14" t="e">
        <f t="shared" si="492"/>
        <v>#DIV/0!</v>
      </c>
      <c r="BX462" s="21"/>
      <c r="BY462" s="21"/>
      <c r="BZ462" s="14" t="e">
        <f t="shared" si="493"/>
        <v>#DIV/0!</v>
      </c>
      <c r="CA462" s="27">
        <f t="shared" si="475"/>
        <v>0</v>
      </c>
      <c r="CB462" s="27">
        <f t="shared" si="473"/>
        <v>0</v>
      </c>
      <c r="CC462" s="14" t="e">
        <f t="shared" si="494"/>
        <v>#DIV/0!</v>
      </c>
      <c r="CD462" s="146" t="str">
        <f t="shared" si="513"/>
        <v>N/A</v>
      </c>
      <c r="CE462" s="27">
        <f t="shared" si="474"/>
        <v>35</v>
      </c>
      <c r="CF462" s="21"/>
      <c r="CG462" s="27">
        <f t="shared" si="471"/>
        <v>6</v>
      </c>
      <c r="CH462" s="27">
        <f t="shared" si="471"/>
        <v>822</v>
      </c>
      <c r="CI462" s="14">
        <f t="shared" si="495"/>
        <v>7.2992700729927005E-3</v>
      </c>
      <c r="CJ462" s="146" t="str">
        <f t="shared" si="509"/>
        <v>SOBRESALIENTE</v>
      </c>
      <c r="CK462" s="7">
        <v>35</v>
      </c>
      <c r="CL462" s="27"/>
      <c r="CM462" s="27">
        <f t="shared" si="452"/>
        <v>6</v>
      </c>
      <c r="CN462" s="38">
        <f t="shared" si="501"/>
        <v>137</v>
      </c>
      <c r="CO462" s="14">
        <f t="shared" si="496"/>
        <v>4.3795620437956206E-2</v>
      </c>
      <c r="CP462" s="146" t="str">
        <f t="shared" si="510"/>
        <v>SOBRESALIENTE</v>
      </c>
      <c r="CQ462" s="11">
        <v>35</v>
      </c>
      <c r="CR462" s="27"/>
      <c r="CS462" s="162">
        <f t="shared" si="476"/>
        <v>0</v>
      </c>
      <c r="CT462" s="29">
        <f t="shared" si="502"/>
        <v>137</v>
      </c>
      <c r="CU462" s="30">
        <f t="shared" si="497"/>
        <v>0</v>
      </c>
      <c r="CV462" s="146" t="str">
        <f t="shared" si="511"/>
        <v>SOBRESALIENTE</v>
      </c>
      <c r="CW462" s="7">
        <v>35</v>
      </c>
      <c r="CX462" s="27"/>
      <c r="CY462" s="27">
        <f t="shared" si="479"/>
        <v>6</v>
      </c>
      <c r="CZ462" s="38">
        <f t="shared" si="479"/>
        <v>822</v>
      </c>
      <c r="DA462" s="30">
        <f t="shared" si="498"/>
        <v>7.2992700729927005E-3</v>
      </c>
      <c r="DB462" s="146" t="str">
        <f t="shared" si="514"/>
        <v>SOBRESALIENTE</v>
      </c>
      <c r="DC462" s="7">
        <v>35</v>
      </c>
      <c r="DD462" s="26"/>
    </row>
    <row r="463" spans="1:108" ht="77.25" customHeight="1">
      <c r="A463" s="8" t="s">
        <v>3535</v>
      </c>
      <c r="B463" s="7" t="s">
        <v>531</v>
      </c>
      <c r="C463" s="8" t="s">
        <v>3521</v>
      </c>
      <c r="D463" s="70" t="s">
        <v>1469</v>
      </c>
      <c r="E463" s="9">
        <v>27108009</v>
      </c>
      <c r="F463" s="8" t="s">
        <v>3521</v>
      </c>
      <c r="G463" s="70" t="s">
        <v>1469</v>
      </c>
      <c r="H463" s="9">
        <v>27108009</v>
      </c>
      <c r="I463" s="7" t="s">
        <v>107</v>
      </c>
      <c r="J463" s="7" t="s">
        <v>3536</v>
      </c>
      <c r="K463" s="7" t="s">
        <v>3537</v>
      </c>
      <c r="L463" s="7" t="s">
        <v>537</v>
      </c>
      <c r="M463" s="7" t="s">
        <v>3538</v>
      </c>
      <c r="N463" s="7" t="s">
        <v>112</v>
      </c>
      <c r="O463" s="7" t="s">
        <v>172</v>
      </c>
      <c r="P463" s="7" t="s">
        <v>193</v>
      </c>
      <c r="Q463" s="7" t="s">
        <v>193</v>
      </c>
      <c r="R463" s="8" t="s">
        <v>3539</v>
      </c>
      <c r="S463" s="7" t="s">
        <v>3540</v>
      </c>
      <c r="T463" s="7" t="s">
        <v>3541</v>
      </c>
      <c r="U463" s="7">
        <v>3.5</v>
      </c>
      <c r="V463" s="7" t="s">
        <v>3527</v>
      </c>
      <c r="W463" s="78">
        <v>29</v>
      </c>
      <c r="X463" s="79">
        <v>9937</v>
      </c>
      <c r="Y463" s="14">
        <f t="shared" si="480"/>
        <v>2.918385830733622E-3</v>
      </c>
      <c r="Z463" s="79">
        <v>12</v>
      </c>
      <c r="AA463" s="79">
        <v>9308</v>
      </c>
      <c r="AB463" s="14">
        <f t="shared" si="481"/>
        <v>1.289213579716373E-3</v>
      </c>
      <c r="AC463" s="79">
        <v>19</v>
      </c>
      <c r="AD463" s="79">
        <v>10754</v>
      </c>
      <c r="AE463" s="14">
        <f t="shared" si="482"/>
        <v>1.7667844522968198E-3</v>
      </c>
      <c r="AF463" s="49">
        <f t="shared" si="477"/>
        <v>60</v>
      </c>
      <c r="AG463" s="49">
        <f t="shared" si="477"/>
        <v>29999</v>
      </c>
      <c r="AH463" s="14">
        <f t="shared" si="499"/>
        <v>2.0000666688889629E-3</v>
      </c>
      <c r="AI463" s="147" t="str">
        <f t="shared" si="508"/>
        <v>SOBRESALIENTE</v>
      </c>
      <c r="AJ463" s="7">
        <v>3.5</v>
      </c>
      <c r="AK463" s="49" t="s">
        <v>119</v>
      </c>
      <c r="AL463" s="403" t="s">
        <v>3542</v>
      </c>
      <c r="AM463" s="79">
        <v>29</v>
      </c>
      <c r="AN463" s="79">
        <v>9937</v>
      </c>
      <c r="AO463" s="14">
        <f t="shared" si="483"/>
        <v>2.918385830733622E-3</v>
      </c>
      <c r="AP463" s="79">
        <v>12</v>
      </c>
      <c r="AQ463" s="79">
        <v>9308</v>
      </c>
      <c r="AR463" s="14">
        <f t="shared" si="484"/>
        <v>1.289213579716373E-3</v>
      </c>
      <c r="AS463" s="79">
        <v>19</v>
      </c>
      <c r="AT463" s="79">
        <v>10754</v>
      </c>
      <c r="AU463" s="14">
        <f t="shared" si="485"/>
        <v>1.7667844522968198E-3</v>
      </c>
      <c r="AV463" s="49">
        <f t="shared" si="505"/>
        <v>60</v>
      </c>
      <c r="AW463" s="49">
        <f t="shared" si="503"/>
        <v>29999</v>
      </c>
      <c r="AX463" s="14">
        <f t="shared" si="486"/>
        <v>2.0000666688889629E-3</v>
      </c>
      <c r="AY463" s="147" t="str">
        <f t="shared" si="512"/>
        <v>SOBRESALIENTE</v>
      </c>
      <c r="AZ463" s="11">
        <f t="shared" si="500"/>
        <v>3.5</v>
      </c>
      <c r="BA463" s="7" t="s">
        <v>594</v>
      </c>
      <c r="BB463" s="7" t="s">
        <v>3543</v>
      </c>
      <c r="BC463" s="21"/>
      <c r="BD463" s="21"/>
      <c r="BE463" s="14" t="e">
        <f t="shared" si="487"/>
        <v>#DIV/0!</v>
      </c>
      <c r="BF463" s="21"/>
      <c r="BG463" s="21"/>
      <c r="BH463" s="14" t="e">
        <f t="shared" si="488"/>
        <v>#DIV/0!</v>
      </c>
      <c r="BI463" s="21"/>
      <c r="BJ463" s="21"/>
      <c r="BK463" s="14" t="e">
        <f t="shared" si="489"/>
        <v>#DIV/0!</v>
      </c>
      <c r="BL463" s="27">
        <f t="shared" si="506"/>
        <v>0</v>
      </c>
      <c r="BM463" s="27">
        <f t="shared" si="504"/>
        <v>0</v>
      </c>
      <c r="BN463" s="14" t="e">
        <f t="shared" si="490"/>
        <v>#DIV/0!</v>
      </c>
      <c r="BO463" s="146" t="str">
        <f t="shared" si="507"/>
        <v>N/A</v>
      </c>
      <c r="BP463" s="27">
        <f t="shared" si="472"/>
        <v>3.5</v>
      </c>
      <c r="BQ463" s="21"/>
      <c r="BR463" s="21"/>
      <c r="BS463" s="21"/>
      <c r="BT463" s="14" t="e">
        <f t="shared" si="491"/>
        <v>#DIV/0!</v>
      </c>
      <c r="BU463" s="21"/>
      <c r="BV463" s="21"/>
      <c r="BW463" s="14" t="e">
        <f t="shared" si="492"/>
        <v>#DIV/0!</v>
      </c>
      <c r="BX463" s="21"/>
      <c r="BY463" s="21"/>
      <c r="BZ463" s="14" t="e">
        <f t="shared" si="493"/>
        <v>#DIV/0!</v>
      </c>
      <c r="CA463" s="27">
        <f t="shared" si="475"/>
        <v>0</v>
      </c>
      <c r="CB463" s="27">
        <f t="shared" si="473"/>
        <v>0</v>
      </c>
      <c r="CC463" s="14" t="e">
        <f t="shared" si="494"/>
        <v>#DIV/0!</v>
      </c>
      <c r="CD463" s="146" t="str">
        <f t="shared" si="513"/>
        <v>N/A</v>
      </c>
      <c r="CE463" s="27">
        <f t="shared" si="474"/>
        <v>3.5</v>
      </c>
      <c r="CF463" s="21"/>
      <c r="CG463" s="27">
        <f t="shared" si="471"/>
        <v>120</v>
      </c>
      <c r="CH463" s="27">
        <f t="shared" si="471"/>
        <v>59998</v>
      </c>
      <c r="CI463" s="14">
        <f t="shared" si="495"/>
        <v>2.0000666688889629E-3</v>
      </c>
      <c r="CJ463" s="146" t="str">
        <f t="shared" si="509"/>
        <v>SOBRESALIENTE</v>
      </c>
      <c r="CK463" s="7">
        <v>3.5</v>
      </c>
      <c r="CL463" s="27"/>
      <c r="CM463" s="27">
        <f t="shared" si="452"/>
        <v>120</v>
      </c>
      <c r="CN463" s="38">
        <f t="shared" si="501"/>
        <v>9999.6666666666661</v>
      </c>
      <c r="CO463" s="14">
        <f t="shared" si="496"/>
        <v>1.2000400013333778E-2</v>
      </c>
      <c r="CP463" s="146" t="str">
        <f t="shared" si="510"/>
        <v>SOBRESALIENTE</v>
      </c>
      <c r="CQ463" s="11">
        <v>3.5</v>
      </c>
      <c r="CR463" s="27"/>
      <c r="CS463" s="162">
        <f t="shared" si="476"/>
        <v>0</v>
      </c>
      <c r="CT463" s="29">
        <f t="shared" si="502"/>
        <v>9999.6666666666661</v>
      </c>
      <c r="CU463" s="30">
        <f t="shared" si="497"/>
        <v>0</v>
      </c>
      <c r="CV463" s="146" t="str">
        <f t="shared" si="511"/>
        <v>SOBRESALIENTE</v>
      </c>
      <c r="CW463" s="7">
        <v>3.5</v>
      </c>
      <c r="CX463" s="27"/>
      <c r="CY463" s="27">
        <f t="shared" si="479"/>
        <v>120</v>
      </c>
      <c r="CZ463" s="38">
        <f t="shared" si="479"/>
        <v>59998</v>
      </c>
      <c r="DA463" s="30">
        <f t="shared" si="498"/>
        <v>2.0000666688889629E-3</v>
      </c>
      <c r="DB463" s="146" t="str">
        <f t="shared" si="514"/>
        <v>SOBRESALIENTE</v>
      </c>
      <c r="DC463" s="7">
        <v>3.5</v>
      </c>
      <c r="DD463" s="26"/>
    </row>
    <row r="464" spans="1:108" ht="73.5" customHeight="1">
      <c r="A464" s="6" t="s">
        <v>3544</v>
      </c>
      <c r="B464" s="7" t="s">
        <v>531</v>
      </c>
      <c r="C464" s="8" t="s">
        <v>3521</v>
      </c>
      <c r="D464" s="70" t="s">
        <v>1469</v>
      </c>
      <c r="E464" s="9">
        <v>27108009</v>
      </c>
      <c r="F464" s="8" t="s">
        <v>3521</v>
      </c>
      <c r="G464" s="70" t="s">
        <v>1469</v>
      </c>
      <c r="H464" s="9">
        <v>27108009</v>
      </c>
      <c r="I464" s="7" t="s">
        <v>107</v>
      </c>
      <c r="J464" s="7" t="s">
        <v>3536</v>
      </c>
      <c r="K464" s="7" t="s">
        <v>3545</v>
      </c>
      <c r="L464" s="7" t="s">
        <v>537</v>
      </c>
      <c r="M464" s="7" t="s">
        <v>111</v>
      </c>
      <c r="N464" s="7" t="s">
        <v>112</v>
      </c>
      <c r="O464" s="7" t="s">
        <v>2</v>
      </c>
      <c r="P464" s="7" t="s">
        <v>193</v>
      </c>
      <c r="Q464" s="7" t="s">
        <v>193</v>
      </c>
      <c r="R464" s="8" t="s">
        <v>3546</v>
      </c>
      <c r="S464" s="7" t="s">
        <v>3547</v>
      </c>
      <c r="T464" s="7" t="s">
        <v>3548</v>
      </c>
      <c r="U464" s="7">
        <v>2</v>
      </c>
      <c r="V464" s="7" t="s">
        <v>3527</v>
      </c>
      <c r="W464" s="78">
        <v>2</v>
      </c>
      <c r="X464" s="79">
        <v>467</v>
      </c>
      <c r="Y464" s="14">
        <f t="shared" si="480"/>
        <v>4.2826552462526769E-3</v>
      </c>
      <c r="Z464" s="79">
        <v>0</v>
      </c>
      <c r="AA464" s="79">
        <v>422</v>
      </c>
      <c r="AB464" s="14">
        <f t="shared" si="481"/>
        <v>0</v>
      </c>
      <c r="AC464" s="79">
        <v>4</v>
      </c>
      <c r="AD464" s="79">
        <v>275</v>
      </c>
      <c r="AE464" s="14">
        <f t="shared" si="482"/>
        <v>1.4545454545454545E-2</v>
      </c>
      <c r="AF464" s="49">
        <f t="shared" si="477"/>
        <v>6</v>
      </c>
      <c r="AG464" s="49">
        <f t="shared" si="477"/>
        <v>1164</v>
      </c>
      <c r="AH464" s="14">
        <f t="shared" si="499"/>
        <v>5.1546391752577319E-3</v>
      </c>
      <c r="AI464" s="147" t="str">
        <f t="shared" si="508"/>
        <v>SOBRESALIENTE</v>
      </c>
      <c r="AJ464" s="7">
        <v>2</v>
      </c>
      <c r="AK464" s="49" t="s">
        <v>119</v>
      </c>
      <c r="AL464" s="401" t="s">
        <v>3549</v>
      </c>
      <c r="AM464" s="79">
        <v>2</v>
      </c>
      <c r="AN464" s="79">
        <v>467</v>
      </c>
      <c r="AO464" s="14">
        <f t="shared" si="483"/>
        <v>4.2826552462526769E-3</v>
      </c>
      <c r="AP464" s="79">
        <v>0</v>
      </c>
      <c r="AQ464" s="79">
        <v>422</v>
      </c>
      <c r="AR464" s="14">
        <f t="shared" si="484"/>
        <v>0</v>
      </c>
      <c r="AS464" s="79">
        <v>4</v>
      </c>
      <c r="AT464" s="79">
        <v>275</v>
      </c>
      <c r="AU464" s="14">
        <f t="shared" si="485"/>
        <v>1.4545454545454545E-2</v>
      </c>
      <c r="AV464" s="49">
        <f t="shared" si="505"/>
        <v>6</v>
      </c>
      <c r="AW464" s="49">
        <f t="shared" si="503"/>
        <v>1164</v>
      </c>
      <c r="AX464" s="14">
        <f t="shared" si="486"/>
        <v>5.1546391752577319E-3</v>
      </c>
      <c r="AY464" s="147" t="str">
        <f t="shared" si="512"/>
        <v>SOBRESALIENTE</v>
      </c>
      <c r="AZ464" s="11">
        <f t="shared" si="500"/>
        <v>2</v>
      </c>
      <c r="BA464" s="7" t="s">
        <v>594</v>
      </c>
      <c r="BB464" s="7" t="s">
        <v>3549</v>
      </c>
      <c r="BC464" s="21"/>
      <c r="BD464" s="21"/>
      <c r="BE464" s="14" t="e">
        <f t="shared" si="487"/>
        <v>#DIV/0!</v>
      </c>
      <c r="BF464" s="21"/>
      <c r="BG464" s="21"/>
      <c r="BH464" s="14" t="e">
        <f t="shared" si="488"/>
        <v>#DIV/0!</v>
      </c>
      <c r="BI464" s="21"/>
      <c r="BJ464" s="21"/>
      <c r="BK464" s="14" t="e">
        <f t="shared" si="489"/>
        <v>#DIV/0!</v>
      </c>
      <c r="BL464" s="27">
        <f t="shared" si="506"/>
        <v>0</v>
      </c>
      <c r="BM464" s="27">
        <f t="shared" si="504"/>
        <v>0</v>
      </c>
      <c r="BN464" s="14" t="e">
        <f t="shared" si="490"/>
        <v>#DIV/0!</v>
      </c>
      <c r="BO464" s="146" t="str">
        <f t="shared" si="507"/>
        <v>N/A</v>
      </c>
      <c r="BP464" s="27">
        <f t="shared" si="472"/>
        <v>2</v>
      </c>
      <c r="BQ464" s="21"/>
      <c r="BR464" s="21"/>
      <c r="BS464" s="21"/>
      <c r="BT464" s="14" t="e">
        <f t="shared" si="491"/>
        <v>#DIV/0!</v>
      </c>
      <c r="BU464" s="21"/>
      <c r="BV464" s="21"/>
      <c r="BW464" s="14" t="e">
        <f t="shared" si="492"/>
        <v>#DIV/0!</v>
      </c>
      <c r="BX464" s="21"/>
      <c r="BY464" s="21"/>
      <c r="BZ464" s="14" t="e">
        <f t="shared" si="493"/>
        <v>#DIV/0!</v>
      </c>
      <c r="CA464" s="27">
        <f t="shared" si="475"/>
        <v>0</v>
      </c>
      <c r="CB464" s="27">
        <f t="shared" si="473"/>
        <v>0</v>
      </c>
      <c r="CC464" s="14" t="e">
        <f t="shared" si="494"/>
        <v>#DIV/0!</v>
      </c>
      <c r="CD464" s="146" t="str">
        <f t="shared" si="513"/>
        <v>N/A</v>
      </c>
      <c r="CE464" s="27">
        <f t="shared" si="474"/>
        <v>2</v>
      </c>
      <c r="CF464" s="21"/>
      <c r="CG464" s="27">
        <f t="shared" si="471"/>
        <v>12</v>
      </c>
      <c r="CH464" s="27">
        <f t="shared" si="471"/>
        <v>2328</v>
      </c>
      <c r="CI464" s="14">
        <f t="shared" si="495"/>
        <v>5.1546391752577319E-3</v>
      </c>
      <c r="CJ464" s="146" t="str">
        <f t="shared" si="509"/>
        <v>SOBRESALIENTE</v>
      </c>
      <c r="CK464" s="7">
        <v>2</v>
      </c>
      <c r="CL464" s="27"/>
      <c r="CM464" s="27">
        <f t="shared" si="452"/>
        <v>12</v>
      </c>
      <c r="CN464" s="38">
        <f t="shared" si="501"/>
        <v>388</v>
      </c>
      <c r="CO464" s="14">
        <f t="shared" si="496"/>
        <v>3.0927835051546393E-2</v>
      </c>
      <c r="CP464" s="146" t="str">
        <f t="shared" si="510"/>
        <v>SOBRESALIENTE</v>
      </c>
      <c r="CQ464" s="11">
        <v>2</v>
      </c>
      <c r="CR464" s="27"/>
      <c r="CS464" s="162">
        <f t="shared" si="476"/>
        <v>0</v>
      </c>
      <c r="CT464" s="29">
        <f t="shared" si="502"/>
        <v>388</v>
      </c>
      <c r="CU464" s="30">
        <f t="shared" si="497"/>
        <v>0</v>
      </c>
      <c r="CV464" s="146" t="str">
        <f t="shared" si="511"/>
        <v>SOBRESALIENTE</v>
      </c>
      <c r="CW464" s="7">
        <v>2</v>
      </c>
      <c r="CX464" s="27"/>
      <c r="CY464" s="27">
        <f t="shared" si="479"/>
        <v>12</v>
      </c>
      <c r="CZ464" s="38">
        <f t="shared" si="479"/>
        <v>2328</v>
      </c>
      <c r="DA464" s="30">
        <f t="shared" si="498"/>
        <v>5.1546391752577319E-3</v>
      </c>
      <c r="DB464" s="146" t="str">
        <f t="shared" si="514"/>
        <v>SOBRESALIENTE</v>
      </c>
      <c r="DC464" s="7">
        <v>2</v>
      </c>
      <c r="DD464" s="26"/>
    </row>
    <row r="465" spans="1:108" ht="140.25">
      <c r="A465" s="8" t="s">
        <v>3550</v>
      </c>
      <c r="B465" s="7" t="s">
        <v>531</v>
      </c>
      <c r="C465" s="8" t="s">
        <v>3521</v>
      </c>
      <c r="D465" s="70" t="s">
        <v>1469</v>
      </c>
      <c r="E465" s="9">
        <v>27108009</v>
      </c>
      <c r="F465" s="8" t="s">
        <v>3521</v>
      </c>
      <c r="G465" s="70" t="s">
        <v>1469</v>
      </c>
      <c r="H465" s="9">
        <v>27108009</v>
      </c>
      <c r="I465" s="7" t="s">
        <v>107</v>
      </c>
      <c r="J465" s="7" t="s">
        <v>3536</v>
      </c>
      <c r="K465" s="7" t="s">
        <v>3551</v>
      </c>
      <c r="L465" s="7" t="s">
        <v>537</v>
      </c>
      <c r="M465" s="7" t="s">
        <v>111</v>
      </c>
      <c r="N465" s="7" t="s">
        <v>112</v>
      </c>
      <c r="O465" s="7" t="s">
        <v>2</v>
      </c>
      <c r="P465" s="7" t="s">
        <v>193</v>
      </c>
      <c r="Q465" s="7" t="s">
        <v>193</v>
      </c>
      <c r="R465" s="8" t="s">
        <v>3552</v>
      </c>
      <c r="S465" s="7" t="s">
        <v>3553</v>
      </c>
      <c r="T465" s="7" t="s">
        <v>3554</v>
      </c>
      <c r="U465" s="7">
        <v>1</v>
      </c>
      <c r="V465" s="7" t="s">
        <v>3527</v>
      </c>
      <c r="W465" s="78">
        <v>1</v>
      </c>
      <c r="X465" s="79">
        <v>551</v>
      </c>
      <c r="Y465" s="14">
        <f t="shared" si="480"/>
        <v>1.8148820326678765E-3</v>
      </c>
      <c r="Z465" s="79">
        <v>0</v>
      </c>
      <c r="AA465" s="79">
        <v>469</v>
      </c>
      <c r="AB465" s="14">
        <f t="shared" si="481"/>
        <v>0</v>
      </c>
      <c r="AC465" s="79">
        <v>0</v>
      </c>
      <c r="AD465" s="79">
        <v>342</v>
      </c>
      <c r="AE465" s="14">
        <f t="shared" si="482"/>
        <v>0</v>
      </c>
      <c r="AF465" s="49">
        <f t="shared" si="477"/>
        <v>1</v>
      </c>
      <c r="AG465" s="49">
        <f t="shared" si="477"/>
        <v>1362</v>
      </c>
      <c r="AH465" s="14">
        <f t="shared" si="499"/>
        <v>7.3421439060205576E-4</v>
      </c>
      <c r="AI465" s="147" t="str">
        <f t="shared" si="508"/>
        <v>SOBRESALIENTE</v>
      </c>
      <c r="AJ465" s="7">
        <v>1</v>
      </c>
      <c r="AK465" s="49" t="s">
        <v>119</v>
      </c>
      <c r="AL465" s="401" t="s">
        <v>3555</v>
      </c>
      <c r="AM465" s="79">
        <v>1</v>
      </c>
      <c r="AN465" s="79">
        <v>551</v>
      </c>
      <c r="AO465" s="14">
        <f t="shared" si="483"/>
        <v>1.8148820326678765E-3</v>
      </c>
      <c r="AP465" s="79">
        <v>0</v>
      </c>
      <c r="AQ465" s="79">
        <v>469</v>
      </c>
      <c r="AR465" s="14">
        <f t="shared" si="484"/>
        <v>0</v>
      </c>
      <c r="AS465" s="79">
        <v>0</v>
      </c>
      <c r="AT465" s="79">
        <v>342</v>
      </c>
      <c r="AU465" s="14">
        <f t="shared" si="485"/>
        <v>0</v>
      </c>
      <c r="AV465" s="49">
        <f t="shared" si="505"/>
        <v>1</v>
      </c>
      <c r="AW465" s="49">
        <f t="shared" si="503"/>
        <v>1362</v>
      </c>
      <c r="AX465" s="14">
        <f t="shared" si="486"/>
        <v>7.3421439060205576E-4</v>
      </c>
      <c r="AY465" s="147" t="str">
        <f t="shared" si="512"/>
        <v>SOBRESALIENTE</v>
      </c>
      <c r="AZ465" s="11">
        <f t="shared" si="500"/>
        <v>1</v>
      </c>
      <c r="BA465" s="7" t="s">
        <v>594</v>
      </c>
      <c r="BB465" s="7" t="s">
        <v>3555</v>
      </c>
      <c r="BC465" s="21"/>
      <c r="BD465" s="21"/>
      <c r="BE465" s="14" t="e">
        <f t="shared" si="487"/>
        <v>#DIV/0!</v>
      </c>
      <c r="BF465" s="21"/>
      <c r="BG465" s="21"/>
      <c r="BH465" s="14" t="e">
        <f t="shared" si="488"/>
        <v>#DIV/0!</v>
      </c>
      <c r="BI465" s="21"/>
      <c r="BJ465" s="21"/>
      <c r="BK465" s="14" t="e">
        <f t="shared" si="489"/>
        <v>#DIV/0!</v>
      </c>
      <c r="BL465" s="27">
        <f t="shared" si="506"/>
        <v>0</v>
      </c>
      <c r="BM465" s="27">
        <f t="shared" si="504"/>
        <v>0</v>
      </c>
      <c r="BN465" s="14" t="e">
        <f t="shared" si="490"/>
        <v>#DIV/0!</v>
      </c>
      <c r="BO465" s="146" t="str">
        <f t="shared" si="507"/>
        <v>N/A</v>
      </c>
      <c r="BP465" s="27">
        <f t="shared" si="472"/>
        <v>1</v>
      </c>
      <c r="BQ465" s="21"/>
      <c r="BR465" s="21"/>
      <c r="BS465" s="21"/>
      <c r="BT465" s="14" t="e">
        <f t="shared" si="491"/>
        <v>#DIV/0!</v>
      </c>
      <c r="BU465" s="21"/>
      <c r="BV465" s="21"/>
      <c r="BW465" s="14" t="e">
        <f t="shared" si="492"/>
        <v>#DIV/0!</v>
      </c>
      <c r="BX465" s="21"/>
      <c r="BY465" s="21"/>
      <c r="BZ465" s="14" t="e">
        <f t="shared" si="493"/>
        <v>#DIV/0!</v>
      </c>
      <c r="CA465" s="27">
        <f t="shared" si="475"/>
        <v>0</v>
      </c>
      <c r="CB465" s="27">
        <f t="shared" si="473"/>
        <v>0</v>
      </c>
      <c r="CC465" s="14" t="e">
        <f t="shared" si="494"/>
        <v>#DIV/0!</v>
      </c>
      <c r="CD465" s="146" t="str">
        <f t="shared" si="513"/>
        <v>N/A</v>
      </c>
      <c r="CE465" s="27">
        <f t="shared" si="474"/>
        <v>1</v>
      </c>
      <c r="CF465" s="21"/>
      <c r="CG465" s="27">
        <f t="shared" si="471"/>
        <v>2</v>
      </c>
      <c r="CH465" s="27">
        <f t="shared" si="471"/>
        <v>2724</v>
      </c>
      <c r="CI465" s="14">
        <f t="shared" si="495"/>
        <v>7.3421439060205576E-4</v>
      </c>
      <c r="CJ465" s="146" t="str">
        <f t="shared" si="509"/>
        <v>SOBRESALIENTE</v>
      </c>
      <c r="CK465" s="7">
        <v>1</v>
      </c>
      <c r="CL465" s="27"/>
      <c r="CM465" s="27">
        <f t="shared" si="452"/>
        <v>2</v>
      </c>
      <c r="CN465" s="38">
        <f t="shared" si="501"/>
        <v>454</v>
      </c>
      <c r="CO465" s="14">
        <f t="shared" si="496"/>
        <v>4.4052863436123352E-3</v>
      </c>
      <c r="CP465" s="146" t="str">
        <f t="shared" si="510"/>
        <v>SOBRESALIENTE</v>
      </c>
      <c r="CQ465" s="11">
        <v>1</v>
      </c>
      <c r="CR465" s="27"/>
      <c r="CS465" s="162">
        <f t="shared" si="476"/>
        <v>0</v>
      </c>
      <c r="CT465" s="29">
        <f t="shared" si="502"/>
        <v>454</v>
      </c>
      <c r="CU465" s="30">
        <f t="shared" si="497"/>
        <v>0</v>
      </c>
      <c r="CV465" s="146" t="str">
        <f t="shared" si="511"/>
        <v>SOBRESALIENTE</v>
      </c>
      <c r="CW465" s="7">
        <v>1</v>
      </c>
      <c r="CX465" s="27"/>
      <c r="CY465" s="27">
        <f t="shared" si="479"/>
        <v>2</v>
      </c>
      <c r="CZ465" s="38">
        <f t="shared" si="479"/>
        <v>2724</v>
      </c>
      <c r="DA465" s="30">
        <f t="shared" si="498"/>
        <v>7.3421439060205576E-4</v>
      </c>
      <c r="DB465" s="146" t="str">
        <f t="shared" si="514"/>
        <v>SOBRESALIENTE</v>
      </c>
      <c r="DC465" s="7">
        <v>1</v>
      </c>
      <c r="DD465" s="26"/>
    </row>
    <row r="466" spans="1:108" ht="140.25">
      <c r="A466" s="6" t="s">
        <v>3556</v>
      </c>
      <c r="B466" s="7" t="s">
        <v>531</v>
      </c>
      <c r="C466" s="8" t="s">
        <v>3521</v>
      </c>
      <c r="D466" s="70" t="s">
        <v>1469</v>
      </c>
      <c r="E466" s="9">
        <v>27108009</v>
      </c>
      <c r="F466" s="8" t="s">
        <v>3521</v>
      </c>
      <c r="G466" s="70" t="s">
        <v>1469</v>
      </c>
      <c r="H466" s="9">
        <v>27108009</v>
      </c>
      <c r="I466" s="7" t="s">
        <v>107</v>
      </c>
      <c r="J466" s="7" t="s">
        <v>3536</v>
      </c>
      <c r="K466" s="7" t="s">
        <v>3557</v>
      </c>
      <c r="L466" s="7" t="s">
        <v>537</v>
      </c>
      <c r="M466" s="7" t="s">
        <v>111</v>
      </c>
      <c r="N466" s="7" t="s">
        <v>112</v>
      </c>
      <c r="O466" s="7" t="s">
        <v>2</v>
      </c>
      <c r="P466" s="7" t="s">
        <v>193</v>
      </c>
      <c r="Q466" s="7" t="s">
        <v>193</v>
      </c>
      <c r="R466" s="8" t="s">
        <v>3558</v>
      </c>
      <c r="S466" s="7" t="s">
        <v>3559</v>
      </c>
      <c r="T466" s="7" t="s">
        <v>3560</v>
      </c>
      <c r="U466" s="7">
        <v>2.2999999999999998</v>
      </c>
      <c r="V466" s="7" t="s">
        <v>3527</v>
      </c>
      <c r="W466" s="78">
        <v>5</v>
      </c>
      <c r="X466" s="79">
        <v>583</v>
      </c>
      <c r="Y466" s="14">
        <f t="shared" si="480"/>
        <v>8.5763293310463125E-3</v>
      </c>
      <c r="Z466" s="79">
        <v>3</v>
      </c>
      <c r="AA466" s="79">
        <v>501</v>
      </c>
      <c r="AB466" s="14">
        <f t="shared" si="481"/>
        <v>5.9880239520958087E-3</v>
      </c>
      <c r="AC466" s="79">
        <v>5</v>
      </c>
      <c r="AD466" s="79">
        <v>399</v>
      </c>
      <c r="AE466" s="14">
        <f t="shared" si="482"/>
        <v>1.2531328320802004E-2</v>
      </c>
      <c r="AF466" s="49">
        <f t="shared" si="477"/>
        <v>13</v>
      </c>
      <c r="AG466" s="49">
        <f t="shared" si="477"/>
        <v>1483</v>
      </c>
      <c r="AH466" s="14">
        <f t="shared" si="499"/>
        <v>8.7660148347943351E-3</v>
      </c>
      <c r="AI466" s="147" t="str">
        <f t="shared" si="508"/>
        <v>SOBRESALIENTE</v>
      </c>
      <c r="AJ466" s="7">
        <v>2.2999999999999998</v>
      </c>
      <c r="AK466" s="49" t="s">
        <v>119</v>
      </c>
      <c r="AL466" s="401" t="s">
        <v>3561</v>
      </c>
      <c r="AM466" s="79">
        <v>5</v>
      </c>
      <c r="AN466" s="79">
        <v>583</v>
      </c>
      <c r="AO466" s="14">
        <f t="shared" si="483"/>
        <v>8.5763293310463125E-3</v>
      </c>
      <c r="AP466" s="79">
        <v>3</v>
      </c>
      <c r="AQ466" s="79">
        <v>507</v>
      </c>
      <c r="AR466" s="14">
        <f t="shared" si="484"/>
        <v>5.9171597633136093E-3</v>
      </c>
      <c r="AS466" s="79">
        <v>5</v>
      </c>
      <c r="AT466" s="79">
        <v>399</v>
      </c>
      <c r="AU466" s="14">
        <f t="shared" si="485"/>
        <v>1.2531328320802004E-2</v>
      </c>
      <c r="AV466" s="49">
        <f t="shared" si="505"/>
        <v>13</v>
      </c>
      <c r="AW466" s="49">
        <f t="shared" si="503"/>
        <v>1489</v>
      </c>
      <c r="AX466" s="14">
        <f t="shared" si="486"/>
        <v>8.7306917394224318E-3</v>
      </c>
      <c r="AY466" s="147" t="str">
        <f t="shared" si="512"/>
        <v>SOBRESALIENTE</v>
      </c>
      <c r="AZ466" s="11">
        <f t="shared" si="500"/>
        <v>2.2999999999999998</v>
      </c>
      <c r="BA466" s="7" t="s">
        <v>594</v>
      </c>
      <c r="BB466" s="7" t="s">
        <v>3561</v>
      </c>
      <c r="BC466" s="21"/>
      <c r="BD466" s="21"/>
      <c r="BE466" s="14" t="e">
        <f t="shared" si="487"/>
        <v>#DIV/0!</v>
      </c>
      <c r="BF466" s="21"/>
      <c r="BG466" s="21"/>
      <c r="BH466" s="14" t="e">
        <f t="shared" si="488"/>
        <v>#DIV/0!</v>
      </c>
      <c r="BI466" s="21"/>
      <c r="BJ466" s="21"/>
      <c r="BK466" s="14" t="e">
        <f t="shared" si="489"/>
        <v>#DIV/0!</v>
      </c>
      <c r="BL466" s="27">
        <f t="shared" si="506"/>
        <v>0</v>
      </c>
      <c r="BM466" s="27">
        <f t="shared" si="504"/>
        <v>0</v>
      </c>
      <c r="BN466" s="14" t="e">
        <f t="shared" si="490"/>
        <v>#DIV/0!</v>
      </c>
      <c r="BO466" s="146" t="str">
        <f t="shared" si="507"/>
        <v>N/A</v>
      </c>
      <c r="BP466" s="27">
        <f t="shared" si="472"/>
        <v>2.2999999999999998</v>
      </c>
      <c r="BQ466" s="21"/>
      <c r="BR466" s="21"/>
      <c r="BS466" s="21"/>
      <c r="BT466" s="14" t="e">
        <f t="shared" si="491"/>
        <v>#DIV/0!</v>
      </c>
      <c r="BU466" s="21"/>
      <c r="BV466" s="21"/>
      <c r="BW466" s="14" t="e">
        <f t="shared" si="492"/>
        <v>#DIV/0!</v>
      </c>
      <c r="BX466" s="21"/>
      <c r="BY466" s="21"/>
      <c r="BZ466" s="14" t="e">
        <f t="shared" si="493"/>
        <v>#DIV/0!</v>
      </c>
      <c r="CA466" s="27">
        <f t="shared" si="475"/>
        <v>0</v>
      </c>
      <c r="CB466" s="27">
        <f t="shared" si="473"/>
        <v>0</v>
      </c>
      <c r="CC466" s="14" t="e">
        <f t="shared" si="494"/>
        <v>#DIV/0!</v>
      </c>
      <c r="CD466" s="146" t="str">
        <f t="shared" si="513"/>
        <v>N/A</v>
      </c>
      <c r="CE466" s="27">
        <f t="shared" si="474"/>
        <v>2.2999999999999998</v>
      </c>
      <c r="CF466" s="21"/>
      <c r="CG466" s="27">
        <f t="shared" si="471"/>
        <v>26</v>
      </c>
      <c r="CH466" s="27">
        <f t="shared" si="471"/>
        <v>2972</v>
      </c>
      <c r="CI466" s="14">
        <f t="shared" si="495"/>
        <v>8.7483176312247637E-3</v>
      </c>
      <c r="CJ466" s="146" t="str">
        <f t="shared" si="509"/>
        <v>SOBRESALIENTE</v>
      </c>
      <c r="CK466" s="7">
        <v>2.2999999999999998</v>
      </c>
      <c r="CL466" s="27"/>
      <c r="CM466" s="27">
        <f t="shared" si="452"/>
        <v>26</v>
      </c>
      <c r="CN466" s="38">
        <f t="shared" si="501"/>
        <v>495.33333333333331</v>
      </c>
      <c r="CO466" s="14">
        <f t="shared" si="496"/>
        <v>5.2489905787348586E-2</v>
      </c>
      <c r="CP466" s="146" t="str">
        <f t="shared" si="510"/>
        <v>SOBRESALIENTE</v>
      </c>
      <c r="CQ466" s="11">
        <v>2.2999999999999998</v>
      </c>
      <c r="CR466" s="27"/>
      <c r="CS466" s="162">
        <f t="shared" si="476"/>
        <v>0</v>
      </c>
      <c r="CT466" s="29">
        <f t="shared" si="502"/>
        <v>495.33333333333331</v>
      </c>
      <c r="CU466" s="30">
        <f t="shared" si="497"/>
        <v>0</v>
      </c>
      <c r="CV466" s="146" t="str">
        <f t="shared" si="511"/>
        <v>SOBRESALIENTE</v>
      </c>
      <c r="CW466" s="7">
        <v>2.2999999999999998</v>
      </c>
      <c r="CX466" s="27"/>
      <c r="CY466" s="27">
        <f t="shared" si="479"/>
        <v>26</v>
      </c>
      <c r="CZ466" s="38">
        <f t="shared" si="479"/>
        <v>2972</v>
      </c>
      <c r="DA466" s="30">
        <f t="shared" si="498"/>
        <v>8.7483176312247637E-3</v>
      </c>
      <c r="DB466" s="146" t="str">
        <f t="shared" si="514"/>
        <v>SOBRESALIENTE</v>
      </c>
      <c r="DC466" s="7">
        <v>2.2999999999999998</v>
      </c>
      <c r="DD466" s="26"/>
    </row>
    <row r="467" spans="1:108" ht="114.75">
      <c r="A467" s="8" t="s">
        <v>3562</v>
      </c>
      <c r="B467" s="7" t="s">
        <v>531</v>
      </c>
      <c r="C467" s="8" t="s">
        <v>3521</v>
      </c>
      <c r="D467" s="70" t="s">
        <v>1469</v>
      </c>
      <c r="E467" s="9">
        <v>27108009</v>
      </c>
      <c r="F467" s="8" t="s">
        <v>3521</v>
      </c>
      <c r="G467" s="70" t="s">
        <v>1469</v>
      </c>
      <c r="H467" s="9">
        <v>27108009</v>
      </c>
      <c r="I467" s="7" t="s">
        <v>107</v>
      </c>
      <c r="J467" s="7" t="s">
        <v>3536</v>
      </c>
      <c r="K467" s="7" t="s">
        <v>3563</v>
      </c>
      <c r="L467" s="7" t="s">
        <v>537</v>
      </c>
      <c r="M467" s="7" t="s">
        <v>111</v>
      </c>
      <c r="N467" s="7" t="s">
        <v>112</v>
      </c>
      <c r="O467" s="7" t="s">
        <v>2</v>
      </c>
      <c r="P467" s="7" t="s">
        <v>193</v>
      </c>
      <c r="Q467" s="7" t="s">
        <v>193</v>
      </c>
      <c r="R467" s="8" t="s">
        <v>3564</v>
      </c>
      <c r="S467" s="7" t="s">
        <v>3565</v>
      </c>
      <c r="T467" s="7" t="s">
        <v>3566</v>
      </c>
      <c r="U467" s="7">
        <v>1</v>
      </c>
      <c r="V467" s="7" t="s">
        <v>3527</v>
      </c>
      <c r="W467" s="78">
        <v>6</v>
      </c>
      <c r="X467" s="79">
        <v>1386</v>
      </c>
      <c r="Y467" s="14">
        <f t="shared" si="480"/>
        <v>4.329004329004329E-3</v>
      </c>
      <c r="Z467" s="79">
        <v>3</v>
      </c>
      <c r="AA467" s="404">
        <v>1271</v>
      </c>
      <c r="AB467" s="14">
        <f t="shared" si="481"/>
        <v>2.3603461841070024E-3</v>
      </c>
      <c r="AC467" s="79">
        <v>2</v>
      </c>
      <c r="AD467" s="79">
        <v>1424</v>
      </c>
      <c r="AE467" s="14">
        <f t="shared" si="482"/>
        <v>1.4044943820224719E-3</v>
      </c>
      <c r="AF467" s="49">
        <f t="shared" si="477"/>
        <v>11</v>
      </c>
      <c r="AG467" s="49">
        <f t="shared" si="477"/>
        <v>4081</v>
      </c>
      <c r="AH467" s="14">
        <f t="shared" si="499"/>
        <v>2.6954177897574125E-3</v>
      </c>
      <c r="AI467" s="147" t="str">
        <f t="shared" si="508"/>
        <v>SOBRESALIENTE</v>
      </c>
      <c r="AJ467" s="7">
        <v>1</v>
      </c>
      <c r="AK467" s="49" t="s">
        <v>119</v>
      </c>
      <c r="AL467" s="401" t="s">
        <v>3567</v>
      </c>
      <c r="AM467" s="79">
        <v>6</v>
      </c>
      <c r="AN467" s="79">
        <v>1386</v>
      </c>
      <c r="AO467" s="14">
        <f t="shared" si="483"/>
        <v>4.329004329004329E-3</v>
      </c>
      <c r="AP467" s="79">
        <v>3</v>
      </c>
      <c r="AQ467" s="404">
        <v>1271</v>
      </c>
      <c r="AR467" s="14">
        <f t="shared" si="484"/>
        <v>2.3603461841070024E-3</v>
      </c>
      <c r="AS467" s="79">
        <v>2</v>
      </c>
      <c r="AT467" s="79">
        <v>1424</v>
      </c>
      <c r="AU467" s="14">
        <f t="shared" si="485"/>
        <v>1.4044943820224719E-3</v>
      </c>
      <c r="AV467" s="49">
        <f t="shared" si="505"/>
        <v>11</v>
      </c>
      <c r="AW467" s="49">
        <f t="shared" si="503"/>
        <v>4081</v>
      </c>
      <c r="AX467" s="14">
        <f t="shared" si="486"/>
        <v>2.6954177897574125E-3</v>
      </c>
      <c r="AY467" s="147" t="str">
        <f t="shared" si="512"/>
        <v>SOBRESALIENTE</v>
      </c>
      <c r="AZ467" s="11">
        <f t="shared" si="500"/>
        <v>1</v>
      </c>
      <c r="BA467" s="7" t="s">
        <v>594</v>
      </c>
      <c r="BB467" s="7" t="s">
        <v>3567</v>
      </c>
      <c r="BC467" s="21"/>
      <c r="BD467" s="21"/>
      <c r="BE467" s="14" t="e">
        <f t="shared" si="487"/>
        <v>#DIV/0!</v>
      </c>
      <c r="BF467" s="21"/>
      <c r="BG467" s="21"/>
      <c r="BH467" s="14" t="e">
        <f t="shared" si="488"/>
        <v>#DIV/0!</v>
      </c>
      <c r="BI467" s="21"/>
      <c r="BJ467" s="21"/>
      <c r="BK467" s="14" t="e">
        <f t="shared" si="489"/>
        <v>#DIV/0!</v>
      </c>
      <c r="BL467" s="27">
        <f t="shared" si="506"/>
        <v>0</v>
      </c>
      <c r="BM467" s="27">
        <f t="shared" si="504"/>
        <v>0</v>
      </c>
      <c r="BN467" s="14" t="e">
        <f t="shared" si="490"/>
        <v>#DIV/0!</v>
      </c>
      <c r="BO467" s="146" t="str">
        <f t="shared" si="507"/>
        <v>N/A</v>
      </c>
      <c r="BP467" s="27">
        <f t="shared" si="472"/>
        <v>1</v>
      </c>
      <c r="BQ467" s="21"/>
      <c r="BR467" s="21"/>
      <c r="BS467" s="21"/>
      <c r="BT467" s="14" t="e">
        <f t="shared" si="491"/>
        <v>#DIV/0!</v>
      </c>
      <c r="BU467" s="21"/>
      <c r="BV467" s="21"/>
      <c r="BW467" s="14" t="e">
        <f t="shared" si="492"/>
        <v>#DIV/0!</v>
      </c>
      <c r="BX467" s="21"/>
      <c r="BY467" s="21"/>
      <c r="BZ467" s="14" t="e">
        <f t="shared" si="493"/>
        <v>#DIV/0!</v>
      </c>
      <c r="CA467" s="27">
        <f t="shared" si="475"/>
        <v>0</v>
      </c>
      <c r="CB467" s="27">
        <f t="shared" si="473"/>
        <v>0</v>
      </c>
      <c r="CC467" s="14" t="e">
        <f t="shared" si="494"/>
        <v>#DIV/0!</v>
      </c>
      <c r="CD467" s="146" t="str">
        <f t="shared" si="513"/>
        <v>N/A</v>
      </c>
      <c r="CE467" s="27">
        <f t="shared" si="474"/>
        <v>1</v>
      </c>
      <c r="CF467" s="21"/>
      <c r="CG467" s="27">
        <f t="shared" si="471"/>
        <v>22</v>
      </c>
      <c r="CH467" s="27">
        <f t="shared" si="471"/>
        <v>8162</v>
      </c>
      <c r="CI467" s="14">
        <f t="shared" si="495"/>
        <v>2.6954177897574125E-3</v>
      </c>
      <c r="CJ467" s="146" t="str">
        <f t="shared" si="509"/>
        <v>SOBRESALIENTE</v>
      </c>
      <c r="CK467" s="7">
        <v>1</v>
      </c>
      <c r="CL467" s="27"/>
      <c r="CM467" s="27">
        <f t="shared" si="452"/>
        <v>22</v>
      </c>
      <c r="CN467" s="38">
        <f t="shared" si="501"/>
        <v>1360.3333333333333</v>
      </c>
      <c r="CO467" s="14">
        <f t="shared" si="496"/>
        <v>1.6172506738544475E-2</v>
      </c>
      <c r="CP467" s="146" t="str">
        <f t="shared" si="510"/>
        <v>SOBRESALIENTE</v>
      </c>
      <c r="CQ467" s="11">
        <v>1</v>
      </c>
      <c r="CR467" s="27"/>
      <c r="CS467" s="162">
        <f t="shared" si="476"/>
        <v>0</v>
      </c>
      <c r="CT467" s="29">
        <f t="shared" si="502"/>
        <v>1360.3333333333333</v>
      </c>
      <c r="CU467" s="30">
        <f t="shared" si="497"/>
        <v>0</v>
      </c>
      <c r="CV467" s="146" t="str">
        <f t="shared" si="511"/>
        <v>SOBRESALIENTE</v>
      </c>
      <c r="CW467" s="7">
        <v>1</v>
      </c>
      <c r="CX467" s="27"/>
      <c r="CY467" s="27">
        <f t="shared" si="479"/>
        <v>22</v>
      </c>
      <c r="CZ467" s="38">
        <f t="shared" si="479"/>
        <v>8162</v>
      </c>
      <c r="DA467" s="30">
        <f t="shared" si="498"/>
        <v>2.6954177897574125E-3</v>
      </c>
      <c r="DB467" s="146" t="str">
        <f t="shared" si="514"/>
        <v>SOBRESALIENTE</v>
      </c>
      <c r="DC467" s="7">
        <v>1</v>
      </c>
      <c r="DD467" s="26"/>
    </row>
    <row r="468" spans="1:108" ht="67.5">
      <c r="A468" s="6" t="s">
        <v>3568</v>
      </c>
      <c r="B468" s="7" t="s">
        <v>531</v>
      </c>
      <c r="C468" s="8" t="s">
        <v>3521</v>
      </c>
      <c r="D468" s="70" t="s">
        <v>1469</v>
      </c>
      <c r="E468" s="9">
        <v>27108009</v>
      </c>
      <c r="F468" s="8" t="s">
        <v>3521</v>
      </c>
      <c r="G468" s="70" t="s">
        <v>1469</v>
      </c>
      <c r="H468" s="9">
        <v>27108009</v>
      </c>
      <c r="I468" s="7" t="s">
        <v>107</v>
      </c>
      <c r="J468" s="7" t="s">
        <v>3536</v>
      </c>
      <c r="K468" s="7" t="s">
        <v>3569</v>
      </c>
      <c r="L468" s="7" t="s">
        <v>537</v>
      </c>
      <c r="M468" s="7" t="s">
        <v>111</v>
      </c>
      <c r="N468" s="7" t="s">
        <v>112</v>
      </c>
      <c r="O468" s="7" t="s">
        <v>2</v>
      </c>
      <c r="P468" s="7" t="s">
        <v>193</v>
      </c>
      <c r="Q468" s="7" t="s">
        <v>193</v>
      </c>
      <c r="R468" s="8" t="s">
        <v>3570</v>
      </c>
      <c r="S468" s="7" t="s">
        <v>3571</v>
      </c>
      <c r="T468" s="7" t="s">
        <v>3572</v>
      </c>
      <c r="U468" s="7">
        <v>1</v>
      </c>
      <c r="V468" s="7" t="s">
        <v>3527</v>
      </c>
      <c r="W468" s="78">
        <v>0</v>
      </c>
      <c r="X468" s="79">
        <v>33</v>
      </c>
      <c r="Y468" s="14">
        <f t="shared" si="480"/>
        <v>0</v>
      </c>
      <c r="Z468" s="79">
        <v>0</v>
      </c>
      <c r="AA468" s="79">
        <v>31</v>
      </c>
      <c r="AB468" s="14">
        <f t="shared" si="481"/>
        <v>0</v>
      </c>
      <c r="AC468" s="79">
        <v>0</v>
      </c>
      <c r="AD468" s="79">
        <v>34</v>
      </c>
      <c r="AE468" s="14">
        <f t="shared" si="482"/>
        <v>0</v>
      </c>
      <c r="AF468" s="49">
        <f t="shared" si="477"/>
        <v>0</v>
      </c>
      <c r="AG468" s="49">
        <f t="shared" si="477"/>
        <v>98</v>
      </c>
      <c r="AH468" s="14">
        <f t="shared" si="499"/>
        <v>0</v>
      </c>
      <c r="AI468" s="147" t="str">
        <f t="shared" si="508"/>
        <v>SOBRESALIENTE</v>
      </c>
      <c r="AJ468" s="7">
        <v>1</v>
      </c>
      <c r="AK468" s="49" t="s">
        <v>119</v>
      </c>
      <c r="AL468" s="401" t="s">
        <v>3573</v>
      </c>
      <c r="AM468" s="79">
        <v>0</v>
      </c>
      <c r="AN468" s="79">
        <v>33</v>
      </c>
      <c r="AO468" s="14">
        <f t="shared" si="483"/>
        <v>0</v>
      </c>
      <c r="AP468" s="79">
        <v>0</v>
      </c>
      <c r="AQ468" s="79">
        <v>31</v>
      </c>
      <c r="AR468" s="14">
        <f t="shared" si="484"/>
        <v>0</v>
      </c>
      <c r="AS468" s="79">
        <v>0</v>
      </c>
      <c r="AT468" s="79">
        <v>34</v>
      </c>
      <c r="AU468" s="14">
        <f t="shared" si="485"/>
        <v>0</v>
      </c>
      <c r="AV468" s="49">
        <f t="shared" si="505"/>
        <v>0</v>
      </c>
      <c r="AW468" s="49">
        <f t="shared" si="503"/>
        <v>98</v>
      </c>
      <c r="AX468" s="14">
        <f t="shared" si="486"/>
        <v>0</v>
      </c>
      <c r="AY468" s="147" t="str">
        <f t="shared" si="512"/>
        <v>SOBRESALIENTE</v>
      </c>
      <c r="AZ468" s="11">
        <f t="shared" si="500"/>
        <v>1</v>
      </c>
      <c r="BA468" s="7" t="s">
        <v>594</v>
      </c>
      <c r="BB468" s="7" t="s">
        <v>3574</v>
      </c>
      <c r="BC468" s="21"/>
      <c r="BD468" s="21"/>
      <c r="BE468" s="14" t="e">
        <f t="shared" si="487"/>
        <v>#DIV/0!</v>
      </c>
      <c r="BF468" s="21"/>
      <c r="BG468" s="21"/>
      <c r="BH468" s="14" t="e">
        <f t="shared" si="488"/>
        <v>#DIV/0!</v>
      </c>
      <c r="BI468" s="21"/>
      <c r="BJ468" s="21"/>
      <c r="BK468" s="14" t="e">
        <f t="shared" si="489"/>
        <v>#DIV/0!</v>
      </c>
      <c r="BL468" s="27">
        <f t="shared" si="506"/>
        <v>0</v>
      </c>
      <c r="BM468" s="27">
        <f t="shared" si="504"/>
        <v>0</v>
      </c>
      <c r="BN468" s="14" t="e">
        <f t="shared" si="490"/>
        <v>#DIV/0!</v>
      </c>
      <c r="BO468" s="146" t="str">
        <f t="shared" si="507"/>
        <v>N/A</v>
      </c>
      <c r="BP468" s="27">
        <f t="shared" si="472"/>
        <v>1</v>
      </c>
      <c r="BQ468" s="21"/>
      <c r="BR468" s="21"/>
      <c r="BS468" s="21"/>
      <c r="BT468" s="14" t="e">
        <f t="shared" si="491"/>
        <v>#DIV/0!</v>
      </c>
      <c r="BU468" s="21"/>
      <c r="BV468" s="21"/>
      <c r="BW468" s="14" t="e">
        <f t="shared" si="492"/>
        <v>#DIV/0!</v>
      </c>
      <c r="BX468" s="21"/>
      <c r="BY468" s="21"/>
      <c r="BZ468" s="14" t="e">
        <f t="shared" si="493"/>
        <v>#DIV/0!</v>
      </c>
      <c r="CA468" s="27">
        <f t="shared" si="475"/>
        <v>0</v>
      </c>
      <c r="CB468" s="27">
        <f t="shared" si="473"/>
        <v>0</v>
      </c>
      <c r="CC468" s="14" t="e">
        <f t="shared" si="494"/>
        <v>#DIV/0!</v>
      </c>
      <c r="CD468" s="146" t="str">
        <f t="shared" si="513"/>
        <v>N/A</v>
      </c>
      <c r="CE468" s="27">
        <f t="shared" si="474"/>
        <v>1</v>
      </c>
      <c r="CF468" s="21"/>
      <c r="CG468" s="27">
        <f t="shared" si="471"/>
        <v>0</v>
      </c>
      <c r="CH468" s="27">
        <f t="shared" si="471"/>
        <v>196</v>
      </c>
      <c r="CI468" s="14">
        <f t="shared" si="495"/>
        <v>0</v>
      </c>
      <c r="CJ468" s="146" t="str">
        <f t="shared" si="509"/>
        <v>SOBRESALIENTE</v>
      </c>
      <c r="CK468" s="7">
        <v>1</v>
      </c>
      <c r="CL468" s="27"/>
      <c r="CM468" s="27">
        <f t="shared" si="452"/>
        <v>0</v>
      </c>
      <c r="CN468" s="38">
        <f t="shared" si="501"/>
        <v>32.666666666666664</v>
      </c>
      <c r="CO468" s="14">
        <f t="shared" si="496"/>
        <v>0</v>
      </c>
      <c r="CP468" s="146" t="str">
        <f t="shared" si="510"/>
        <v>SOBRESALIENTE</v>
      </c>
      <c r="CQ468" s="11">
        <v>1</v>
      </c>
      <c r="CR468" s="27"/>
      <c r="CS468" s="162">
        <f t="shared" si="476"/>
        <v>0</v>
      </c>
      <c r="CT468" s="29">
        <f t="shared" si="502"/>
        <v>32.666666666666664</v>
      </c>
      <c r="CU468" s="30">
        <f t="shared" si="497"/>
        <v>0</v>
      </c>
      <c r="CV468" s="146" t="str">
        <f t="shared" si="511"/>
        <v>SOBRESALIENTE</v>
      </c>
      <c r="CW468" s="7">
        <v>1</v>
      </c>
      <c r="CX468" s="27"/>
      <c r="CY468" s="27">
        <f t="shared" si="479"/>
        <v>0</v>
      </c>
      <c r="CZ468" s="38">
        <f t="shared" si="479"/>
        <v>196</v>
      </c>
      <c r="DA468" s="30">
        <f t="shared" si="498"/>
        <v>0</v>
      </c>
      <c r="DB468" s="146" t="str">
        <f t="shared" si="514"/>
        <v>SOBRESALIENTE</v>
      </c>
      <c r="DC468" s="7">
        <v>1</v>
      </c>
      <c r="DD468" s="26"/>
    </row>
    <row r="469" spans="1:108" ht="90">
      <c r="A469" s="8" t="s">
        <v>3575</v>
      </c>
      <c r="B469" s="7" t="s">
        <v>531</v>
      </c>
      <c r="C469" s="8" t="s">
        <v>3521</v>
      </c>
      <c r="D469" s="70" t="s">
        <v>1469</v>
      </c>
      <c r="E469" s="9">
        <v>27108009</v>
      </c>
      <c r="F469" s="8" t="s">
        <v>3521</v>
      </c>
      <c r="G469" s="70" t="s">
        <v>1469</v>
      </c>
      <c r="H469" s="9">
        <v>27108009</v>
      </c>
      <c r="I469" s="7" t="s">
        <v>107</v>
      </c>
      <c r="J469" s="7" t="s">
        <v>3536</v>
      </c>
      <c r="K469" s="7" t="s">
        <v>3576</v>
      </c>
      <c r="L469" s="7" t="s">
        <v>537</v>
      </c>
      <c r="M469" s="7" t="s">
        <v>111</v>
      </c>
      <c r="N469" s="7" t="s">
        <v>112</v>
      </c>
      <c r="O469" s="7" t="s">
        <v>2</v>
      </c>
      <c r="P469" s="7" t="s">
        <v>193</v>
      </c>
      <c r="Q469" s="7" t="s">
        <v>193</v>
      </c>
      <c r="R469" s="8" t="s">
        <v>3577</v>
      </c>
      <c r="S469" s="7" t="s">
        <v>3578</v>
      </c>
      <c r="T469" s="7" t="s">
        <v>3579</v>
      </c>
      <c r="U469" s="7">
        <v>1</v>
      </c>
      <c r="V469" s="7" t="s">
        <v>3527</v>
      </c>
      <c r="W469" s="78">
        <v>1</v>
      </c>
      <c r="X469" s="79">
        <v>112</v>
      </c>
      <c r="Y469" s="14">
        <f t="shared" si="480"/>
        <v>8.9285714285714281E-3</v>
      </c>
      <c r="Z469" s="79">
        <v>0</v>
      </c>
      <c r="AA469" s="79">
        <v>83</v>
      </c>
      <c r="AB469" s="14">
        <f t="shared" si="481"/>
        <v>0</v>
      </c>
      <c r="AC469" s="79">
        <v>2</v>
      </c>
      <c r="AD469" s="79">
        <v>111</v>
      </c>
      <c r="AE469" s="14">
        <f t="shared" si="482"/>
        <v>1.8018018018018018E-2</v>
      </c>
      <c r="AF469" s="49">
        <f t="shared" si="477"/>
        <v>3</v>
      </c>
      <c r="AG469" s="49">
        <f t="shared" si="477"/>
        <v>306</v>
      </c>
      <c r="AH469" s="14">
        <f t="shared" si="499"/>
        <v>9.8039215686274508E-3</v>
      </c>
      <c r="AI469" s="147" t="str">
        <f t="shared" si="508"/>
        <v>SOBRESALIENTE</v>
      </c>
      <c r="AJ469" s="7">
        <v>1</v>
      </c>
      <c r="AK469" s="49" t="s">
        <v>119</v>
      </c>
      <c r="AL469" s="401" t="s">
        <v>3580</v>
      </c>
      <c r="AM469" s="405">
        <v>1</v>
      </c>
      <c r="AN469" s="405">
        <v>112</v>
      </c>
      <c r="AO469" s="14">
        <f t="shared" si="483"/>
        <v>8.9285714285714281E-3</v>
      </c>
      <c r="AP469" s="405">
        <v>0</v>
      </c>
      <c r="AQ469" s="405">
        <v>83</v>
      </c>
      <c r="AR469" s="14">
        <f t="shared" si="484"/>
        <v>0</v>
      </c>
      <c r="AS469" s="405">
        <v>2</v>
      </c>
      <c r="AT469" s="405">
        <v>111</v>
      </c>
      <c r="AU469" s="14">
        <f t="shared" si="485"/>
        <v>1.8018018018018018E-2</v>
      </c>
      <c r="AV469" s="49">
        <f t="shared" si="505"/>
        <v>3</v>
      </c>
      <c r="AW469" s="49">
        <f t="shared" si="503"/>
        <v>306</v>
      </c>
      <c r="AX469" s="14">
        <f t="shared" si="486"/>
        <v>9.8039215686274508E-3</v>
      </c>
      <c r="AY469" s="147" t="str">
        <f t="shared" si="512"/>
        <v>SOBRESALIENTE</v>
      </c>
      <c r="AZ469" s="11">
        <f t="shared" si="500"/>
        <v>1</v>
      </c>
      <c r="BA469" s="7" t="s">
        <v>594</v>
      </c>
      <c r="BB469" s="7" t="s">
        <v>3580</v>
      </c>
      <c r="BC469" s="21"/>
      <c r="BD469" s="21"/>
      <c r="BE469" s="14" t="e">
        <f t="shared" si="487"/>
        <v>#DIV/0!</v>
      </c>
      <c r="BF469" s="21"/>
      <c r="BG469" s="21"/>
      <c r="BH469" s="14" t="e">
        <f t="shared" si="488"/>
        <v>#DIV/0!</v>
      </c>
      <c r="BI469" s="21"/>
      <c r="BJ469" s="21"/>
      <c r="BK469" s="14" t="e">
        <f t="shared" si="489"/>
        <v>#DIV/0!</v>
      </c>
      <c r="BL469" s="27">
        <f t="shared" si="506"/>
        <v>0</v>
      </c>
      <c r="BM469" s="27">
        <f t="shared" si="504"/>
        <v>0</v>
      </c>
      <c r="BN469" s="14" t="e">
        <f t="shared" si="490"/>
        <v>#DIV/0!</v>
      </c>
      <c r="BO469" s="146" t="str">
        <f t="shared" si="507"/>
        <v>N/A</v>
      </c>
      <c r="BP469" s="27">
        <f t="shared" si="472"/>
        <v>1</v>
      </c>
      <c r="BQ469" s="21"/>
      <c r="BR469" s="21"/>
      <c r="BS469" s="21"/>
      <c r="BT469" s="14" t="e">
        <f t="shared" si="491"/>
        <v>#DIV/0!</v>
      </c>
      <c r="BU469" s="21"/>
      <c r="BV469" s="21"/>
      <c r="BW469" s="14" t="e">
        <f t="shared" si="492"/>
        <v>#DIV/0!</v>
      </c>
      <c r="BX469" s="21"/>
      <c r="BY469" s="21"/>
      <c r="BZ469" s="14" t="e">
        <f t="shared" si="493"/>
        <v>#DIV/0!</v>
      </c>
      <c r="CA469" s="27">
        <f t="shared" si="475"/>
        <v>0</v>
      </c>
      <c r="CB469" s="27">
        <f t="shared" si="473"/>
        <v>0</v>
      </c>
      <c r="CC469" s="14" t="e">
        <f t="shared" si="494"/>
        <v>#DIV/0!</v>
      </c>
      <c r="CD469" s="146" t="str">
        <f t="shared" si="513"/>
        <v>N/A</v>
      </c>
      <c r="CE469" s="27">
        <f t="shared" si="474"/>
        <v>1</v>
      </c>
      <c r="CF469" s="21"/>
      <c r="CG469" s="27">
        <f t="shared" si="471"/>
        <v>6</v>
      </c>
      <c r="CH469" s="27">
        <f t="shared" si="471"/>
        <v>612</v>
      </c>
      <c r="CI469" s="14">
        <f t="shared" si="495"/>
        <v>9.8039215686274508E-3</v>
      </c>
      <c r="CJ469" s="146" t="str">
        <f t="shared" si="509"/>
        <v>SOBRESALIENTE</v>
      </c>
      <c r="CK469" s="7">
        <v>1</v>
      </c>
      <c r="CL469" s="27"/>
      <c r="CM469" s="27">
        <f t="shared" si="452"/>
        <v>6</v>
      </c>
      <c r="CN469" s="38">
        <f t="shared" si="501"/>
        <v>102</v>
      </c>
      <c r="CO469" s="14">
        <f t="shared" si="496"/>
        <v>5.8823529411764705E-2</v>
      </c>
      <c r="CP469" s="146" t="str">
        <f t="shared" si="510"/>
        <v>SOBRESALIENTE</v>
      </c>
      <c r="CQ469" s="11">
        <v>1</v>
      </c>
      <c r="CR469" s="27"/>
      <c r="CS469" s="162">
        <f t="shared" si="476"/>
        <v>0</v>
      </c>
      <c r="CT469" s="29">
        <f t="shared" si="502"/>
        <v>102</v>
      </c>
      <c r="CU469" s="30">
        <f t="shared" si="497"/>
        <v>0</v>
      </c>
      <c r="CV469" s="146" t="str">
        <f t="shared" si="511"/>
        <v>SOBRESALIENTE</v>
      </c>
      <c r="CW469" s="7">
        <v>1</v>
      </c>
      <c r="CX469" s="27"/>
      <c r="CY469" s="27">
        <f t="shared" si="479"/>
        <v>6</v>
      </c>
      <c r="CZ469" s="38">
        <f t="shared" si="479"/>
        <v>612</v>
      </c>
      <c r="DA469" s="30">
        <f t="shared" si="498"/>
        <v>9.8039215686274508E-3</v>
      </c>
      <c r="DB469" s="146" t="str">
        <f t="shared" si="514"/>
        <v>SOBRESALIENTE</v>
      </c>
      <c r="DC469" s="7">
        <v>1</v>
      </c>
      <c r="DD469" s="26"/>
    </row>
    <row r="470" spans="1:108" ht="56.25">
      <c r="A470" s="6" t="s">
        <v>3581</v>
      </c>
      <c r="B470" s="7" t="s">
        <v>531</v>
      </c>
      <c r="C470" s="8" t="s">
        <v>3521</v>
      </c>
      <c r="D470" s="70" t="s">
        <v>1469</v>
      </c>
      <c r="E470" s="9">
        <v>27108009</v>
      </c>
      <c r="F470" s="8" t="s">
        <v>3521</v>
      </c>
      <c r="G470" s="70" t="s">
        <v>1469</v>
      </c>
      <c r="H470" s="9">
        <v>27108009</v>
      </c>
      <c r="I470" s="7" t="s">
        <v>107</v>
      </c>
      <c r="J470" s="7" t="s">
        <v>3536</v>
      </c>
      <c r="K470" s="7" t="s">
        <v>3582</v>
      </c>
      <c r="L470" s="7" t="s">
        <v>537</v>
      </c>
      <c r="M470" s="7" t="s">
        <v>111</v>
      </c>
      <c r="N470" s="7" t="s">
        <v>112</v>
      </c>
      <c r="O470" s="7" t="s">
        <v>2</v>
      </c>
      <c r="P470" s="7" t="s">
        <v>193</v>
      </c>
      <c r="Q470" s="7" t="s">
        <v>193</v>
      </c>
      <c r="R470" s="8" t="s">
        <v>3583</v>
      </c>
      <c r="S470" s="7" t="s">
        <v>3584</v>
      </c>
      <c r="T470" s="7" t="s">
        <v>3585</v>
      </c>
      <c r="U470" s="7">
        <v>1</v>
      </c>
      <c r="V470" s="7" t="s">
        <v>3527</v>
      </c>
      <c r="W470" s="78">
        <v>0</v>
      </c>
      <c r="X470" s="79">
        <v>22</v>
      </c>
      <c r="Y470" s="14">
        <f t="shared" si="480"/>
        <v>0</v>
      </c>
      <c r="Z470" s="79">
        <v>0</v>
      </c>
      <c r="AA470" s="79">
        <v>22</v>
      </c>
      <c r="AB470" s="14">
        <f t="shared" si="481"/>
        <v>0</v>
      </c>
      <c r="AC470" s="79">
        <v>0</v>
      </c>
      <c r="AD470" s="79">
        <v>25</v>
      </c>
      <c r="AE470" s="14">
        <f t="shared" si="482"/>
        <v>0</v>
      </c>
      <c r="AF470" s="49">
        <f t="shared" si="477"/>
        <v>0</v>
      </c>
      <c r="AG470" s="49">
        <f t="shared" si="477"/>
        <v>69</v>
      </c>
      <c r="AH470" s="14">
        <f t="shared" si="499"/>
        <v>0</v>
      </c>
      <c r="AI470" s="147" t="str">
        <f t="shared" si="508"/>
        <v>SOBRESALIENTE</v>
      </c>
      <c r="AJ470" s="7">
        <v>1</v>
      </c>
      <c r="AK470" s="49" t="s">
        <v>119</v>
      </c>
      <c r="AL470" s="401" t="s">
        <v>3586</v>
      </c>
      <c r="AM470" s="79">
        <v>0</v>
      </c>
      <c r="AN470" s="79">
        <v>22</v>
      </c>
      <c r="AO470" s="14">
        <f t="shared" si="483"/>
        <v>0</v>
      </c>
      <c r="AP470" s="79">
        <v>0</v>
      </c>
      <c r="AQ470" s="79">
        <v>22</v>
      </c>
      <c r="AR470" s="14">
        <f t="shared" si="484"/>
        <v>0</v>
      </c>
      <c r="AS470" s="79">
        <v>0</v>
      </c>
      <c r="AT470" s="79">
        <v>25</v>
      </c>
      <c r="AU470" s="14">
        <f t="shared" si="485"/>
        <v>0</v>
      </c>
      <c r="AV470" s="49">
        <f t="shared" si="505"/>
        <v>0</v>
      </c>
      <c r="AW470" s="49">
        <f t="shared" si="503"/>
        <v>69</v>
      </c>
      <c r="AX470" s="14">
        <f t="shared" si="486"/>
        <v>0</v>
      </c>
      <c r="AY470" s="147" t="str">
        <f t="shared" si="512"/>
        <v>SOBRESALIENTE</v>
      </c>
      <c r="AZ470" s="11">
        <f t="shared" si="500"/>
        <v>1</v>
      </c>
      <c r="BA470" s="7" t="s">
        <v>594</v>
      </c>
      <c r="BB470" s="7" t="s">
        <v>3586</v>
      </c>
      <c r="BC470" s="21"/>
      <c r="BD470" s="21"/>
      <c r="BE470" s="14" t="e">
        <f t="shared" si="487"/>
        <v>#DIV/0!</v>
      </c>
      <c r="BF470" s="21"/>
      <c r="BG470" s="21"/>
      <c r="BH470" s="14" t="e">
        <f t="shared" si="488"/>
        <v>#DIV/0!</v>
      </c>
      <c r="BI470" s="21"/>
      <c r="BJ470" s="21"/>
      <c r="BK470" s="14" t="e">
        <f t="shared" si="489"/>
        <v>#DIV/0!</v>
      </c>
      <c r="BL470" s="27">
        <f t="shared" si="506"/>
        <v>0</v>
      </c>
      <c r="BM470" s="27">
        <f t="shared" si="504"/>
        <v>0</v>
      </c>
      <c r="BN470" s="14" t="e">
        <f t="shared" si="490"/>
        <v>#DIV/0!</v>
      </c>
      <c r="BO470" s="146" t="str">
        <f t="shared" si="507"/>
        <v>N/A</v>
      </c>
      <c r="BP470" s="27">
        <f t="shared" si="472"/>
        <v>1</v>
      </c>
      <c r="BQ470" s="21"/>
      <c r="BR470" s="21"/>
      <c r="BS470" s="21"/>
      <c r="BT470" s="14" t="e">
        <f t="shared" si="491"/>
        <v>#DIV/0!</v>
      </c>
      <c r="BU470" s="21"/>
      <c r="BV470" s="21"/>
      <c r="BW470" s="14" t="e">
        <f t="shared" si="492"/>
        <v>#DIV/0!</v>
      </c>
      <c r="BX470" s="21"/>
      <c r="BY470" s="21"/>
      <c r="BZ470" s="14" t="e">
        <f t="shared" si="493"/>
        <v>#DIV/0!</v>
      </c>
      <c r="CA470" s="27">
        <f t="shared" si="475"/>
        <v>0</v>
      </c>
      <c r="CB470" s="27">
        <f t="shared" si="473"/>
        <v>0</v>
      </c>
      <c r="CC470" s="14" t="e">
        <f t="shared" si="494"/>
        <v>#DIV/0!</v>
      </c>
      <c r="CD470" s="146" t="str">
        <f t="shared" si="513"/>
        <v>N/A</v>
      </c>
      <c r="CE470" s="27">
        <f t="shared" si="474"/>
        <v>1</v>
      </c>
      <c r="CF470" s="21"/>
      <c r="CG470" s="27">
        <f t="shared" si="471"/>
        <v>0</v>
      </c>
      <c r="CH470" s="27">
        <f t="shared" si="471"/>
        <v>138</v>
      </c>
      <c r="CI470" s="14">
        <f t="shared" si="495"/>
        <v>0</v>
      </c>
      <c r="CJ470" s="146" t="str">
        <f t="shared" si="509"/>
        <v>SOBRESALIENTE</v>
      </c>
      <c r="CK470" s="7">
        <v>1</v>
      </c>
      <c r="CL470" s="27"/>
      <c r="CM470" s="27">
        <f t="shared" si="452"/>
        <v>0</v>
      </c>
      <c r="CN470" s="38">
        <f t="shared" si="501"/>
        <v>23</v>
      </c>
      <c r="CO470" s="14">
        <f t="shared" si="496"/>
        <v>0</v>
      </c>
      <c r="CP470" s="146" t="str">
        <f t="shared" si="510"/>
        <v>SOBRESALIENTE</v>
      </c>
      <c r="CQ470" s="11">
        <v>1</v>
      </c>
      <c r="CR470" s="27"/>
      <c r="CS470" s="162">
        <f t="shared" si="476"/>
        <v>0</v>
      </c>
      <c r="CT470" s="29">
        <f t="shared" si="502"/>
        <v>23</v>
      </c>
      <c r="CU470" s="30">
        <f t="shared" si="497"/>
        <v>0</v>
      </c>
      <c r="CV470" s="146" t="str">
        <f t="shared" si="511"/>
        <v>SOBRESALIENTE</v>
      </c>
      <c r="CW470" s="7">
        <v>1</v>
      </c>
      <c r="CX470" s="27"/>
      <c r="CY470" s="27">
        <f t="shared" si="479"/>
        <v>0</v>
      </c>
      <c r="CZ470" s="38">
        <f t="shared" si="479"/>
        <v>138</v>
      </c>
      <c r="DA470" s="30">
        <f t="shared" si="498"/>
        <v>0</v>
      </c>
      <c r="DB470" s="146" t="str">
        <f t="shared" si="514"/>
        <v>SOBRESALIENTE</v>
      </c>
      <c r="DC470" s="7">
        <v>1</v>
      </c>
      <c r="DD470" s="26"/>
    </row>
    <row r="471" spans="1:108" ht="157.5">
      <c r="A471" s="8" t="s">
        <v>3587</v>
      </c>
      <c r="B471" s="7" t="s">
        <v>531</v>
      </c>
      <c r="C471" s="8" t="s">
        <v>3521</v>
      </c>
      <c r="D471" s="70" t="s">
        <v>1469</v>
      </c>
      <c r="E471" s="9">
        <v>27108009</v>
      </c>
      <c r="F471" s="8" t="s">
        <v>3521</v>
      </c>
      <c r="G471" s="70" t="s">
        <v>1469</v>
      </c>
      <c r="H471" s="9">
        <v>27108009</v>
      </c>
      <c r="I471" s="7" t="s">
        <v>107</v>
      </c>
      <c r="J471" s="7" t="s">
        <v>3588</v>
      </c>
      <c r="K471" s="7" t="s">
        <v>3589</v>
      </c>
      <c r="L471" s="7" t="s">
        <v>537</v>
      </c>
      <c r="M471" s="7" t="s">
        <v>111</v>
      </c>
      <c r="N471" s="7" t="s">
        <v>112</v>
      </c>
      <c r="O471" s="7" t="s">
        <v>2</v>
      </c>
      <c r="P471" s="7" t="s">
        <v>193</v>
      </c>
      <c r="Q471" s="7" t="s">
        <v>193</v>
      </c>
      <c r="R471" s="8" t="s">
        <v>3590</v>
      </c>
      <c r="S471" s="7" t="s">
        <v>3591</v>
      </c>
      <c r="T471" s="7" t="s">
        <v>3592</v>
      </c>
      <c r="U471" s="11">
        <v>0.9</v>
      </c>
      <c r="V471" s="7" t="s">
        <v>160</v>
      </c>
      <c r="W471" s="406">
        <v>121</v>
      </c>
      <c r="X471" s="79">
        <v>194</v>
      </c>
      <c r="Y471" s="14">
        <f t="shared" si="480"/>
        <v>0.62371134020618557</v>
      </c>
      <c r="Z471" s="79">
        <v>45</v>
      </c>
      <c r="AA471" s="79">
        <v>68</v>
      </c>
      <c r="AB471" s="14">
        <f t="shared" si="481"/>
        <v>0.66176470588235292</v>
      </c>
      <c r="AC471" s="79">
        <v>99</v>
      </c>
      <c r="AD471" s="79">
        <v>102</v>
      </c>
      <c r="AE471" s="14">
        <f t="shared" si="482"/>
        <v>0.97058823529411764</v>
      </c>
      <c r="AF471" s="49">
        <f t="shared" si="477"/>
        <v>265</v>
      </c>
      <c r="AG471" s="7">
        <f t="shared" si="477"/>
        <v>364</v>
      </c>
      <c r="AH471" s="14">
        <f t="shared" si="499"/>
        <v>0.72802197802197799</v>
      </c>
      <c r="AI471" s="17" t="str">
        <f>IFERROR((IF(AH471&gt;=AJ471,"SOBRESALIENTE",IF(AH471&lt;AJ471-(AJ471*0.05),"NO CUMPLIDA","ACEPTABLE"))),"N/A")</f>
        <v>NO CUMPLIDA</v>
      </c>
      <c r="AJ471" s="11">
        <v>0.9</v>
      </c>
      <c r="AK471" s="11" t="s">
        <v>119</v>
      </c>
      <c r="AL471" s="401" t="s">
        <v>3593</v>
      </c>
      <c r="AM471" s="407">
        <v>121</v>
      </c>
      <c r="AN471" s="79">
        <v>194</v>
      </c>
      <c r="AO471" s="14">
        <f t="shared" si="483"/>
        <v>0.62371134020618557</v>
      </c>
      <c r="AP471" s="79">
        <v>45</v>
      </c>
      <c r="AQ471" s="79">
        <v>68</v>
      </c>
      <c r="AR471" s="14">
        <f t="shared" si="484"/>
        <v>0.66176470588235292</v>
      </c>
      <c r="AS471" s="79">
        <v>99</v>
      </c>
      <c r="AT471" s="79">
        <v>102</v>
      </c>
      <c r="AU471" s="14">
        <f t="shared" si="485"/>
        <v>0.97058823529411764</v>
      </c>
      <c r="AV471" s="49">
        <f t="shared" si="505"/>
        <v>265</v>
      </c>
      <c r="AW471" s="7">
        <f t="shared" si="503"/>
        <v>364</v>
      </c>
      <c r="AX471" s="14">
        <f t="shared" si="486"/>
        <v>0.72802197802197799</v>
      </c>
      <c r="AY471" s="17" t="str">
        <f>IFERROR((IF(AX471&gt;=AZ471,"SOBRESALIENTE",IF(AX471&lt;AZ471+(AZ471*0.05),"NO CUMPLIDA","ACEPTABLE"))),"N/A")</f>
        <v>NO CUMPLIDA</v>
      </c>
      <c r="AZ471" s="11">
        <f t="shared" si="500"/>
        <v>0.9</v>
      </c>
      <c r="BA471" s="7" t="s">
        <v>594</v>
      </c>
      <c r="BB471" s="7" t="s">
        <v>3593</v>
      </c>
      <c r="BC471" s="21"/>
      <c r="BD471" s="21"/>
      <c r="BE471" s="14" t="e">
        <f t="shared" si="487"/>
        <v>#DIV/0!</v>
      </c>
      <c r="BF471" s="21"/>
      <c r="BG471" s="21"/>
      <c r="BH471" s="14" t="e">
        <f t="shared" si="488"/>
        <v>#DIV/0!</v>
      </c>
      <c r="BI471" s="21"/>
      <c r="BJ471" s="21"/>
      <c r="BK471" s="14" t="e">
        <f t="shared" si="489"/>
        <v>#DIV/0!</v>
      </c>
      <c r="BL471" s="27">
        <f t="shared" si="506"/>
        <v>0</v>
      </c>
      <c r="BM471" s="26">
        <f t="shared" si="504"/>
        <v>0</v>
      </c>
      <c r="BN471" s="14" t="e">
        <f t="shared" si="490"/>
        <v>#DIV/0!</v>
      </c>
      <c r="BO471" s="146" t="str">
        <f>IFERROR((IF(BN471&gt;=BP471,"SOBRESALIENTE",IF(BN471&lt;BP471-(BP471*0.05),"NO CUMPLIDA","ACEPTABLE"))),"N/A")</f>
        <v>N/A</v>
      </c>
      <c r="BP471" s="24">
        <f t="shared" si="472"/>
        <v>0.9</v>
      </c>
      <c r="BQ471" s="21"/>
      <c r="BR471" s="21"/>
      <c r="BS471" s="21"/>
      <c r="BT471" s="14" t="e">
        <f t="shared" si="491"/>
        <v>#DIV/0!</v>
      </c>
      <c r="BU471" s="21"/>
      <c r="BV471" s="21"/>
      <c r="BW471" s="14" t="e">
        <f t="shared" si="492"/>
        <v>#DIV/0!</v>
      </c>
      <c r="BX471" s="21"/>
      <c r="BY471" s="21"/>
      <c r="BZ471" s="14" t="e">
        <f t="shared" si="493"/>
        <v>#DIV/0!</v>
      </c>
      <c r="CA471" s="27">
        <f t="shared" si="475"/>
        <v>0</v>
      </c>
      <c r="CB471" s="26">
        <f t="shared" si="473"/>
        <v>0</v>
      </c>
      <c r="CC471" s="14" t="e">
        <f t="shared" si="494"/>
        <v>#DIV/0!</v>
      </c>
      <c r="CD471" s="146" t="str">
        <f>IFERROR((IF(CC471&gt;=CE471,"SOBRESALIENTE",IF(CC471&lt;CE471-(CE471*0.05),"NO CUMPLIDA","ACEPTABLE"))),"N/A")</f>
        <v>N/A</v>
      </c>
      <c r="CE471" s="24">
        <f t="shared" si="474"/>
        <v>0.9</v>
      </c>
      <c r="CF471" s="21"/>
      <c r="CG471" s="26">
        <f t="shared" si="471"/>
        <v>530</v>
      </c>
      <c r="CH471" s="26">
        <f t="shared" si="471"/>
        <v>728</v>
      </c>
      <c r="CI471" s="14">
        <f t="shared" si="495"/>
        <v>0.72802197802197799</v>
      </c>
      <c r="CJ471" s="28" t="str">
        <f>IFERROR((IF(CI471&gt;=CK471,"SOBRESALIENTE",IF(CI471&lt;CK471-(CK471*0.05),"NO CUMPLIDA","ACEPTABLE"))),"N/A")</f>
        <v>NO CUMPLIDA</v>
      </c>
      <c r="CK471" s="11">
        <v>0.9</v>
      </c>
      <c r="CL471" s="26"/>
      <c r="CM471" s="26">
        <f t="shared" si="452"/>
        <v>530</v>
      </c>
      <c r="CN471" s="38">
        <f t="shared" si="501"/>
        <v>121.33333333333333</v>
      </c>
      <c r="CO471" s="14">
        <f t="shared" si="496"/>
        <v>4.3681318681318686</v>
      </c>
      <c r="CP471" s="28" t="str">
        <f>IFERROR((IF(CO471&gt;=CQ471,"SOBRESALIENTE",IF(CO471&lt;CQ471-(CQ471*0.05),"NO CUMPLIDA","ACEPTABLE"))),"N/A")</f>
        <v>SOBRESALIENTE</v>
      </c>
      <c r="CQ471" s="11">
        <v>0.9</v>
      </c>
      <c r="CR471" s="26"/>
      <c r="CS471" s="162">
        <f t="shared" si="476"/>
        <v>0</v>
      </c>
      <c r="CT471" s="29">
        <f t="shared" si="502"/>
        <v>121.33333333333333</v>
      </c>
      <c r="CU471" s="30">
        <f t="shared" si="497"/>
        <v>0</v>
      </c>
      <c r="CV471" s="28" t="str">
        <f>IFERROR((IF(CU471&gt;=CW471,"SOBRESALIENTE",IF(CU471&lt;CW471-(CW471*0.05),"NO CUMPLIDA","ACEPTABLE"))),"N/A")</f>
        <v>NO CUMPLIDA</v>
      </c>
      <c r="CW471" s="11">
        <v>0.9</v>
      </c>
      <c r="CX471" s="26"/>
      <c r="CY471" s="26">
        <f t="shared" si="479"/>
        <v>530</v>
      </c>
      <c r="CZ471" s="38">
        <f t="shared" si="479"/>
        <v>728</v>
      </c>
      <c r="DA471" s="30">
        <f t="shared" si="498"/>
        <v>0.72802197802197799</v>
      </c>
      <c r="DB471" s="28" t="str">
        <f>IFERROR((IF(DA471&gt;=DC471,"SOBRESALIENTE",IF(DA471&lt;DC471-(DC471*0.05),"NO CUMPLIDA","ACEPTABLE"))),"N/A")</f>
        <v>NO CUMPLIDA</v>
      </c>
      <c r="DC471" s="11">
        <v>0.9</v>
      </c>
      <c r="DD471" s="26"/>
    </row>
    <row r="472" spans="1:108" ht="90">
      <c r="A472" s="6" t="s">
        <v>3594</v>
      </c>
      <c r="B472" s="7" t="s">
        <v>531</v>
      </c>
      <c r="C472" s="8" t="s">
        <v>3521</v>
      </c>
      <c r="D472" s="70" t="s">
        <v>1469</v>
      </c>
      <c r="E472" s="9">
        <v>27108009</v>
      </c>
      <c r="F472" s="8" t="s">
        <v>3521</v>
      </c>
      <c r="G472" s="70" t="s">
        <v>1469</v>
      </c>
      <c r="H472" s="9">
        <v>27108009</v>
      </c>
      <c r="I472" s="7" t="s">
        <v>107</v>
      </c>
      <c r="J472" s="7" t="s">
        <v>3595</v>
      </c>
      <c r="K472" s="7" t="s">
        <v>3596</v>
      </c>
      <c r="L472" s="7" t="s">
        <v>537</v>
      </c>
      <c r="M472" s="7" t="s">
        <v>111</v>
      </c>
      <c r="N472" s="7" t="s">
        <v>112</v>
      </c>
      <c r="O472" s="7" t="s">
        <v>2</v>
      </c>
      <c r="P472" s="7" t="s">
        <v>193</v>
      </c>
      <c r="Q472" s="7" t="s">
        <v>193</v>
      </c>
      <c r="R472" s="8" t="s">
        <v>3597</v>
      </c>
      <c r="S472" s="7" t="s">
        <v>3591</v>
      </c>
      <c r="T472" s="7" t="s">
        <v>3592</v>
      </c>
      <c r="U472" s="11">
        <v>0.7</v>
      </c>
      <c r="V472" s="7" t="s">
        <v>160</v>
      </c>
      <c r="W472" s="78">
        <v>662</v>
      </c>
      <c r="X472" s="79">
        <v>846</v>
      </c>
      <c r="Y472" s="14">
        <f t="shared" si="480"/>
        <v>0.78250591016548465</v>
      </c>
      <c r="Z472" s="79">
        <v>819</v>
      </c>
      <c r="AA472" s="79">
        <v>1152</v>
      </c>
      <c r="AB472" s="14">
        <f t="shared" si="481"/>
        <v>0.7109375</v>
      </c>
      <c r="AC472" s="79">
        <v>2282</v>
      </c>
      <c r="AD472" s="79">
        <v>3007</v>
      </c>
      <c r="AE472" s="14">
        <f t="shared" si="482"/>
        <v>0.75889590954439645</v>
      </c>
      <c r="AF472" s="49">
        <f t="shared" si="477"/>
        <v>3763</v>
      </c>
      <c r="AG472" s="7">
        <f t="shared" si="477"/>
        <v>5005</v>
      </c>
      <c r="AH472" s="14">
        <f t="shared" si="499"/>
        <v>0.7518481518481519</v>
      </c>
      <c r="AI472" s="17" t="str">
        <f>IFERROR((IF(AH472&gt;=AJ472,"SOBRESALIENTE",IF(AH472&lt;AJ472-(AJ472*0.05),"NO CUMPLIDA","ACEPTABLE"))),"N/A")</f>
        <v>SOBRESALIENTE</v>
      </c>
      <c r="AJ472" s="11">
        <v>0.7</v>
      </c>
      <c r="AK472" s="11" t="s">
        <v>119</v>
      </c>
      <c r="AL472" s="402" t="s">
        <v>3598</v>
      </c>
      <c r="AM472" s="79">
        <v>659</v>
      </c>
      <c r="AN472" s="79">
        <v>843</v>
      </c>
      <c r="AO472" s="14">
        <f t="shared" si="483"/>
        <v>0.78173190984578889</v>
      </c>
      <c r="AP472" s="79">
        <v>823</v>
      </c>
      <c r="AQ472" s="405">
        <v>1156</v>
      </c>
      <c r="AR472" s="14">
        <f t="shared" si="484"/>
        <v>0.71193771626297575</v>
      </c>
      <c r="AS472" s="79">
        <v>2281</v>
      </c>
      <c r="AT472" s="79">
        <v>3005</v>
      </c>
      <c r="AU472" s="14">
        <f t="shared" si="485"/>
        <v>0.75906821963394344</v>
      </c>
      <c r="AV472" s="49">
        <f t="shared" si="505"/>
        <v>3763</v>
      </c>
      <c r="AW472" s="7">
        <f t="shared" si="503"/>
        <v>5004</v>
      </c>
      <c r="AX472" s="14">
        <f t="shared" si="486"/>
        <v>0.75199840127897677</v>
      </c>
      <c r="AY472" s="17" t="str">
        <f>IFERROR((IF(AX472&gt;=AZ472,"SOBRESALIENTE",IF(AX472&lt;AZ472-(AZ472*0.05),"NO CUMPLIDA","ACEPTABLE"))),"N/A")</f>
        <v>SOBRESALIENTE</v>
      </c>
      <c r="AZ472" s="11">
        <f t="shared" si="500"/>
        <v>0.7</v>
      </c>
      <c r="BA472" s="7" t="s">
        <v>594</v>
      </c>
      <c r="BB472" s="7" t="s">
        <v>3598</v>
      </c>
      <c r="BC472" s="21"/>
      <c r="BD472" s="21"/>
      <c r="BE472" s="14" t="e">
        <f t="shared" si="487"/>
        <v>#DIV/0!</v>
      </c>
      <c r="BF472" s="21"/>
      <c r="BG472" s="21"/>
      <c r="BH472" s="14" t="e">
        <f t="shared" si="488"/>
        <v>#DIV/0!</v>
      </c>
      <c r="BI472" s="21"/>
      <c r="BJ472" s="21"/>
      <c r="BK472" s="14" t="e">
        <f t="shared" si="489"/>
        <v>#DIV/0!</v>
      </c>
      <c r="BL472" s="27">
        <f t="shared" si="506"/>
        <v>0</v>
      </c>
      <c r="BM472" s="26">
        <f t="shared" si="504"/>
        <v>0</v>
      </c>
      <c r="BN472" s="14" t="e">
        <f t="shared" si="490"/>
        <v>#DIV/0!</v>
      </c>
      <c r="BO472" s="28" t="str">
        <f>IFERROR((IF(BN472&gt;=BP472,"SOBRESALIENTE",IF(BN472&lt;BP472-(BP472*0.05),"NO CUMPLIDA","ACEPTABLE"))),"N/A")</f>
        <v>N/A</v>
      </c>
      <c r="BP472" s="24">
        <f t="shared" si="472"/>
        <v>0.7</v>
      </c>
      <c r="BQ472" s="21"/>
      <c r="BR472" s="21"/>
      <c r="BS472" s="21"/>
      <c r="BT472" s="14" t="e">
        <f t="shared" si="491"/>
        <v>#DIV/0!</v>
      </c>
      <c r="BU472" s="21"/>
      <c r="BV472" s="21"/>
      <c r="BW472" s="14" t="e">
        <f t="shared" si="492"/>
        <v>#DIV/0!</v>
      </c>
      <c r="BX472" s="21"/>
      <c r="BY472" s="21"/>
      <c r="BZ472" s="14" t="e">
        <f t="shared" si="493"/>
        <v>#DIV/0!</v>
      </c>
      <c r="CA472" s="27">
        <f t="shared" si="475"/>
        <v>0</v>
      </c>
      <c r="CB472" s="26">
        <f t="shared" si="473"/>
        <v>0</v>
      </c>
      <c r="CC472" s="14" t="e">
        <f t="shared" si="494"/>
        <v>#DIV/0!</v>
      </c>
      <c r="CD472" s="28" t="str">
        <f>IFERROR((IF(CC472&gt;=CE472,"SOBRESALIENTE",IF(CC472&lt;CE472-(CE472*0.05),"NO CUMPLIDA","ACEPTABLE"))),"N/A")</f>
        <v>N/A</v>
      </c>
      <c r="CE472" s="24">
        <f t="shared" si="474"/>
        <v>0.7</v>
      </c>
      <c r="CF472" s="21"/>
      <c r="CG472" s="26">
        <f t="shared" si="471"/>
        <v>7526</v>
      </c>
      <c r="CH472" s="26">
        <f t="shared" si="471"/>
        <v>10009</v>
      </c>
      <c r="CI472" s="14">
        <f t="shared" si="495"/>
        <v>0.7519232690578479</v>
      </c>
      <c r="CJ472" s="28" t="str">
        <f>IFERROR((IF(CI472&gt;=CK472,"SOBRESALIENTE",IF(CI472&lt;CK472-(CK472*0.05),"NO CUMPLIDA","ACEPTABLE"))),"N/A")</f>
        <v>SOBRESALIENTE</v>
      </c>
      <c r="CK472" s="11">
        <v>0.7</v>
      </c>
      <c r="CL472" s="26"/>
      <c r="CM472" s="26">
        <f t="shared" si="452"/>
        <v>7526</v>
      </c>
      <c r="CN472" s="38">
        <f t="shared" si="501"/>
        <v>1668.1666666666667</v>
      </c>
      <c r="CO472" s="14">
        <f t="shared" si="496"/>
        <v>4.5115396143470878</v>
      </c>
      <c r="CP472" s="28" t="str">
        <f>IFERROR((IF(CO472&gt;=CQ472,"SOBRESALIENTE",IF(CO472&lt;CQ472-(CQ472*0.05),"NO CUMPLIDA","ACEPTABLE"))),"N/A")</f>
        <v>SOBRESALIENTE</v>
      </c>
      <c r="CQ472" s="11">
        <v>0.7</v>
      </c>
      <c r="CR472" s="26"/>
      <c r="CS472" s="162">
        <f t="shared" si="476"/>
        <v>0</v>
      </c>
      <c r="CT472" s="29">
        <f t="shared" si="502"/>
        <v>1668.1666666666667</v>
      </c>
      <c r="CU472" s="30">
        <f t="shared" si="497"/>
        <v>0</v>
      </c>
      <c r="CV472" s="28" t="str">
        <f>IFERROR((IF(CU472&gt;=CW472,"SOBRESALIENTE",IF(CU472&lt;CW472-(CW472*0.05),"NO CUMPLIDA","ACEPTABLE"))),"N/A")</f>
        <v>NO CUMPLIDA</v>
      </c>
      <c r="CW472" s="11">
        <v>0.7</v>
      </c>
      <c r="CX472" s="26"/>
      <c r="CY472" s="26">
        <f t="shared" si="479"/>
        <v>7526</v>
      </c>
      <c r="CZ472" s="38">
        <f t="shared" si="479"/>
        <v>10009</v>
      </c>
      <c r="DA472" s="30">
        <f t="shared" si="498"/>
        <v>0.7519232690578479</v>
      </c>
      <c r="DB472" s="28" t="str">
        <f>IFERROR((IF(DA472&gt;=DC472,"SOBRESALIENTE",IF(DA472&lt;DC472-(DC472*0.05),"NO CUMPLIDA","ACEPTABLE"))),"N/A")</f>
        <v>SOBRESALIENTE</v>
      </c>
      <c r="DC472" s="11">
        <v>0.7</v>
      </c>
      <c r="DD472" s="26"/>
    </row>
    <row r="473" spans="1:108" ht="114.75">
      <c r="A473" s="8" t="s">
        <v>3599</v>
      </c>
      <c r="B473" s="7" t="s">
        <v>531</v>
      </c>
      <c r="C473" s="8" t="s">
        <v>3521</v>
      </c>
      <c r="D473" s="70" t="s">
        <v>1469</v>
      </c>
      <c r="E473" s="9">
        <v>27108009</v>
      </c>
      <c r="F473" s="8" t="s">
        <v>3521</v>
      </c>
      <c r="G473" s="70" t="s">
        <v>1469</v>
      </c>
      <c r="H473" s="9">
        <v>27108009</v>
      </c>
      <c r="I473" s="7" t="s">
        <v>107</v>
      </c>
      <c r="J473" s="7" t="s">
        <v>3536</v>
      </c>
      <c r="K473" s="7" t="s">
        <v>3600</v>
      </c>
      <c r="L473" s="7" t="s">
        <v>537</v>
      </c>
      <c r="M473" s="7" t="s">
        <v>111</v>
      </c>
      <c r="N473" s="7" t="s">
        <v>112</v>
      </c>
      <c r="O473" s="7" t="s">
        <v>2</v>
      </c>
      <c r="P473" s="7" t="s">
        <v>193</v>
      </c>
      <c r="Q473" s="7" t="s">
        <v>193</v>
      </c>
      <c r="R473" s="8" t="s">
        <v>3601</v>
      </c>
      <c r="S473" s="7" t="s">
        <v>3602</v>
      </c>
      <c r="T473" s="7" t="s">
        <v>3603</v>
      </c>
      <c r="U473" s="11">
        <v>0.9</v>
      </c>
      <c r="V473" s="7" t="s">
        <v>160</v>
      </c>
      <c r="W473" s="78">
        <v>43</v>
      </c>
      <c r="X473" s="79">
        <v>50</v>
      </c>
      <c r="Y473" s="14">
        <f t="shared" si="480"/>
        <v>0.86</v>
      </c>
      <c r="Z473" s="79">
        <v>44</v>
      </c>
      <c r="AA473" s="79">
        <v>50</v>
      </c>
      <c r="AB473" s="14">
        <f t="shared" si="481"/>
        <v>0.88</v>
      </c>
      <c r="AC473" s="79">
        <v>43</v>
      </c>
      <c r="AD473" s="79">
        <v>46</v>
      </c>
      <c r="AE473" s="14">
        <f t="shared" si="482"/>
        <v>0.93478260869565222</v>
      </c>
      <c r="AF473" s="49">
        <f t="shared" si="477"/>
        <v>130</v>
      </c>
      <c r="AG473" s="7">
        <f t="shared" si="477"/>
        <v>146</v>
      </c>
      <c r="AH473" s="14">
        <f t="shared" si="499"/>
        <v>0.8904109589041096</v>
      </c>
      <c r="AI473" s="17" t="str">
        <f>IFERROR((IF(AH473&gt;=AJ473,"SOBRESALIENTE",IF(AH473&lt;AJ473-(AJ473*0.05),"NO CUMPLIDA","ACEPTABLE"))),"N/A")</f>
        <v>ACEPTABLE</v>
      </c>
      <c r="AJ473" s="11">
        <v>0.9</v>
      </c>
      <c r="AK473" s="11" t="s">
        <v>119</v>
      </c>
      <c r="AL473" s="401" t="s">
        <v>3604</v>
      </c>
      <c r="AM473" s="79">
        <v>43</v>
      </c>
      <c r="AN473" s="79">
        <v>50</v>
      </c>
      <c r="AO473" s="14">
        <f t="shared" si="483"/>
        <v>0.86</v>
      </c>
      <c r="AP473" s="79">
        <v>44</v>
      </c>
      <c r="AQ473" s="79">
        <v>50</v>
      </c>
      <c r="AR473" s="14">
        <f t="shared" si="484"/>
        <v>0.88</v>
      </c>
      <c r="AS473" s="79">
        <v>43</v>
      </c>
      <c r="AT473" s="79">
        <v>46</v>
      </c>
      <c r="AU473" s="14">
        <f t="shared" si="485"/>
        <v>0.93478260869565222</v>
      </c>
      <c r="AV473" s="49">
        <f t="shared" si="505"/>
        <v>130</v>
      </c>
      <c r="AW473" s="7">
        <f t="shared" si="503"/>
        <v>146</v>
      </c>
      <c r="AX473" s="14">
        <f t="shared" si="486"/>
        <v>0.8904109589041096</v>
      </c>
      <c r="AY473" s="17" t="str">
        <f>IFERROR((IF(AX473&gt;=AZ473,"SOBRESALIENTE",IF(AX473&lt;AZ473-(AZ473*0.05),"NO CUMPLIDA","ACEPTABLE"))),"N/A")</f>
        <v>ACEPTABLE</v>
      </c>
      <c r="AZ473" s="11">
        <f t="shared" si="500"/>
        <v>0.9</v>
      </c>
      <c r="BA473" s="11" t="s">
        <v>119</v>
      </c>
      <c r="BB473" s="7" t="s">
        <v>3604</v>
      </c>
      <c r="BC473" s="21"/>
      <c r="BD473" s="21"/>
      <c r="BE473" s="14" t="e">
        <f t="shared" si="487"/>
        <v>#DIV/0!</v>
      </c>
      <c r="BF473" s="21"/>
      <c r="BG473" s="21"/>
      <c r="BH473" s="14" t="e">
        <f t="shared" si="488"/>
        <v>#DIV/0!</v>
      </c>
      <c r="BI473" s="21"/>
      <c r="BJ473" s="21"/>
      <c r="BK473" s="14" t="e">
        <f t="shared" si="489"/>
        <v>#DIV/0!</v>
      </c>
      <c r="BL473" s="27">
        <f t="shared" si="506"/>
        <v>0</v>
      </c>
      <c r="BM473" s="26">
        <f t="shared" si="504"/>
        <v>0</v>
      </c>
      <c r="BN473" s="14" t="e">
        <f t="shared" si="490"/>
        <v>#DIV/0!</v>
      </c>
      <c r="BO473" s="28" t="str">
        <f>IFERROR((IF(BN473&gt;=BP473,"SOBRESALIENTE",IF(BN473&lt;BP473-(BP473*0.05),"NO CUMPLIDA","ACEPTABLE"))),"N/A")</f>
        <v>N/A</v>
      </c>
      <c r="BP473" s="24">
        <f t="shared" si="472"/>
        <v>0.9</v>
      </c>
      <c r="BQ473" s="21"/>
      <c r="BR473" s="21"/>
      <c r="BS473" s="21"/>
      <c r="BT473" s="14" t="e">
        <f t="shared" si="491"/>
        <v>#DIV/0!</v>
      </c>
      <c r="BU473" s="21"/>
      <c r="BV473" s="21"/>
      <c r="BW473" s="14" t="e">
        <f t="shared" si="492"/>
        <v>#DIV/0!</v>
      </c>
      <c r="BX473" s="21"/>
      <c r="BY473" s="21"/>
      <c r="BZ473" s="14" t="e">
        <f t="shared" si="493"/>
        <v>#DIV/0!</v>
      </c>
      <c r="CA473" s="27">
        <f t="shared" si="475"/>
        <v>0</v>
      </c>
      <c r="CB473" s="26">
        <f t="shared" si="473"/>
        <v>0</v>
      </c>
      <c r="CC473" s="14" t="e">
        <f t="shared" si="494"/>
        <v>#DIV/0!</v>
      </c>
      <c r="CD473" s="28" t="str">
        <f>IFERROR((IF(CC473&gt;=CE473,"SOBRESALIENTE",IF(CC473&lt;CE473-(CE473*0.05),"NO CUMPLIDA","ACEPTABLE"))),"N/A")</f>
        <v>N/A</v>
      </c>
      <c r="CE473" s="24">
        <f t="shared" si="474"/>
        <v>0.9</v>
      </c>
      <c r="CF473" s="21"/>
      <c r="CG473" s="26">
        <f t="shared" si="471"/>
        <v>260</v>
      </c>
      <c r="CH473" s="26">
        <f t="shared" si="471"/>
        <v>292</v>
      </c>
      <c r="CI473" s="14">
        <f t="shared" si="495"/>
        <v>0.8904109589041096</v>
      </c>
      <c r="CJ473" s="28" t="str">
        <f>IFERROR((IF(CI473&gt;=CK473,"SOBRESALIENTE",IF(CI473&lt;CK473-(CK473*0.05),"NO CUMPLIDA","ACEPTABLE"))),"N/A")</f>
        <v>ACEPTABLE</v>
      </c>
      <c r="CK473" s="11">
        <v>0.9</v>
      </c>
      <c r="CL473" s="26"/>
      <c r="CM473" s="26">
        <f t="shared" si="452"/>
        <v>260</v>
      </c>
      <c r="CN473" s="38">
        <f t="shared" si="501"/>
        <v>48.666666666666664</v>
      </c>
      <c r="CO473" s="14">
        <f t="shared" si="496"/>
        <v>5.3424657534246576</v>
      </c>
      <c r="CP473" s="28" t="str">
        <f>IFERROR((IF(CO473&gt;=CQ473,"SOBRESALIENTE",IF(CO473&lt;CQ473-(CQ473*0.05),"NO CUMPLIDA","ACEPTABLE"))),"N/A")</f>
        <v>SOBRESALIENTE</v>
      </c>
      <c r="CQ473" s="11">
        <v>0.9</v>
      </c>
      <c r="CR473" s="26"/>
      <c r="CS473" s="162">
        <f t="shared" si="476"/>
        <v>0</v>
      </c>
      <c r="CT473" s="29">
        <f t="shared" si="502"/>
        <v>48.666666666666664</v>
      </c>
      <c r="CU473" s="30">
        <f t="shared" si="497"/>
        <v>0</v>
      </c>
      <c r="CV473" s="28" t="str">
        <f>IFERROR((IF(CU473&gt;=CW473,"SOBRESALIENTE",IF(CU473&lt;CW473-(CW473*0.05),"NO CUMPLIDA","ACEPTABLE"))),"N/A")</f>
        <v>NO CUMPLIDA</v>
      </c>
      <c r="CW473" s="11">
        <v>0.9</v>
      </c>
      <c r="CX473" s="26"/>
      <c r="CY473" s="26">
        <f t="shared" si="479"/>
        <v>260</v>
      </c>
      <c r="CZ473" s="38">
        <f t="shared" si="479"/>
        <v>292</v>
      </c>
      <c r="DA473" s="30">
        <f t="shared" si="498"/>
        <v>0.8904109589041096</v>
      </c>
      <c r="DB473" s="28" t="str">
        <f>IFERROR((IF(DA473&gt;=DC473,"SOBRESALIENTE",IF(DA473&lt;DC473-(DC473*0.05),"NO CUMPLIDA","ACEPTABLE"))),"N/A")</f>
        <v>ACEPTABLE</v>
      </c>
      <c r="DC473" s="11">
        <v>0.9</v>
      </c>
      <c r="DD473" s="26"/>
    </row>
    <row r="474" spans="1:108" s="419" customFormat="1" ht="60" customHeight="1">
      <c r="A474" s="6" t="s">
        <v>3605</v>
      </c>
      <c r="B474" s="408" t="s">
        <v>531</v>
      </c>
      <c r="C474" s="409" t="s">
        <v>3521</v>
      </c>
      <c r="D474" s="410" t="s">
        <v>1469</v>
      </c>
      <c r="E474" s="411">
        <v>27108009</v>
      </c>
      <c r="F474" s="409" t="s">
        <v>3521</v>
      </c>
      <c r="G474" s="410" t="s">
        <v>1469</v>
      </c>
      <c r="H474" s="411">
        <v>27108009</v>
      </c>
      <c r="I474" s="7" t="s">
        <v>107</v>
      </c>
      <c r="J474" s="7" t="s">
        <v>3606</v>
      </c>
      <c r="K474" s="7" t="s">
        <v>3607</v>
      </c>
      <c r="L474" s="7" t="s">
        <v>537</v>
      </c>
      <c r="M474" s="7" t="s">
        <v>111</v>
      </c>
      <c r="N474" s="7" t="s">
        <v>112</v>
      </c>
      <c r="O474" s="7" t="s">
        <v>2</v>
      </c>
      <c r="P474" s="7" t="s">
        <v>193</v>
      </c>
      <c r="Q474" s="7" t="s">
        <v>193</v>
      </c>
      <c r="R474" s="361" t="s">
        <v>3608</v>
      </c>
      <c r="S474" s="7" t="s">
        <v>3609</v>
      </c>
      <c r="T474" s="7" t="s">
        <v>3610</v>
      </c>
      <c r="U474" s="412">
        <v>0.7</v>
      </c>
      <c r="V474" s="413" t="s">
        <v>160</v>
      </c>
      <c r="W474" s="414">
        <v>37</v>
      </c>
      <c r="X474" s="415">
        <v>43</v>
      </c>
      <c r="Y474" s="416">
        <f t="shared" si="480"/>
        <v>0.86046511627906974</v>
      </c>
      <c r="Z474" s="415">
        <v>40</v>
      </c>
      <c r="AA474" s="415">
        <v>43</v>
      </c>
      <c r="AB474" s="416">
        <f t="shared" si="481"/>
        <v>0.93023255813953487</v>
      </c>
      <c r="AC474" s="415">
        <v>34</v>
      </c>
      <c r="AD474" s="415">
        <v>37</v>
      </c>
      <c r="AE474" s="416">
        <f t="shared" si="482"/>
        <v>0.91891891891891897</v>
      </c>
      <c r="AF474" s="417">
        <f t="shared" si="477"/>
        <v>111</v>
      </c>
      <c r="AG474" s="413">
        <f t="shared" si="477"/>
        <v>123</v>
      </c>
      <c r="AH474" s="416">
        <f t="shared" si="499"/>
        <v>0.90243902439024393</v>
      </c>
      <c r="AI474" s="17" t="str">
        <f>IFERROR((IF(AH474&gt;=AJ474,"SOBRESALIENTE",IF(AH474&lt;AJ474-(AJ474*0.05),"NO CUMPLIDA","ACEPTABLE"))),"N/A")</f>
        <v>SOBRESALIENTE</v>
      </c>
      <c r="AJ474" s="11">
        <v>0.7</v>
      </c>
      <c r="AK474" s="14" t="s">
        <v>119</v>
      </c>
      <c r="AL474" s="401" t="s">
        <v>3611</v>
      </c>
      <c r="AM474" s="79">
        <v>37</v>
      </c>
      <c r="AN474" s="79">
        <v>43</v>
      </c>
      <c r="AO474" s="68">
        <f t="shared" si="483"/>
        <v>0.86046511627906974</v>
      </c>
      <c r="AP474" s="79">
        <v>40</v>
      </c>
      <c r="AQ474" s="79">
        <v>43</v>
      </c>
      <c r="AR474" s="68">
        <f t="shared" si="484"/>
        <v>0.93023255813953487</v>
      </c>
      <c r="AS474" s="79">
        <v>34</v>
      </c>
      <c r="AT474" s="79">
        <v>37</v>
      </c>
      <c r="AU474" s="68">
        <f t="shared" si="485"/>
        <v>0.91891891891891897</v>
      </c>
      <c r="AV474" s="49">
        <f t="shared" si="505"/>
        <v>111</v>
      </c>
      <c r="AW474" s="7">
        <f t="shared" si="503"/>
        <v>123</v>
      </c>
      <c r="AX474" s="68">
        <f t="shared" si="486"/>
        <v>0.90243902439024393</v>
      </c>
      <c r="AY474" s="17" t="str">
        <f>IFERROR((IF(AX474&gt;=AZ474,"SOBRESALIENTE",IF(AX474&gt;AZ474+(AZ474*0.05),"NO CUMPLIDA","ACEPTABLE"))),"N/A")</f>
        <v>SOBRESALIENTE</v>
      </c>
      <c r="AZ474" s="11">
        <f t="shared" si="500"/>
        <v>0.7</v>
      </c>
      <c r="BA474" s="418" t="s">
        <v>594</v>
      </c>
      <c r="BB474" s="7" t="s">
        <v>3612</v>
      </c>
      <c r="BC474" s="21"/>
      <c r="BD474" s="21"/>
      <c r="BE474" s="68" t="e">
        <f t="shared" si="487"/>
        <v>#DIV/0!</v>
      </c>
      <c r="BF474" s="21"/>
      <c r="BG474" s="21"/>
      <c r="BH474" s="68" t="e">
        <f t="shared" si="488"/>
        <v>#DIV/0!</v>
      </c>
      <c r="BI474" s="21"/>
      <c r="BJ474" s="21"/>
      <c r="BK474" s="68" t="e">
        <f t="shared" si="489"/>
        <v>#DIV/0!</v>
      </c>
      <c r="BL474" s="27">
        <f t="shared" si="506"/>
        <v>0</v>
      </c>
      <c r="BM474" s="26">
        <f t="shared" si="504"/>
        <v>0</v>
      </c>
      <c r="BN474" s="68" t="e">
        <f t="shared" si="490"/>
        <v>#DIV/0!</v>
      </c>
      <c r="BO474" s="28" t="str">
        <f>IFERROR((IF(BN474&gt;=BP474,"SOBRESALIENTE",IF(BN474&lt;BP474-(BP474*0.05),"NO CUMPLIDA","ACEPTABLE"))),"N/A")</f>
        <v>N/A</v>
      </c>
      <c r="BP474" s="24">
        <f t="shared" si="472"/>
        <v>0.7</v>
      </c>
      <c r="BQ474" s="21"/>
      <c r="BR474" s="21"/>
      <c r="BS474" s="21"/>
      <c r="BT474" s="68" t="e">
        <f t="shared" si="491"/>
        <v>#DIV/0!</v>
      </c>
      <c r="BU474" s="21"/>
      <c r="BV474" s="21"/>
      <c r="BW474" s="68" t="e">
        <f t="shared" si="492"/>
        <v>#DIV/0!</v>
      </c>
      <c r="BX474" s="21"/>
      <c r="BY474" s="21"/>
      <c r="BZ474" s="68" t="e">
        <f t="shared" si="493"/>
        <v>#DIV/0!</v>
      </c>
      <c r="CA474" s="27">
        <f t="shared" si="475"/>
        <v>0</v>
      </c>
      <c r="CB474" s="26">
        <f t="shared" si="473"/>
        <v>0</v>
      </c>
      <c r="CC474" s="68" t="e">
        <f t="shared" si="494"/>
        <v>#DIV/0!</v>
      </c>
      <c r="CD474" s="28" t="str">
        <f>IFERROR((IF(CC474&gt;=CE474,"SOBRESALIENTE",IF(CC474&lt;CE474-(CE474*0.05),"NO CUMPLIDA","ACEPTABLE"))),"N/A")</f>
        <v>N/A</v>
      </c>
      <c r="CE474" s="30">
        <f t="shared" si="474"/>
        <v>0.7</v>
      </c>
      <c r="CF474" s="21"/>
      <c r="CG474" s="26">
        <f t="shared" si="471"/>
        <v>222</v>
      </c>
      <c r="CH474" s="26">
        <f t="shared" si="471"/>
        <v>246</v>
      </c>
      <c r="CI474" s="68">
        <f t="shared" si="495"/>
        <v>0.90243902439024393</v>
      </c>
      <c r="CJ474" s="28" t="str">
        <f>IFERROR((IF(CI474&gt;=CK474,"SOBRESALIENTE",IF(CI474&lt;CK474-(CK474*0.05),"NO CUMPLIDA","ACEPTABLE"))),"N/A")</f>
        <v>SOBRESALIENTE</v>
      </c>
      <c r="CK474" s="11">
        <v>0.7</v>
      </c>
      <c r="CL474" s="26"/>
      <c r="CM474" s="26">
        <f t="shared" si="452"/>
        <v>222</v>
      </c>
      <c r="CN474" s="38">
        <f t="shared" si="501"/>
        <v>41</v>
      </c>
      <c r="CO474" s="68">
        <f t="shared" si="496"/>
        <v>5.4146341463414638</v>
      </c>
      <c r="CP474" s="28" t="str">
        <f>IFERROR((IF(CO474&gt;=CQ474,"SOBRESALIENTE",IF(CO474&lt;CQ474-(CQ474*0.05),"NO CUMPLIDA","ACEPTABLE"))),"N/A")</f>
        <v>SOBRESALIENTE</v>
      </c>
      <c r="CQ474" s="11">
        <v>0.7</v>
      </c>
      <c r="CR474" s="26"/>
      <c r="CS474" s="26">
        <f>SUBTOTAL(9,AI474,AM474,AP474,AY474,BC474,BF474)</f>
        <v>77</v>
      </c>
      <c r="CT474" s="25">
        <f t="shared" si="502"/>
        <v>41</v>
      </c>
      <c r="CU474" s="69">
        <f t="shared" si="497"/>
        <v>1.8780487804878048</v>
      </c>
      <c r="CV474" s="28" t="str">
        <f>IFERROR((IF(CU474&gt;=CW474,"SOBRESALIENTE",IF(CU474&lt;CW474-(CW474*0.05),"NO CUMPLIDA","ACEPTABLE"))),"N/A")</f>
        <v>SOBRESALIENTE</v>
      </c>
      <c r="CW474" s="11">
        <v>0.7</v>
      </c>
      <c r="CX474" s="26"/>
      <c r="CY474" s="26">
        <f t="shared" si="479"/>
        <v>222</v>
      </c>
      <c r="CZ474" s="38">
        <f t="shared" si="479"/>
        <v>246</v>
      </c>
      <c r="DA474" s="69">
        <f t="shared" si="498"/>
        <v>0.90243902439024393</v>
      </c>
      <c r="DB474" s="28" t="str">
        <f>IFERROR((IF(DA474&gt;=DC474,"SOBRESALIENTE",IF(DA474&lt;DC474-(DC474*0.05),"NO CUMPLIDA","ACEPTABLE"))),"N/A")</f>
        <v>SOBRESALIENTE</v>
      </c>
      <c r="DC474" s="11">
        <v>0.7</v>
      </c>
      <c r="DD474" s="26"/>
    </row>
  </sheetData>
  <autoFilter ref="A1:DF473" xr:uid="{00000000-0001-0000-0400-000000000000}"/>
  <conditionalFormatting sqref="J391 J348:J364 K348:K391 J366:J389">
    <cfRule type="notContainsBlanks" dxfId="3849" priority="3850">
      <formula>LEN(TRIM(J348))&gt;0</formula>
    </cfRule>
  </conditionalFormatting>
  <conditionalFormatting sqref="J390">
    <cfRule type="notContainsBlanks" dxfId="3848" priority="3849">
      <formula>LEN(TRIM(J390))&gt;0</formula>
    </cfRule>
  </conditionalFormatting>
  <conditionalFormatting sqref="B15:H19 B2:C11 B256:C261 E256:F261 E14:H14 B14:C14 B21:H33 J2:K35 B239:H246 B343:E348 H461:H469 E461:F469 B461:C469 B350:H358 R97:U102 E2:I2 E3:H11 I3:I89 I461:I474 I144:K156 R56:U56 J461:K469 J44:K46 J62:K89 O97:P102 I176:K181 I190:K190 I195:K195 I208:K221 I269:K275 I278:K284 I289:K293 I295:K298 I300:K300 I303:K304 I308:K310 I312:K312 I317:K321 I333:K348 I351:K364 I366:K372 I381:K386 I389:K390 I437:K437 I447:K451 I455:K457 I459:K460 J61:L61 L93:M93 M2:U2 M190 I207:M207 I276:M277 I285:M288 M278:M284 I294:U294 M295:M298 M300 I305:M307 M303:M304 I311:M311 M308:M310 M312 I373:L373 M437 I458:U458 I387:L388 I322:L332 L9:L33 I374:K377 I452:L454 I313:M315 J49:K60 K47:K48 I191:M193 I365 I378:L380 I196:L196 I197:M198 M3:M35 J36:M36 L89:L92 M37:M92 M94:M95 I132:L143 I256:L268 M289:M293 I299:M299 I301:U302 I316:L316 O36:T42 N15:N55 N190:U193 M208:M221 M195:M196 I255:M255 M256:M261 N276:U293 N295:U300 I349:M350 M351:M373 I436:M436 N436:U437 O460:U460 M460:N474 I130:U131 I182:U189 N303:U315 M459:U459 B262:F264 G256:H264 I194:U194 M330:O348 N349:O349 O15:U35 O43:U55 O103:U105 I222:U254 P330:U349 N350:U373 M374:U390 O461:Q474 N255:U261 M262:U275 I157:I165 I206:K206 I203:I205 K365:L365 B90:K95 I117:L129 K157:L165 I199:J202 L199:L202 K199:K205 I391:U429 R461:U470 B34:F35 H34:H35 B44:F55 B89:H89 E103:M105 E106:K116 N57:U95 I166:L175 M132:U181 B56:C88 B265:H330 E56:F78 H44:H78 E79:H88 B248:H255 B331:E338 G331:H338 G343:H348 F331:F348 M316:U321 M199:M206 N195:U221 M447:U457 I435:U435 I430:Q434 S430:U434 N3:U14 M322:Q329 S322:U329 B96:F102 H96:K102 L94:L96 N97:N105 M97:M102 B451:H460 AY16:AY19 AW133:AW143 M106:U129 B103:C116 AV117:AW132 AW106:AW115 B371:H448 AY5:AY14 AZ2:BA2 M96:Q96 I438:U446 AY62:AY67 AY69:AY86 AY89 B117:H233 B364:H366 B359:E363 G359:H363 F360:F363 AV463:AW474 AV144:AW461 B1:U1 AL1:BB1 BA64:BA474 BA3:BA55 AZ3:AZ474 AY21:AY35 AY57 AY43:AY55 AY60 AY91:AY109 AY111:AY198 AY471 AY203:AY333 AY335:AY469 AY474">
    <cfRule type="containsErrors" dxfId="3847" priority="3847">
      <formula>ISERROR(B1)</formula>
    </cfRule>
    <cfRule type="containsBlanks" dxfId="3846" priority="3848">
      <formula>LEN(TRIM(B1))=0</formula>
    </cfRule>
  </conditionalFormatting>
  <conditionalFormatting sqref="AY16:AY19 AY21:AY35 AY62:AY67 AY69:AY86 AY89 AY44:AY55 AY60 AY91:AY109 AY111:AY198 AY471 AY203:AY333 AY335:AY469 AY474">
    <cfRule type="containsText" dxfId="3845" priority="3844" operator="containsText" text="NO CUMPLIDA">
      <formula>NOT(ISERROR(SEARCH("NO CUMPLIDA",AY16)))</formula>
    </cfRule>
    <cfRule type="containsText" dxfId="3844" priority="3845" operator="containsText" text="ACEPTABLE">
      <formula>NOT(ISERROR(SEARCH("ACEPTABLE",AY16)))</formula>
    </cfRule>
    <cfRule type="containsText" dxfId="3843" priority="3846" operator="containsText" text="SOBRESALIENTE">
      <formula>NOT(ISERROR(SEARCH("SOBRESALIENTE",AY16)))</formula>
    </cfRule>
  </conditionalFormatting>
  <conditionalFormatting sqref="D2:D11 D14">
    <cfRule type="containsErrors" dxfId="3842" priority="3842">
      <formula>ISERROR(D2)</formula>
    </cfRule>
    <cfRule type="containsBlanks" dxfId="3841" priority="3843">
      <formula>LEN(TRIM(D2))=0</formula>
    </cfRule>
  </conditionalFormatting>
  <conditionalFormatting sqref="B470 H470 E470:F470 J470">
    <cfRule type="containsErrors" dxfId="3840" priority="3840">
      <formula>ISERROR(B470)</formula>
    </cfRule>
    <cfRule type="containsBlanks" dxfId="3839" priority="3841">
      <formula>LEN(TRIM(B470))=0</formula>
    </cfRule>
  </conditionalFormatting>
  <conditionalFormatting sqref="K470">
    <cfRule type="containsErrors" dxfId="3838" priority="3838">
      <formula>ISERROR(K470)</formula>
    </cfRule>
    <cfRule type="containsBlanks" dxfId="3837" priority="3839">
      <formula>LEN(TRIM(K470))=0</formula>
    </cfRule>
  </conditionalFormatting>
  <conditionalFormatting sqref="C470">
    <cfRule type="containsErrors" dxfId="3836" priority="3836">
      <formula>ISERROR(C470)</formula>
    </cfRule>
    <cfRule type="containsBlanks" dxfId="3835" priority="3837">
      <formula>LEN(TRIM(C470))=0</formula>
    </cfRule>
  </conditionalFormatting>
  <conditionalFormatting sqref="D256:D261">
    <cfRule type="containsErrors" dxfId="3834" priority="3834">
      <formula>ISERROR(D256)</formula>
    </cfRule>
    <cfRule type="containsBlanks" dxfId="3833" priority="3835">
      <formula>LEN(TRIM(D256))=0</formula>
    </cfRule>
  </conditionalFormatting>
  <conditionalFormatting sqref="E12:H13 B12:C13">
    <cfRule type="containsErrors" dxfId="3832" priority="3832">
      <formula>ISERROR(B12)</formula>
    </cfRule>
    <cfRule type="containsBlanks" dxfId="3831" priority="3833">
      <formula>LEN(TRIM(B12))=0</formula>
    </cfRule>
  </conditionalFormatting>
  <conditionalFormatting sqref="D12:D13">
    <cfRule type="containsErrors" dxfId="3830" priority="3830">
      <formula>ISERROR(D12)</formula>
    </cfRule>
    <cfRule type="containsBlanks" dxfId="3829" priority="3831">
      <formula>LEN(TRIM(D12))=0</formula>
    </cfRule>
  </conditionalFormatting>
  <conditionalFormatting sqref="B20:H20">
    <cfRule type="containsErrors" dxfId="3828" priority="3828">
      <formula>ISERROR(B20)</formula>
    </cfRule>
    <cfRule type="containsBlanks" dxfId="3827" priority="3829">
      <formula>LEN(TRIM(B20))=0</formula>
    </cfRule>
  </conditionalFormatting>
  <conditionalFormatting sqref="B43:C43 F43 F36 H43 B36:C36 H36 J38:K43 L37:L55 L144:L156 L34:L35 L2:L8 J47:J48 J157:J165 J203:J205 J365">
    <cfRule type="containsErrors" dxfId="3826" priority="3826">
      <formula>ISERROR(B2)</formula>
    </cfRule>
    <cfRule type="containsBlanks" dxfId="3825" priority="3827">
      <formula>LEN(TRIM(B2))=0</formula>
    </cfRule>
  </conditionalFormatting>
  <conditionalFormatting sqref="B38:C42 F38:F42 H38:H42 U38:U42">
    <cfRule type="containsErrors" dxfId="3824" priority="3824">
      <formula>ISERROR(B38)</formula>
    </cfRule>
    <cfRule type="containsBlanks" dxfId="3823" priority="3825">
      <formula>LEN(TRIM(B38))=0</formula>
    </cfRule>
  </conditionalFormatting>
  <conditionalFormatting sqref="E36 E38:E43">
    <cfRule type="containsErrors" dxfId="3822" priority="3822">
      <formula>ISERROR(E36)</formula>
    </cfRule>
    <cfRule type="containsBlanks" dxfId="3821" priority="3823">
      <formula>LEN(TRIM(E36))=0</formula>
    </cfRule>
  </conditionalFormatting>
  <conditionalFormatting sqref="D36 D38:D43">
    <cfRule type="containsErrors" dxfId="3820" priority="3820">
      <formula>ISERROR(D36)</formula>
    </cfRule>
    <cfRule type="containsBlanks" dxfId="3819" priority="3821">
      <formula>LEN(TRIM(D36))=0</formula>
    </cfRule>
  </conditionalFormatting>
  <conditionalFormatting sqref="E37">
    <cfRule type="containsErrors" dxfId="3818" priority="3816">
      <formula>ISERROR(E37)</formula>
    </cfRule>
    <cfRule type="containsBlanks" dxfId="3817" priority="3817">
      <formula>LEN(TRIM(E37))=0</formula>
    </cfRule>
  </conditionalFormatting>
  <conditionalFormatting sqref="D37">
    <cfRule type="containsErrors" dxfId="3816" priority="3814">
      <formula>ISERROR(D37)</formula>
    </cfRule>
    <cfRule type="containsBlanks" dxfId="3815" priority="3815">
      <formula>LEN(TRIM(D37))=0</formula>
    </cfRule>
  </conditionalFormatting>
  <conditionalFormatting sqref="F37 B37:C37 H37 J37:K37">
    <cfRule type="containsErrors" dxfId="3814" priority="3818">
      <formula>ISERROR(B37)</formula>
    </cfRule>
    <cfRule type="containsBlanks" dxfId="3813" priority="3819">
      <formula>LEN(TRIM(B37))=0</formula>
    </cfRule>
  </conditionalFormatting>
  <conditionalFormatting sqref="U37">
    <cfRule type="containsErrors" dxfId="3812" priority="3812">
      <formula>ISERROR(U37)</formula>
    </cfRule>
    <cfRule type="containsBlanks" dxfId="3811" priority="3813">
      <formula>LEN(TRIM(U37))=0</formula>
    </cfRule>
  </conditionalFormatting>
  <conditionalFormatting sqref="U36">
    <cfRule type="containsErrors" dxfId="3810" priority="3810">
      <formula>ISERROR(U36)</formula>
    </cfRule>
    <cfRule type="containsBlanks" dxfId="3809" priority="3811">
      <formula>LEN(TRIM(U36))=0</formula>
    </cfRule>
  </conditionalFormatting>
  <conditionalFormatting sqref="B234:H238">
    <cfRule type="containsErrors" dxfId="3808" priority="3808">
      <formula>ISERROR(B234)</formula>
    </cfRule>
    <cfRule type="containsBlanks" dxfId="3807" priority="3809">
      <formula>LEN(TRIM(B234))=0</formula>
    </cfRule>
  </conditionalFormatting>
  <conditionalFormatting sqref="B247:H247">
    <cfRule type="containsErrors" dxfId="3806" priority="3806">
      <formula>ISERROR(B247)</formula>
    </cfRule>
    <cfRule type="containsBlanks" dxfId="3805" priority="3807">
      <formula>LEN(TRIM(B247))=0</formula>
    </cfRule>
  </conditionalFormatting>
  <conditionalFormatting sqref="B339:E342 G339:H342">
    <cfRule type="containsErrors" dxfId="3804" priority="3804">
      <formula>ISERROR(B339)</formula>
    </cfRule>
    <cfRule type="containsBlanks" dxfId="3803" priority="3805">
      <formula>LEN(TRIM(B339))=0</formula>
    </cfRule>
  </conditionalFormatting>
  <conditionalFormatting sqref="B349:H349 F359">
    <cfRule type="containsErrors" dxfId="3802" priority="3802">
      <formula>ISERROR(B349)</formula>
    </cfRule>
    <cfRule type="containsBlanks" dxfId="3801" priority="3803">
      <formula>LEN(TRIM(B349))=0</formula>
    </cfRule>
  </conditionalFormatting>
  <conditionalFormatting sqref="B367:H370">
    <cfRule type="containsErrors" dxfId="3800" priority="3800">
      <formula>ISERROR(B367)</formula>
    </cfRule>
    <cfRule type="containsBlanks" dxfId="3799" priority="3801">
      <formula>LEN(TRIM(B367))=0</formula>
    </cfRule>
  </conditionalFormatting>
  <conditionalFormatting sqref="Q97:Q102">
    <cfRule type="containsErrors" dxfId="3798" priority="3798">
      <formula>ISERROR(Q97)</formula>
    </cfRule>
    <cfRule type="containsBlanks" dxfId="3797" priority="3799">
      <formula>LEN(TRIM(Q97))=0</formula>
    </cfRule>
  </conditionalFormatting>
  <conditionalFormatting sqref="DE200:DE201">
    <cfRule type="containsErrors" dxfId="3796" priority="3796">
      <formula>ISERROR(DE200)</formula>
    </cfRule>
    <cfRule type="containsBlanks" dxfId="3795" priority="3797">
      <formula>LEN(TRIM(DE200))=0</formula>
    </cfRule>
  </conditionalFormatting>
  <conditionalFormatting sqref="L379">
    <cfRule type="notContainsBlanks" dxfId="3794" priority="3795">
      <formula>LEN(TRIM(L379))&gt;0</formula>
    </cfRule>
  </conditionalFormatting>
  <conditionalFormatting sqref="M409">
    <cfRule type="notContainsBlanks" dxfId="3793" priority="3794">
      <formula>LEN(TRIM(M409))&gt;0</formula>
    </cfRule>
  </conditionalFormatting>
  <conditionalFormatting sqref="M411:M419 M421:M429">
    <cfRule type="notContainsBlanks" dxfId="3792" priority="3793">
      <formula>LEN(TRIM(M411))&gt;0</formula>
    </cfRule>
  </conditionalFormatting>
  <conditionalFormatting sqref="K428:K429">
    <cfRule type="notContainsBlanks" dxfId="3791" priority="3792">
      <formula>LEN(TRIM(K428))&gt;0</formula>
    </cfRule>
  </conditionalFormatting>
  <conditionalFormatting sqref="O464:O474">
    <cfRule type="notContainsBlanks" dxfId="3790" priority="3791">
      <formula>LEN(TRIM(O464))&gt;0</formula>
    </cfRule>
  </conditionalFormatting>
  <conditionalFormatting sqref="O347 O268">
    <cfRule type="notContainsBlanks" dxfId="3789" priority="3790">
      <formula>LEN(TRIM(O268))&gt;0</formula>
    </cfRule>
  </conditionalFormatting>
  <conditionalFormatting sqref="O402">
    <cfRule type="notContainsBlanks" dxfId="3788" priority="3789">
      <formula>LEN(TRIM(O402))&gt;0</formula>
    </cfRule>
  </conditionalFormatting>
  <conditionalFormatting sqref="B449:H449">
    <cfRule type="containsErrors" dxfId="3787" priority="3785">
      <formula>ISERROR(B449)</formula>
    </cfRule>
    <cfRule type="containsBlanks" dxfId="3786" priority="3786">
      <formula>LEN(TRIM(B449))=0</formula>
    </cfRule>
  </conditionalFormatting>
  <conditionalFormatting sqref="R96:U96">
    <cfRule type="containsErrors" dxfId="3785" priority="3787">
      <formula>ISERROR(R96)</formula>
    </cfRule>
    <cfRule type="containsBlanks" dxfId="3784" priority="3788">
      <formula>LEN(TRIM(R96))=0</formula>
    </cfRule>
  </conditionalFormatting>
  <conditionalFormatting sqref="B450:H450">
    <cfRule type="containsErrors" dxfId="3783" priority="3783">
      <formula>ISERROR(B450)</formula>
    </cfRule>
    <cfRule type="containsBlanks" dxfId="3782" priority="3784">
      <formula>LEN(TRIM(B450))=0</formula>
    </cfRule>
  </conditionalFormatting>
  <conditionalFormatting sqref="AY5:AY14 AY34 AY43 AY46 AY49 AY57 AY127 AY137 AY146 AY156 AY172:AY173 AY189:AY193 AY206 AY234 AY255 AY261 AY298 AY310 AY381:AY390 AY412 AY416 AY420 AY423 AY430:AY460 AY474">
    <cfRule type="containsText" dxfId="3781" priority="3780" operator="containsText" text="NO CUMPLIDA">
      <formula>NOT(ISERROR(SEARCH("NO CUMPLIDA",AY5)))</formula>
    </cfRule>
    <cfRule type="containsText" dxfId="3780" priority="3781" operator="containsText" text="ACEPTABLE">
      <formula>NOT(ISERROR(SEARCH("ACEPTABLE",AY5)))</formula>
    </cfRule>
    <cfRule type="containsText" dxfId="3779" priority="3782" operator="containsText" text="SOBRESALIENTE">
      <formula>NOT(ISERROR(SEARCH("SOBRESALIENTE",AY5)))</formula>
    </cfRule>
  </conditionalFormatting>
  <conditionalFormatting sqref="AY44:AY55">
    <cfRule type="containsText" dxfId="3778" priority="3777" operator="containsText" text="NO CUMPLIDA">
      <formula>NOT(ISERROR(SEARCH("NO CUMPLIDA",AY44)))</formula>
    </cfRule>
    <cfRule type="containsText" dxfId="3777" priority="3778" operator="containsText" text="ACEPTABLE">
      <formula>NOT(ISERROR(SEARCH("ACEPTABLE",AY44)))</formula>
    </cfRule>
    <cfRule type="containsText" dxfId="3776" priority="3779" operator="containsText" text="SOBRESALIENTE">
      <formula>NOT(ISERROR(SEARCH("SOBRESALIENTE",AY44)))</formula>
    </cfRule>
  </conditionalFormatting>
  <conditionalFormatting sqref="AY208:AY213">
    <cfRule type="containsText" dxfId="3775" priority="3774" operator="containsText" text="NO CUMPLIDA">
      <formula>NOT(ISERROR(SEARCH("NO CUMPLIDA",AY208)))</formula>
    </cfRule>
    <cfRule type="containsText" dxfId="3774" priority="3775" operator="containsText" text="ACEPTABLE">
      <formula>NOT(ISERROR(SEARCH("ACEPTABLE",AY208)))</formula>
    </cfRule>
    <cfRule type="containsText" dxfId="3773" priority="3776" operator="containsText" text="SOBRESALIENTE">
      <formula>NOT(ISERROR(SEARCH("SOBRESALIENTE",AY208)))</formula>
    </cfRule>
  </conditionalFormatting>
  <conditionalFormatting sqref="AY214:AY223 AY337">
    <cfRule type="containsText" dxfId="3772" priority="3771" operator="containsText" text="NO CUMPLIDA">
      <formula>NOT(ISERROR(SEARCH("NO CUMPLIDA",AY214)))</formula>
    </cfRule>
    <cfRule type="containsText" dxfId="3771" priority="3772" operator="containsText" text="ACEPTABLE">
      <formula>NOT(ISERROR(SEARCH("ACEPTABLE",AY214)))</formula>
    </cfRule>
    <cfRule type="containsText" dxfId="3770" priority="3773" operator="containsText" text="SOBRESALIENTE">
      <formula>NOT(ISERROR(SEARCH("SOBRESALIENTE",AY214)))</formula>
    </cfRule>
  </conditionalFormatting>
  <conditionalFormatting sqref="AY470">
    <cfRule type="containsErrors" dxfId="3769" priority="3769">
      <formula>ISERROR(AY470)</formula>
    </cfRule>
    <cfRule type="containsBlanks" dxfId="3768" priority="3770">
      <formula>LEN(TRIM(AY470))=0</formula>
    </cfRule>
  </conditionalFormatting>
  <conditionalFormatting sqref="AY470">
    <cfRule type="containsText" dxfId="3767" priority="3766" operator="containsText" text="NO CUMPLIDA">
      <formula>NOT(ISERROR(SEARCH("NO CUMPLIDA",AY470)))</formula>
    </cfRule>
    <cfRule type="containsText" dxfId="3766" priority="3767" operator="containsText" text="ACEPTABLE">
      <formula>NOT(ISERROR(SEARCH("ACEPTABLE",AY470)))</formula>
    </cfRule>
    <cfRule type="containsText" dxfId="3765" priority="3768" operator="containsText" text="SOBRESALIENTE">
      <formula>NOT(ISERROR(SEARCH("SOBRESALIENTE",AY470)))</formula>
    </cfRule>
  </conditionalFormatting>
  <conditionalFormatting sqref="AY334">
    <cfRule type="containsErrors" dxfId="3764" priority="3764">
      <formula>ISERROR(AY334)</formula>
    </cfRule>
    <cfRule type="containsBlanks" dxfId="3763" priority="3765">
      <formula>LEN(TRIM(AY334))=0</formula>
    </cfRule>
  </conditionalFormatting>
  <conditionalFormatting sqref="AY334">
    <cfRule type="containsText" dxfId="3762" priority="3761" operator="containsText" text="NO CUMPLIDA">
      <formula>NOT(ISERROR(SEARCH("NO CUMPLIDA",AY334)))</formula>
    </cfRule>
    <cfRule type="containsText" dxfId="3761" priority="3762" operator="containsText" text="ACEPTABLE">
      <formula>NOT(ISERROR(SEARCH("ACEPTABLE",AY334)))</formula>
    </cfRule>
    <cfRule type="containsText" dxfId="3760" priority="3763" operator="containsText" text="SOBRESALIENTE">
      <formula>NOT(ISERROR(SEARCH("SOBRESALIENTE",AY334)))</formula>
    </cfRule>
  </conditionalFormatting>
  <conditionalFormatting sqref="AY15">
    <cfRule type="containsErrors" dxfId="3759" priority="3759">
      <formula>ISERROR(AY15)</formula>
    </cfRule>
    <cfRule type="containsBlanks" dxfId="3758" priority="3760">
      <formula>LEN(TRIM(AY15))=0</formula>
    </cfRule>
  </conditionalFormatting>
  <conditionalFormatting sqref="AY15">
    <cfRule type="containsText" dxfId="3757" priority="3756" operator="containsText" text="NO CUMPLIDA">
      <formula>NOT(ISERROR(SEARCH("NO CUMPLIDA",AY15)))</formula>
    </cfRule>
    <cfRule type="containsText" dxfId="3756" priority="3757" operator="containsText" text="ACEPTABLE">
      <formula>NOT(ISERROR(SEARCH("ACEPTABLE",AY15)))</formula>
    </cfRule>
    <cfRule type="containsText" dxfId="3755" priority="3758" operator="containsText" text="SOBRESALIENTE">
      <formula>NOT(ISERROR(SEARCH("SOBRESALIENTE",AY15)))</formula>
    </cfRule>
  </conditionalFormatting>
  <conditionalFormatting sqref="AY36:AY37">
    <cfRule type="containsErrors" dxfId="3754" priority="3754">
      <formula>ISERROR(AY36)</formula>
    </cfRule>
    <cfRule type="containsBlanks" dxfId="3753" priority="3755">
      <formula>LEN(TRIM(AY36))=0</formula>
    </cfRule>
  </conditionalFormatting>
  <conditionalFormatting sqref="AY43 AY36:AY37">
    <cfRule type="containsText" dxfId="3752" priority="3751" operator="containsText" text="NO CUMPLIDA">
      <formula>NOT(ISERROR(SEARCH("NO CUMPLIDA",AY36)))</formula>
    </cfRule>
    <cfRule type="containsText" dxfId="3751" priority="3752" operator="containsText" text="ACEPTABLE">
      <formula>NOT(ISERROR(SEARCH("ACEPTABLE",AY36)))</formula>
    </cfRule>
    <cfRule type="containsText" dxfId="3750" priority="3753" operator="containsText" text="SOBRESALIENTE">
      <formula>NOT(ISERROR(SEARCH("SOBRESALIENTE",AY36)))</formula>
    </cfRule>
  </conditionalFormatting>
  <conditionalFormatting sqref="AY43">
    <cfRule type="containsText" dxfId="3749" priority="3748" operator="containsText" text="NO CUMPLIDA">
      <formula>NOT(ISERROR(SEARCH("NO CUMPLIDA",AY43)))</formula>
    </cfRule>
    <cfRule type="containsText" dxfId="3748" priority="3749" operator="containsText" text="ACEPTABLE">
      <formula>NOT(ISERROR(SEARCH("ACEPTABLE",AY43)))</formula>
    </cfRule>
    <cfRule type="containsText" dxfId="3747" priority="3750" operator="containsText" text="SOBRESALIENTE">
      <formula>NOT(ISERROR(SEARCH("SOBRESALIENTE",AY43)))</formula>
    </cfRule>
  </conditionalFormatting>
  <conditionalFormatting sqref="AY38:AY39 AY41:AY42">
    <cfRule type="containsErrors" dxfId="3746" priority="3746">
      <formula>ISERROR(AY38)</formula>
    </cfRule>
    <cfRule type="containsBlanks" dxfId="3745" priority="3747">
      <formula>LEN(TRIM(AY38))=0</formula>
    </cfRule>
  </conditionalFormatting>
  <conditionalFormatting sqref="AY38:AY39 AY41:AY42">
    <cfRule type="containsText" dxfId="3744" priority="3743" operator="containsText" text="NO CUMPLIDA">
      <formula>NOT(ISERROR(SEARCH("NO CUMPLIDA",AY38)))</formula>
    </cfRule>
    <cfRule type="containsText" dxfId="3743" priority="3744" operator="containsText" text="ACEPTABLE">
      <formula>NOT(ISERROR(SEARCH("ACEPTABLE",AY38)))</formula>
    </cfRule>
    <cfRule type="containsText" dxfId="3742" priority="3745" operator="containsText" text="SOBRESALIENTE">
      <formula>NOT(ISERROR(SEARCH("SOBRESALIENTE",AY38)))</formula>
    </cfRule>
  </conditionalFormatting>
  <conditionalFormatting sqref="AY20">
    <cfRule type="containsErrors" dxfId="3741" priority="3741">
      <formula>ISERROR(AY20)</formula>
    </cfRule>
    <cfRule type="containsBlanks" dxfId="3740" priority="3742">
      <formula>LEN(TRIM(AY20))=0</formula>
    </cfRule>
  </conditionalFormatting>
  <conditionalFormatting sqref="AY20">
    <cfRule type="containsText" dxfId="3739" priority="3738" operator="containsText" text="NO CUMPLIDA">
      <formula>NOT(ISERROR(SEARCH("NO CUMPLIDA",AY20)))</formula>
    </cfRule>
    <cfRule type="containsText" dxfId="3738" priority="3739" operator="containsText" text="ACEPTABLE">
      <formula>NOT(ISERROR(SEARCH("ACEPTABLE",AY20)))</formula>
    </cfRule>
    <cfRule type="containsText" dxfId="3737" priority="3740" operator="containsText" text="SOBRESALIENTE">
      <formula>NOT(ISERROR(SEARCH("SOBRESALIENTE",AY20)))</formula>
    </cfRule>
  </conditionalFormatting>
  <conditionalFormatting sqref="AY103">
    <cfRule type="containsText" dxfId="3736" priority="3735" operator="containsText" text="NO CUMPLIDA">
      <formula>NOT(ISERROR(SEARCH("NO CUMPLIDA",AY103)))</formula>
    </cfRule>
    <cfRule type="containsText" dxfId="3735" priority="3736" operator="containsText" text="ACEPTABLE">
      <formula>NOT(ISERROR(SEARCH("ACEPTABLE",AY103)))</formula>
    </cfRule>
    <cfRule type="containsText" dxfId="3734" priority="3737" operator="containsText" text="SOBRESALIENTE">
      <formula>NOT(ISERROR(SEARCH("SOBRESALIENTE",AY103)))</formula>
    </cfRule>
  </conditionalFormatting>
  <conditionalFormatting sqref="AY119">
    <cfRule type="containsText" dxfId="3733" priority="3732" operator="containsText" text="NO CUMPLIDA">
      <formula>NOT(ISERROR(SEARCH("NO CUMPLIDA",AY119)))</formula>
    </cfRule>
    <cfRule type="containsText" dxfId="3732" priority="3733" operator="containsText" text="ACEPTABLE">
      <formula>NOT(ISERROR(SEARCH("ACEPTABLE",AY119)))</formula>
    </cfRule>
    <cfRule type="containsText" dxfId="3731" priority="3734" operator="containsText" text="SOBRESALIENTE">
      <formula>NOT(ISERROR(SEARCH("SOBRESALIENTE",AY119)))</formula>
    </cfRule>
  </conditionalFormatting>
  <conditionalFormatting sqref="AY121:AY122">
    <cfRule type="containsText" dxfId="3730" priority="3729" operator="containsText" text="NO CUMPLIDA">
      <formula>NOT(ISERROR(SEARCH("NO CUMPLIDA",AY121)))</formula>
    </cfRule>
    <cfRule type="containsText" dxfId="3729" priority="3730" operator="containsText" text="ACEPTABLE">
      <formula>NOT(ISERROR(SEARCH("ACEPTABLE",AY121)))</formula>
    </cfRule>
    <cfRule type="containsText" dxfId="3728" priority="3731" operator="containsText" text="SOBRESALIENTE">
      <formula>NOT(ISERROR(SEARCH("SOBRESALIENTE",AY121)))</formula>
    </cfRule>
  </conditionalFormatting>
  <conditionalFormatting sqref="AY228">
    <cfRule type="containsText" dxfId="3727" priority="3726" operator="containsText" text="NO CUMPLIDA">
      <formula>NOT(ISERROR(SEARCH("NO CUMPLIDA",AY228)))</formula>
    </cfRule>
    <cfRule type="containsText" dxfId="3726" priority="3727" operator="containsText" text="ACEPTABLE">
      <formula>NOT(ISERROR(SEARCH("ACEPTABLE",AY228)))</formula>
    </cfRule>
    <cfRule type="containsText" dxfId="3725" priority="3728" operator="containsText" text="SOBRESALIENTE">
      <formula>NOT(ISERROR(SEARCH("SOBRESALIENTE",AY228)))</formula>
    </cfRule>
  </conditionalFormatting>
  <conditionalFormatting sqref="AY472:AY473">
    <cfRule type="containsErrors" dxfId="3724" priority="3724">
      <formula>ISERROR(AY472)</formula>
    </cfRule>
    <cfRule type="containsBlanks" dxfId="3723" priority="3725">
      <formula>LEN(TRIM(AY472))=0</formula>
    </cfRule>
  </conditionalFormatting>
  <conditionalFormatting sqref="AY472:AY473">
    <cfRule type="containsText" dxfId="3722" priority="3721" operator="containsText" text="NO CUMPLIDA">
      <formula>NOT(ISERROR(SEARCH("NO CUMPLIDA",AY472)))</formula>
    </cfRule>
    <cfRule type="containsText" dxfId="3721" priority="3722" operator="containsText" text="ACEPTABLE">
      <formula>NOT(ISERROR(SEARCH("ACEPTABLE",AY472)))</formula>
    </cfRule>
    <cfRule type="containsText" dxfId="3720" priority="3723" operator="containsText" text="SOBRESALIENTE">
      <formula>NOT(ISERROR(SEARCH("SOBRESALIENTE",AY472)))</formula>
    </cfRule>
  </conditionalFormatting>
  <conditionalFormatting sqref="AY378 AY259:AY260 AY238 AY150 AY102:AY103 AY91 AY207:AY208 AY331:AY332 AY78:AY79 AY428:AY435">
    <cfRule type="containsText" dxfId="3719" priority="3718" operator="containsText" text="NO CUMPLIDA">
      <formula>NOT(ISERROR(SEARCH("NO CUMPLIDA",AY78)))</formula>
    </cfRule>
    <cfRule type="containsText" dxfId="3718" priority="3719" operator="containsText" text="ACEPTABLE">
      <formula>NOT(ISERROR(SEARCH("ACEPTABLE",AY78)))</formula>
    </cfRule>
    <cfRule type="containsText" dxfId="3717" priority="3720" operator="containsText" text="SOBRESALIENTE">
      <formula>NOT(ISERROR(SEARCH("SOBRESALIENTE",AY78)))</formula>
    </cfRule>
  </conditionalFormatting>
  <conditionalFormatting sqref="AY11:AY12 AY34 AY43 AY46 AY49 AY57 AY127 AY137 AY146 AY156 AY172:AY173 AY189:AY193 AY206 AY234 AY255 AY261 AY298 AY310 AY381:AY390 AY412 AY416 AY420 AY423 AY430:AY460 AY474">
    <cfRule type="containsText" dxfId="3716" priority="3715" operator="containsText" text="NO CUMPLIDA">
      <formula>NOT(ISERROR(SEARCH("NO CUMPLIDA",AY11)))</formula>
    </cfRule>
    <cfRule type="containsText" dxfId="3715" priority="3716" operator="containsText" text="ACEPTABLE">
      <formula>NOT(ISERROR(SEARCH("ACEPTABLE",AY11)))</formula>
    </cfRule>
    <cfRule type="containsText" dxfId="3714" priority="3717" operator="containsText" text="SOBRESALIENTE">
      <formula>NOT(ISERROR(SEARCH("SOBRESALIENTE",AY11)))</formula>
    </cfRule>
  </conditionalFormatting>
  <conditionalFormatting sqref="AY11:AY12 AY34 AY43 AY46 AY49 AY57 AY127 AY137 AY146 AY156 AY172:AY173 AY189:AY193 AY206 AY234 AY255 AY261 AY298 AY310 AY381:AY390 AY412 AY416 AY420 AY423 AY430:AY460 AY474">
    <cfRule type="containsText" dxfId="3713" priority="3712" operator="containsText" text="NO CUMPLIDA">
      <formula>NOT(ISERROR(SEARCH("NO CUMPLIDA",AY11)))</formula>
    </cfRule>
    <cfRule type="containsText" dxfId="3712" priority="3713" operator="containsText" text="ACEPTABLE">
      <formula>NOT(ISERROR(SEARCH("ACEPTABLE",AY11)))</formula>
    </cfRule>
    <cfRule type="containsText" dxfId="3711" priority="3714" operator="containsText" text="SOBRESALIENTE">
      <formula>NOT(ISERROR(SEARCH("SOBRESALIENTE",AY11)))</formula>
    </cfRule>
  </conditionalFormatting>
  <conditionalFormatting sqref="AW116 AV43:AV55 AV35 AW35:AW55 AV2:AW34 AV64:AW76 AV78:AW105 AV77">
    <cfRule type="containsErrors" dxfId="3710" priority="3710">
      <formula>ISERROR(AV2)</formula>
    </cfRule>
    <cfRule type="containsBlanks" dxfId="3709" priority="3711">
      <formula>LEN(TRIM(AV2))=0</formula>
    </cfRule>
  </conditionalFormatting>
  <conditionalFormatting sqref="AV36">
    <cfRule type="containsErrors" dxfId="3708" priority="3708">
      <formula>ISERROR(AV36)</formula>
    </cfRule>
    <cfRule type="containsBlanks" dxfId="3707" priority="3709">
      <formula>LEN(TRIM(AV36))=0</formula>
    </cfRule>
  </conditionalFormatting>
  <conditionalFormatting sqref="AV38:AV42">
    <cfRule type="containsErrors" dxfId="3706" priority="3706">
      <formula>ISERROR(AV38)</formula>
    </cfRule>
    <cfRule type="containsBlanks" dxfId="3705" priority="3707">
      <formula>LEN(TRIM(AV38))=0</formula>
    </cfRule>
  </conditionalFormatting>
  <conditionalFormatting sqref="AW56:AW63">
    <cfRule type="containsErrors" dxfId="3704" priority="3704">
      <formula>ISERROR(AW56)</formula>
    </cfRule>
    <cfRule type="containsBlanks" dxfId="3703" priority="3705">
      <formula>LEN(TRIM(AW56))=0</formula>
    </cfRule>
  </conditionalFormatting>
  <conditionalFormatting sqref="BA56:BA63">
    <cfRule type="containsErrors" dxfId="3702" priority="3702">
      <formula>ISERROR(BA56)</formula>
    </cfRule>
    <cfRule type="containsBlanks" dxfId="3701" priority="3703">
      <formula>LEN(TRIM(BA56))=0</formula>
    </cfRule>
  </conditionalFormatting>
  <conditionalFormatting sqref="AY347">
    <cfRule type="containsText" dxfId="3700" priority="3699" operator="containsText" text="NO CUMPLIDA">
      <formula>NOT(ISERROR(SEARCH("NO CUMPLIDA",AY347)))</formula>
    </cfRule>
    <cfRule type="containsText" dxfId="3699" priority="3700" operator="containsText" text="ACEPTABLE">
      <formula>NOT(ISERROR(SEARCH("ACEPTABLE",AY347)))</formula>
    </cfRule>
    <cfRule type="containsText" dxfId="3698" priority="3701" operator="containsText" text="SOBRESALIENTE">
      <formula>NOT(ISERROR(SEARCH("SOBRESALIENTE",AY347)))</formula>
    </cfRule>
  </conditionalFormatting>
  <conditionalFormatting sqref="AY56 AY58">
    <cfRule type="containsErrors" dxfId="3697" priority="3697">
      <formula>ISERROR(AY56)</formula>
    </cfRule>
    <cfRule type="containsBlanks" dxfId="3696" priority="3698">
      <formula>LEN(TRIM(AY56))=0</formula>
    </cfRule>
  </conditionalFormatting>
  <conditionalFormatting sqref="AY56 AY58">
    <cfRule type="containsText" dxfId="3695" priority="3694" operator="containsText" text="NO CUMPLIDA">
      <formula>NOT(ISERROR(SEARCH("NO CUMPLIDA",AY56)))</formula>
    </cfRule>
    <cfRule type="containsText" dxfId="3694" priority="3695" operator="containsText" text="ACEPTABLE">
      <formula>NOT(ISERROR(SEARCH("ACEPTABLE",AY56)))</formula>
    </cfRule>
    <cfRule type="containsText" dxfId="3693" priority="3696" operator="containsText" text="SOBRESALIENTE">
      <formula>NOT(ISERROR(SEARCH("SOBRESALIENTE",AY56)))</formula>
    </cfRule>
  </conditionalFormatting>
  <conditionalFormatting sqref="AY61">
    <cfRule type="containsErrors" dxfId="3692" priority="3692">
      <formula>ISERROR(AY61)</formula>
    </cfRule>
    <cfRule type="containsBlanks" dxfId="3691" priority="3693">
      <formula>LEN(TRIM(AY61))=0</formula>
    </cfRule>
  </conditionalFormatting>
  <conditionalFormatting sqref="AY61">
    <cfRule type="containsText" dxfId="3690" priority="3689" operator="containsText" text="NO CUMPLIDA">
      <formula>NOT(ISERROR(SEARCH("NO CUMPLIDA",AY61)))</formula>
    </cfRule>
    <cfRule type="containsText" dxfId="3689" priority="3690" operator="containsText" text="ACEPTABLE">
      <formula>NOT(ISERROR(SEARCH("ACEPTABLE",AY61)))</formula>
    </cfRule>
    <cfRule type="containsText" dxfId="3688" priority="3691" operator="containsText" text="SOBRESALIENTE">
      <formula>NOT(ISERROR(SEARCH("SOBRESALIENTE",AY61)))</formula>
    </cfRule>
  </conditionalFormatting>
  <conditionalFormatting sqref="AY49">
    <cfRule type="containsText" dxfId="3687" priority="3686" operator="containsText" text="NO CUMPLIDA">
      <formula>NOT(ISERROR(SEARCH("NO CUMPLIDA",AY49)))</formula>
    </cfRule>
    <cfRule type="containsText" dxfId="3686" priority="3687" operator="containsText" text="ACEPTABLE">
      <formula>NOT(ISERROR(SEARCH("ACEPTABLE",AY49)))</formula>
    </cfRule>
    <cfRule type="containsText" dxfId="3685" priority="3688" operator="containsText" text="SOBRESALIENTE">
      <formula>NOT(ISERROR(SEARCH("SOBRESALIENTE",AY49)))</formula>
    </cfRule>
  </conditionalFormatting>
  <conditionalFormatting sqref="AY49">
    <cfRule type="containsText" dxfId="3684" priority="3683" operator="containsText" text="NO CUMPLIDA">
      <formula>NOT(ISERROR(SEARCH("NO CUMPLIDA",AY49)))</formula>
    </cfRule>
    <cfRule type="containsText" dxfId="3683" priority="3684" operator="containsText" text="ACEPTABLE">
      <formula>NOT(ISERROR(SEARCH("ACEPTABLE",AY49)))</formula>
    </cfRule>
    <cfRule type="containsText" dxfId="3682" priority="3685" operator="containsText" text="SOBRESALIENTE">
      <formula>NOT(ISERROR(SEARCH("SOBRESALIENTE",AY49)))</formula>
    </cfRule>
  </conditionalFormatting>
  <conditionalFormatting sqref="AY49">
    <cfRule type="containsText" dxfId="3681" priority="3680" operator="containsText" text="NO CUMPLIDA">
      <formula>NOT(ISERROR(SEARCH("NO CUMPLIDA",AY49)))</formula>
    </cfRule>
    <cfRule type="containsText" dxfId="3680" priority="3681" operator="containsText" text="ACEPTABLE">
      <formula>NOT(ISERROR(SEARCH("ACEPTABLE",AY49)))</formula>
    </cfRule>
    <cfRule type="containsText" dxfId="3679" priority="3682" operator="containsText" text="SOBRESALIENTE">
      <formula>NOT(ISERROR(SEARCH("SOBRESALIENTE",AY49)))</formula>
    </cfRule>
  </conditionalFormatting>
  <conditionalFormatting sqref="AY40">
    <cfRule type="containsErrors" dxfId="3678" priority="3678">
      <formula>ISERROR(AY40)</formula>
    </cfRule>
    <cfRule type="containsBlanks" dxfId="3677" priority="3679">
      <formula>LEN(TRIM(AY40))=0</formula>
    </cfRule>
  </conditionalFormatting>
  <conditionalFormatting sqref="AY40">
    <cfRule type="containsText" dxfId="3676" priority="3675" operator="containsText" text="NO CUMPLIDA">
      <formula>NOT(ISERROR(SEARCH("NO CUMPLIDA",AY40)))</formula>
    </cfRule>
    <cfRule type="containsText" dxfId="3675" priority="3676" operator="containsText" text="ACEPTABLE">
      <formula>NOT(ISERROR(SEARCH("ACEPTABLE",AY40)))</formula>
    </cfRule>
    <cfRule type="containsText" dxfId="3674" priority="3677" operator="containsText" text="SOBRESALIENTE">
      <formula>NOT(ISERROR(SEARCH("SOBRESALIENTE",AY40)))</formula>
    </cfRule>
  </conditionalFormatting>
  <conditionalFormatting sqref="AY40">
    <cfRule type="containsText" dxfId="3673" priority="3672" operator="containsText" text="NO CUMPLIDA">
      <formula>NOT(ISERROR(SEARCH("NO CUMPLIDA",AY40)))</formula>
    </cfRule>
    <cfRule type="containsText" dxfId="3672" priority="3673" operator="containsText" text="ACEPTABLE">
      <formula>NOT(ISERROR(SEARCH("ACEPTABLE",AY40)))</formula>
    </cfRule>
    <cfRule type="containsText" dxfId="3671" priority="3674" operator="containsText" text="SOBRESALIENTE">
      <formula>NOT(ISERROR(SEARCH("SOBRESALIENTE",AY40)))</formula>
    </cfRule>
  </conditionalFormatting>
  <conditionalFormatting sqref="AL2:AL55 AL64:AL88 AL224:AL329 AL366:AL379 AL391:AL474 AL90:AL201">
    <cfRule type="containsErrors" dxfId="3670" priority="3670">
      <formula>ISERROR(AL2)</formula>
    </cfRule>
    <cfRule type="containsBlanks" dxfId="3669" priority="3671">
      <formula>LEN(TRIM(AL2))=0</formula>
    </cfRule>
  </conditionalFormatting>
  <conditionalFormatting sqref="AM3:AN55 AM380:AN460 AM172:AN173 AM176:AN188 AM57:AN57 AM64:AN76 AM144:AN165 AM315:AN373 AM224:AN275 AM117:AN132 AM78:AN102 AM201:AN202 AM194:AN198">
    <cfRule type="containsErrors" dxfId="3668" priority="3668">
      <formula>ISERROR(AM3)</formula>
    </cfRule>
    <cfRule type="containsBlanks" dxfId="3667" priority="3669">
      <formula>LEN(TRIM(AM3))=0</formula>
    </cfRule>
  </conditionalFormatting>
  <conditionalFormatting sqref="AP3:AQ55 AP380:AQ460 AP172:AQ173 AP176:AQ188 AP57:AQ57 AP64:AQ76 AP144:AQ165 AP315:AQ373 AP301:AQ301 AP297:AQ297 AP286:AQ286 AP224:AQ275 AP117:AQ132 AP78:AQ102 AP201:AQ202 AP194:AQ198">
    <cfRule type="containsErrors" dxfId="3666" priority="3666">
      <formula>ISERROR(AP3)</formula>
    </cfRule>
    <cfRule type="containsBlanks" dxfId="3665" priority="3667">
      <formula>LEN(TRIM(AP3))=0</formula>
    </cfRule>
  </conditionalFormatting>
  <conditionalFormatting sqref="AS3:AT55 AS380:AT460 AS172:AT173 AS176:AT188 AS57:AT57 AS64:AT76 AS144:AT165 AS316:AT373 AS296:AT297 AS286:AT286 AS280:AT280 AS224:AT233 AS117:AT132 AS235:AT242 AS244:AT275 AS78:AT102 AS201:AT202 AS190:AT190 AS194:AT198">
    <cfRule type="containsErrors" dxfId="3664" priority="3664">
      <formula>ISERROR(AS3)</formula>
    </cfRule>
    <cfRule type="containsBlanks" dxfId="3663" priority="3665">
      <formula>LEN(TRIM(AS3))=0</formula>
    </cfRule>
  </conditionalFormatting>
  <conditionalFormatting sqref="BB2:BB474">
    <cfRule type="containsErrors" dxfId="3662" priority="3662">
      <formula>ISERROR(BB2)</formula>
    </cfRule>
    <cfRule type="containsBlanks" dxfId="3661" priority="3663">
      <formula>LEN(TRIM(BB2))=0</formula>
    </cfRule>
  </conditionalFormatting>
  <conditionalFormatting sqref="AO2:AO76 AO169:AO474 AO78:AO167">
    <cfRule type="containsErrors" dxfId="3660" priority="3660">
      <formula>ISERROR(AO2)</formula>
    </cfRule>
    <cfRule type="containsBlanks" dxfId="3659" priority="3661">
      <formula>LEN(TRIM(AO2))=0</formula>
    </cfRule>
  </conditionalFormatting>
  <conditionalFormatting sqref="AR2:AR76 AR78:AR474">
    <cfRule type="containsErrors" dxfId="3658" priority="3658">
      <formula>ISERROR(AR2)</formula>
    </cfRule>
    <cfRule type="containsBlanks" dxfId="3657" priority="3659">
      <formula>LEN(TRIM(AR2))=0</formula>
    </cfRule>
  </conditionalFormatting>
  <conditionalFormatting sqref="AU2:AU76 AU78:AU474">
    <cfRule type="containsErrors" dxfId="3656" priority="3656">
      <formula>ISERROR(AU2)</formula>
    </cfRule>
    <cfRule type="containsBlanks" dxfId="3655" priority="3657">
      <formula>LEN(TRIM(AU2))=0</formula>
    </cfRule>
  </conditionalFormatting>
  <conditionalFormatting sqref="AX2:AX76 AX78:AX474">
    <cfRule type="containsErrors" dxfId="3654" priority="3654">
      <formula>ISERROR(AX2)</formula>
    </cfRule>
    <cfRule type="containsBlanks" dxfId="3653" priority="3655">
      <formula>LEN(TRIM(AX2))=0</formula>
    </cfRule>
  </conditionalFormatting>
  <conditionalFormatting sqref="AY2:AY4">
    <cfRule type="containsErrors" dxfId="3652" priority="3652">
      <formula>ISERROR(AY2)</formula>
    </cfRule>
    <cfRule type="containsBlanks" dxfId="3651" priority="3653">
      <formula>LEN(TRIM(AY2))=0</formula>
    </cfRule>
  </conditionalFormatting>
  <conditionalFormatting sqref="AY2:AY4">
    <cfRule type="containsText" dxfId="3650" priority="3649" operator="containsText" text="NO CUMPLIDA">
      <formula>NOT(ISERROR(SEARCH("NO CUMPLIDA",AY2)))</formula>
    </cfRule>
    <cfRule type="containsText" dxfId="3649" priority="3650" operator="containsText" text="ACEPTABLE">
      <formula>NOT(ISERROR(SEARCH("ACEPTABLE",AY2)))</formula>
    </cfRule>
    <cfRule type="containsText" dxfId="3648" priority="3651" operator="containsText" text="SOBRESALIENTE">
      <formula>NOT(ISERROR(SEARCH("SOBRESALIENTE",AY2)))</formula>
    </cfRule>
  </conditionalFormatting>
  <conditionalFormatting sqref="AY59">
    <cfRule type="containsErrors" dxfId="3647" priority="3647">
      <formula>ISERROR(AY59)</formula>
    </cfRule>
    <cfRule type="containsBlanks" dxfId="3646" priority="3648">
      <formula>LEN(TRIM(AY59))=0</formula>
    </cfRule>
  </conditionalFormatting>
  <conditionalFormatting sqref="AY59">
    <cfRule type="containsText" dxfId="3645" priority="3644" operator="containsText" text="NO CUMPLIDA">
      <formula>NOT(ISERROR(SEARCH("NO CUMPLIDA",AY59)))</formula>
    </cfRule>
    <cfRule type="containsText" dxfId="3644" priority="3645" operator="containsText" text="ACEPTABLE">
      <formula>NOT(ISERROR(SEARCH("ACEPTABLE",AY59)))</formula>
    </cfRule>
    <cfRule type="containsText" dxfId="3643" priority="3646" operator="containsText" text="SOBRESALIENTE">
      <formula>NOT(ISERROR(SEARCH("SOBRESALIENTE",AY59)))</formula>
    </cfRule>
  </conditionalFormatting>
  <conditionalFormatting sqref="AY59">
    <cfRule type="containsText" dxfId="3642" priority="3641" operator="containsText" text="NO CUMPLIDA">
      <formula>NOT(ISERROR(SEARCH("NO CUMPLIDA",AY59)))</formula>
    </cfRule>
    <cfRule type="containsText" dxfId="3641" priority="3642" operator="containsText" text="ACEPTABLE">
      <formula>NOT(ISERROR(SEARCH("ACEPTABLE",AY59)))</formula>
    </cfRule>
    <cfRule type="containsText" dxfId="3640" priority="3643" operator="containsText" text="SOBRESALIENTE">
      <formula>NOT(ISERROR(SEARCH("SOBRESALIENTE",AY59)))</formula>
    </cfRule>
  </conditionalFormatting>
  <conditionalFormatting sqref="AY119">
    <cfRule type="containsText" dxfId="3639" priority="3638" operator="containsText" text="NO CUMPLIDA">
      <formula>NOT(ISERROR(SEARCH("NO CUMPLIDA",AY119)))</formula>
    </cfRule>
    <cfRule type="containsText" dxfId="3638" priority="3639" operator="containsText" text="ACEPTABLE">
      <formula>NOT(ISERROR(SEARCH("ACEPTABLE",AY119)))</formula>
    </cfRule>
    <cfRule type="containsText" dxfId="3637" priority="3640" operator="containsText" text="SOBRESALIENTE">
      <formula>NOT(ISERROR(SEARCH("SOBRESALIENTE",AY119)))</formula>
    </cfRule>
  </conditionalFormatting>
  <conditionalFormatting sqref="AY120">
    <cfRule type="containsText" dxfId="3636" priority="3635" operator="containsText" text="NO CUMPLIDA">
      <formula>NOT(ISERROR(SEARCH("NO CUMPLIDA",AY120)))</formula>
    </cfRule>
    <cfRule type="containsText" dxfId="3635" priority="3636" operator="containsText" text="ACEPTABLE">
      <formula>NOT(ISERROR(SEARCH("ACEPTABLE",AY120)))</formula>
    </cfRule>
    <cfRule type="containsText" dxfId="3634" priority="3637" operator="containsText" text="SOBRESALIENTE">
      <formula>NOT(ISERROR(SEARCH("SOBRESALIENTE",AY120)))</formula>
    </cfRule>
  </conditionalFormatting>
  <conditionalFormatting sqref="AY121">
    <cfRule type="containsText" dxfId="3633" priority="3632" operator="containsText" text="NO CUMPLIDA">
      <formula>NOT(ISERROR(SEARCH("NO CUMPLIDA",AY121)))</formula>
    </cfRule>
    <cfRule type="containsText" dxfId="3632" priority="3633" operator="containsText" text="ACEPTABLE">
      <formula>NOT(ISERROR(SEARCH("ACEPTABLE",AY121)))</formula>
    </cfRule>
    <cfRule type="containsText" dxfId="3631" priority="3634" operator="containsText" text="SOBRESALIENTE">
      <formula>NOT(ISERROR(SEARCH("SOBRESALIENTE",AY121)))</formula>
    </cfRule>
  </conditionalFormatting>
  <conditionalFormatting sqref="AY121">
    <cfRule type="containsText" dxfId="3630" priority="3629" operator="containsText" text="NO CUMPLIDA">
      <formula>NOT(ISERROR(SEARCH("NO CUMPLIDA",AY121)))</formula>
    </cfRule>
    <cfRule type="containsText" dxfId="3629" priority="3630" operator="containsText" text="ACEPTABLE">
      <formula>NOT(ISERROR(SEARCH("ACEPTABLE",AY121)))</formula>
    </cfRule>
    <cfRule type="containsText" dxfId="3628" priority="3631" operator="containsText" text="SOBRESALIENTE">
      <formula>NOT(ISERROR(SEARCH("SOBRESALIENTE",AY121)))</formula>
    </cfRule>
  </conditionalFormatting>
  <conditionalFormatting sqref="AY122">
    <cfRule type="containsText" dxfId="3627" priority="3626" operator="containsText" text="NO CUMPLIDA">
      <formula>NOT(ISERROR(SEARCH("NO CUMPLIDA",AY122)))</formula>
    </cfRule>
    <cfRule type="containsText" dxfId="3626" priority="3627" operator="containsText" text="ACEPTABLE">
      <formula>NOT(ISERROR(SEARCH("ACEPTABLE",AY122)))</formula>
    </cfRule>
    <cfRule type="containsText" dxfId="3625" priority="3628" operator="containsText" text="SOBRESALIENTE">
      <formula>NOT(ISERROR(SEARCH("SOBRESALIENTE",AY122)))</formula>
    </cfRule>
  </conditionalFormatting>
  <conditionalFormatting sqref="AY68">
    <cfRule type="containsErrors" dxfId="3624" priority="3624">
      <formula>ISERROR(AY68)</formula>
    </cfRule>
    <cfRule type="containsBlanks" dxfId="3623" priority="3625">
      <formula>LEN(TRIM(AY68))=0</formula>
    </cfRule>
  </conditionalFormatting>
  <conditionalFormatting sqref="AY68">
    <cfRule type="containsText" dxfId="3622" priority="3621" operator="containsText" text="NO CUMPLIDA">
      <formula>NOT(ISERROR(SEARCH("NO CUMPLIDA",AY68)))</formula>
    </cfRule>
    <cfRule type="containsText" dxfId="3621" priority="3622" operator="containsText" text="ACEPTABLE">
      <formula>NOT(ISERROR(SEARCH("ACEPTABLE",AY68)))</formula>
    </cfRule>
    <cfRule type="containsText" dxfId="3620" priority="3623" operator="containsText" text="SOBRESALIENTE">
      <formula>NOT(ISERROR(SEARCH("SOBRESALIENTE",AY68)))</formula>
    </cfRule>
  </conditionalFormatting>
  <conditionalFormatting sqref="AY87:AY88">
    <cfRule type="containsErrors" dxfId="3619" priority="3619">
      <formula>ISERROR(AY87)</formula>
    </cfRule>
    <cfRule type="containsBlanks" dxfId="3618" priority="3620">
      <formula>LEN(TRIM(AY87))=0</formula>
    </cfRule>
  </conditionalFormatting>
  <conditionalFormatting sqref="AY87:AY88">
    <cfRule type="containsText" dxfId="3617" priority="3616" operator="containsText" text="NO CUMPLIDA">
      <formula>NOT(ISERROR(SEARCH("NO CUMPLIDA",AY87)))</formula>
    </cfRule>
    <cfRule type="containsText" dxfId="3616" priority="3617" operator="containsText" text="ACEPTABLE">
      <formula>NOT(ISERROR(SEARCH("ACEPTABLE",AY87)))</formula>
    </cfRule>
    <cfRule type="containsText" dxfId="3615" priority="3618" operator="containsText" text="SOBRESALIENTE">
      <formula>NOT(ISERROR(SEARCH("SOBRESALIENTE",AY87)))</formula>
    </cfRule>
  </conditionalFormatting>
  <conditionalFormatting sqref="AY90">
    <cfRule type="containsErrors" dxfId="3614" priority="3614">
      <formula>ISERROR(AY90)</formula>
    </cfRule>
    <cfRule type="containsBlanks" dxfId="3613" priority="3615">
      <formula>LEN(TRIM(AY90))=0</formula>
    </cfRule>
  </conditionalFormatting>
  <conditionalFormatting sqref="AY90">
    <cfRule type="containsText" dxfId="3612" priority="3611" operator="containsText" text="NO CUMPLIDA">
      <formula>NOT(ISERROR(SEARCH("NO CUMPLIDA",AY90)))</formula>
    </cfRule>
    <cfRule type="containsText" dxfId="3611" priority="3612" operator="containsText" text="ACEPTABLE">
      <formula>NOT(ISERROR(SEARCH("ACEPTABLE",AY90)))</formula>
    </cfRule>
    <cfRule type="containsText" dxfId="3610" priority="3613" operator="containsText" text="SOBRESALIENTE">
      <formula>NOT(ISERROR(SEARCH("SOBRESALIENTE",AY90)))</formula>
    </cfRule>
  </conditionalFormatting>
  <conditionalFormatting sqref="AY90">
    <cfRule type="containsText" dxfId="3609" priority="3608" operator="containsText" text="NO CUMPLIDA">
      <formula>NOT(ISERROR(SEARCH("NO CUMPLIDA",AY90)))</formula>
    </cfRule>
    <cfRule type="containsText" dxfId="3608" priority="3609" operator="containsText" text="ACEPTABLE">
      <formula>NOT(ISERROR(SEARCH("ACEPTABLE",AY90)))</formula>
    </cfRule>
    <cfRule type="containsText" dxfId="3607" priority="3610" operator="containsText" text="SOBRESALIENTE">
      <formula>NOT(ISERROR(SEARCH("SOBRESALIENTE",AY90)))</formula>
    </cfRule>
  </conditionalFormatting>
  <conditionalFormatting sqref="AY110">
    <cfRule type="containsErrors" dxfId="3606" priority="3606">
      <formula>ISERROR(AY110)</formula>
    </cfRule>
    <cfRule type="containsBlanks" dxfId="3605" priority="3607">
      <formula>LEN(TRIM(AY110))=0</formula>
    </cfRule>
  </conditionalFormatting>
  <conditionalFormatting sqref="AY110">
    <cfRule type="containsText" dxfId="3604" priority="3603" operator="containsText" text="NO CUMPLIDA">
      <formula>NOT(ISERROR(SEARCH("NO CUMPLIDA",AY110)))</formula>
    </cfRule>
    <cfRule type="containsText" dxfId="3603" priority="3604" operator="containsText" text="ACEPTABLE">
      <formula>NOT(ISERROR(SEARCH("ACEPTABLE",AY110)))</formula>
    </cfRule>
    <cfRule type="containsText" dxfId="3602" priority="3605" operator="containsText" text="SOBRESALIENTE">
      <formula>NOT(ISERROR(SEARCH("SOBRESALIENTE",AY110)))</formula>
    </cfRule>
  </conditionalFormatting>
  <conditionalFormatting sqref="AM461:AN461">
    <cfRule type="containsErrors" dxfId="3601" priority="3601">
      <formula>ISERROR(AM461)</formula>
    </cfRule>
    <cfRule type="containsBlanks" dxfId="3600" priority="3602">
      <formula>LEN(TRIM(AM461))=0</formula>
    </cfRule>
  </conditionalFormatting>
  <conditionalFormatting sqref="AP461:AQ461">
    <cfRule type="containsErrors" dxfId="3599" priority="3599">
      <formula>ISERROR(AP461)</formula>
    </cfRule>
    <cfRule type="containsBlanks" dxfId="3598" priority="3600">
      <formula>LEN(TRIM(AP461))=0</formula>
    </cfRule>
  </conditionalFormatting>
  <conditionalFormatting sqref="AS461:AT461">
    <cfRule type="containsErrors" dxfId="3597" priority="3597">
      <formula>ISERROR(AS461)</formula>
    </cfRule>
    <cfRule type="containsBlanks" dxfId="3596" priority="3598">
      <formula>LEN(TRIM(AS461))=0</formula>
    </cfRule>
  </conditionalFormatting>
  <conditionalFormatting sqref="AM462:AN462">
    <cfRule type="containsErrors" dxfId="3595" priority="3595">
      <formula>ISERROR(AM462)</formula>
    </cfRule>
    <cfRule type="containsBlanks" dxfId="3594" priority="3596">
      <formula>LEN(TRIM(AM462))=0</formula>
    </cfRule>
  </conditionalFormatting>
  <conditionalFormatting sqref="AP462:AQ462">
    <cfRule type="containsErrors" dxfId="3593" priority="3593">
      <formula>ISERROR(AP462)</formula>
    </cfRule>
    <cfRule type="containsBlanks" dxfId="3592" priority="3594">
      <formula>LEN(TRIM(AP462))=0</formula>
    </cfRule>
  </conditionalFormatting>
  <conditionalFormatting sqref="AS462:AT462">
    <cfRule type="containsErrors" dxfId="3591" priority="3591">
      <formula>ISERROR(AS462)</formula>
    </cfRule>
    <cfRule type="containsBlanks" dxfId="3590" priority="3592">
      <formula>LEN(TRIM(AS462))=0</formula>
    </cfRule>
  </conditionalFormatting>
  <conditionalFormatting sqref="AV462:AW462">
    <cfRule type="containsErrors" dxfId="3589" priority="3589">
      <formula>ISERROR(AV462)</formula>
    </cfRule>
    <cfRule type="containsBlanks" dxfId="3588" priority="3590">
      <formula>LEN(TRIM(AV462))=0</formula>
    </cfRule>
  </conditionalFormatting>
  <conditionalFormatting sqref="AM463:AN463">
    <cfRule type="containsErrors" dxfId="3587" priority="3587">
      <formula>ISERROR(AM463)</formula>
    </cfRule>
    <cfRule type="containsBlanks" dxfId="3586" priority="3588">
      <formula>LEN(TRIM(AM463))=0</formula>
    </cfRule>
  </conditionalFormatting>
  <conditionalFormatting sqref="AP463:AQ463">
    <cfRule type="containsErrors" dxfId="3585" priority="3585">
      <formula>ISERROR(AP463)</formula>
    </cfRule>
    <cfRule type="containsBlanks" dxfId="3584" priority="3586">
      <formula>LEN(TRIM(AP463))=0</formula>
    </cfRule>
  </conditionalFormatting>
  <conditionalFormatting sqref="AS463:AT463">
    <cfRule type="containsErrors" dxfId="3583" priority="3583">
      <formula>ISERROR(AS463)</formula>
    </cfRule>
    <cfRule type="containsBlanks" dxfId="3582" priority="3584">
      <formula>LEN(TRIM(AS463))=0</formula>
    </cfRule>
  </conditionalFormatting>
  <conditionalFormatting sqref="AM464:AN464">
    <cfRule type="containsErrors" dxfId="3581" priority="3581">
      <formula>ISERROR(AM464)</formula>
    </cfRule>
    <cfRule type="containsBlanks" dxfId="3580" priority="3582">
      <formula>LEN(TRIM(AM464))=0</formula>
    </cfRule>
  </conditionalFormatting>
  <conditionalFormatting sqref="AP464:AQ464">
    <cfRule type="containsErrors" dxfId="3579" priority="3579">
      <formula>ISERROR(AP464)</formula>
    </cfRule>
    <cfRule type="containsBlanks" dxfId="3578" priority="3580">
      <formula>LEN(TRIM(AP464))=0</formula>
    </cfRule>
  </conditionalFormatting>
  <conditionalFormatting sqref="AS464:AT464">
    <cfRule type="containsErrors" dxfId="3577" priority="3577">
      <formula>ISERROR(AS464)</formula>
    </cfRule>
    <cfRule type="containsBlanks" dxfId="3576" priority="3578">
      <formula>LEN(TRIM(AS464))=0</formula>
    </cfRule>
  </conditionalFormatting>
  <conditionalFormatting sqref="AM465:AN465">
    <cfRule type="containsErrors" dxfId="3575" priority="3575">
      <formula>ISERROR(AM465)</formula>
    </cfRule>
    <cfRule type="containsBlanks" dxfId="3574" priority="3576">
      <formula>LEN(TRIM(AM465))=0</formula>
    </cfRule>
  </conditionalFormatting>
  <conditionalFormatting sqref="AP465:AQ465">
    <cfRule type="containsErrors" dxfId="3573" priority="3573">
      <formula>ISERROR(AP465)</formula>
    </cfRule>
    <cfRule type="containsBlanks" dxfId="3572" priority="3574">
      <formula>LEN(TRIM(AP465))=0</formula>
    </cfRule>
  </conditionalFormatting>
  <conditionalFormatting sqref="AS465:AT465">
    <cfRule type="containsErrors" dxfId="3571" priority="3571">
      <formula>ISERROR(AS465)</formula>
    </cfRule>
    <cfRule type="containsBlanks" dxfId="3570" priority="3572">
      <formula>LEN(TRIM(AS465))=0</formula>
    </cfRule>
  </conditionalFormatting>
  <conditionalFormatting sqref="AM466:AN466">
    <cfRule type="containsErrors" dxfId="3569" priority="3569">
      <formula>ISERROR(AM466)</formula>
    </cfRule>
    <cfRule type="containsBlanks" dxfId="3568" priority="3570">
      <formula>LEN(TRIM(AM466))=0</formula>
    </cfRule>
  </conditionalFormatting>
  <conditionalFormatting sqref="AP466:AQ466">
    <cfRule type="containsErrors" dxfId="3567" priority="3567">
      <formula>ISERROR(AP466)</formula>
    </cfRule>
    <cfRule type="containsBlanks" dxfId="3566" priority="3568">
      <formula>LEN(TRIM(AP466))=0</formula>
    </cfRule>
  </conditionalFormatting>
  <conditionalFormatting sqref="AS466:AT466">
    <cfRule type="containsErrors" dxfId="3565" priority="3565">
      <formula>ISERROR(AS466)</formula>
    </cfRule>
    <cfRule type="containsBlanks" dxfId="3564" priority="3566">
      <formula>LEN(TRIM(AS466))=0</formula>
    </cfRule>
  </conditionalFormatting>
  <conditionalFormatting sqref="AM467:AN467">
    <cfRule type="containsErrors" dxfId="3563" priority="3563">
      <formula>ISERROR(AM467)</formula>
    </cfRule>
    <cfRule type="containsBlanks" dxfId="3562" priority="3564">
      <formula>LEN(TRIM(AM467))=0</formula>
    </cfRule>
  </conditionalFormatting>
  <conditionalFormatting sqref="AP467:AQ467">
    <cfRule type="containsErrors" dxfId="3561" priority="3561">
      <formula>ISERROR(AP467)</formula>
    </cfRule>
    <cfRule type="containsBlanks" dxfId="3560" priority="3562">
      <formula>LEN(TRIM(AP467))=0</formula>
    </cfRule>
  </conditionalFormatting>
  <conditionalFormatting sqref="AS467:AT467">
    <cfRule type="containsErrors" dxfId="3559" priority="3559">
      <formula>ISERROR(AS467)</formula>
    </cfRule>
    <cfRule type="containsBlanks" dxfId="3558" priority="3560">
      <formula>LEN(TRIM(AS467))=0</formula>
    </cfRule>
  </conditionalFormatting>
  <conditionalFormatting sqref="AM468:AN468">
    <cfRule type="containsErrors" dxfId="3557" priority="3557">
      <formula>ISERROR(AM468)</formula>
    </cfRule>
    <cfRule type="containsBlanks" dxfId="3556" priority="3558">
      <formula>LEN(TRIM(AM468))=0</formula>
    </cfRule>
  </conditionalFormatting>
  <conditionalFormatting sqref="AP468:AQ468">
    <cfRule type="containsErrors" dxfId="3555" priority="3555">
      <formula>ISERROR(AP468)</formula>
    </cfRule>
    <cfRule type="containsBlanks" dxfId="3554" priority="3556">
      <formula>LEN(TRIM(AP468))=0</formula>
    </cfRule>
  </conditionalFormatting>
  <conditionalFormatting sqref="AS468:AT468">
    <cfRule type="containsErrors" dxfId="3553" priority="3553">
      <formula>ISERROR(AS468)</formula>
    </cfRule>
    <cfRule type="containsBlanks" dxfId="3552" priority="3554">
      <formula>LEN(TRIM(AS468))=0</formula>
    </cfRule>
  </conditionalFormatting>
  <conditionalFormatting sqref="AM469:AN469">
    <cfRule type="containsErrors" dxfId="3551" priority="3551">
      <formula>ISERROR(AM469)</formula>
    </cfRule>
    <cfRule type="containsBlanks" dxfId="3550" priority="3552">
      <formula>LEN(TRIM(AM469))=0</formula>
    </cfRule>
  </conditionalFormatting>
  <conditionalFormatting sqref="AP469:AQ469">
    <cfRule type="containsErrors" dxfId="3549" priority="3549">
      <formula>ISERROR(AP469)</formula>
    </cfRule>
    <cfRule type="containsBlanks" dxfId="3548" priority="3550">
      <formula>LEN(TRIM(AP469))=0</formula>
    </cfRule>
  </conditionalFormatting>
  <conditionalFormatting sqref="AS469:AT469">
    <cfRule type="containsErrors" dxfId="3547" priority="3547">
      <formula>ISERROR(AS469)</formula>
    </cfRule>
    <cfRule type="containsBlanks" dxfId="3546" priority="3548">
      <formula>LEN(TRIM(AS469))=0</formula>
    </cfRule>
  </conditionalFormatting>
  <conditionalFormatting sqref="AM470:AN470">
    <cfRule type="containsErrors" dxfId="3545" priority="3545">
      <formula>ISERROR(AM470)</formula>
    </cfRule>
    <cfRule type="containsBlanks" dxfId="3544" priority="3546">
      <formula>LEN(TRIM(AM470))=0</formula>
    </cfRule>
  </conditionalFormatting>
  <conditionalFormatting sqref="AP470:AQ470">
    <cfRule type="containsErrors" dxfId="3543" priority="3543">
      <formula>ISERROR(AP470)</formula>
    </cfRule>
    <cfRule type="containsBlanks" dxfId="3542" priority="3544">
      <formula>LEN(TRIM(AP470))=0</formula>
    </cfRule>
  </conditionalFormatting>
  <conditionalFormatting sqref="AS470:AT470">
    <cfRule type="containsErrors" dxfId="3541" priority="3541">
      <formula>ISERROR(AS470)</formula>
    </cfRule>
    <cfRule type="containsBlanks" dxfId="3540" priority="3542">
      <formula>LEN(TRIM(AS470))=0</formula>
    </cfRule>
  </conditionalFormatting>
  <conditionalFormatting sqref="AM471:AN471">
    <cfRule type="containsErrors" dxfId="3539" priority="3539">
      <formula>ISERROR(AM471)</formula>
    </cfRule>
    <cfRule type="containsBlanks" dxfId="3538" priority="3540">
      <formula>LEN(TRIM(AM471))=0</formula>
    </cfRule>
  </conditionalFormatting>
  <conditionalFormatting sqref="AP471:AQ471">
    <cfRule type="containsErrors" dxfId="3537" priority="3537">
      <formula>ISERROR(AP471)</formula>
    </cfRule>
    <cfRule type="containsBlanks" dxfId="3536" priority="3538">
      <formula>LEN(TRIM(AP471))=0</formula>
    </cfRule>
  </conditionalFormatting>
  <conditionalFormatting sqref="AS471:AT471">
    <cfRule type="containsErrors" dxfId="3535" priority="3535">
      <formula>ISERROR(AS471)</formula>
    </cfRule>
    <cfRule type="containsBlanks" dxfId="3534" priority="3536">
      <formula>LEN(TRIM(AS471))=0</formula>
    </cfRule>
  </conditionalFormatting>
  <conditionalFormatting sqref="AM472:AN472">
    <cfRule type="containsErrors" dxfId="3533" priority="3533">
      <formula>ISERROR(AM472)</formula>
    </cfRule>
    <cfRule type="containsBlanks" dxfId="3532" priority="3534">
      <formula>LEN(TRIM(AM472))=0</formula>
    </cfRule>
  </conditionalFormatting>
  <conditionalFormatting sqref="AP472:AQ472">
    <cfRule type="containsErrors" dxfId="3531" priority="3531">
      <formula>ISERROR(AP472)</formula>
    </cfRule>
    <cfRule type="containsBlanks" dxfId="3530" priority="3532">
      <formula>LEN(TRIM(AP472))=0</formula>
    </cfRule>
  </conditionalFormatting>
  <conditionalFormatting sqref="AS472:AT472">
    <cfRule type="containsErrors" dxfId="3529" priority="3529">
      <formula>ISERROR(AS472)</formula>
    </cfRule>
    <cfRule type="containsBlanks" dxfId="3528" priority="3530">
      <formula>LEN(TRIM(AS472))=0</formula>
    </cfRule>
  </conditionalFormatting>
  <conditionalFormatting sqref="AM473:AN473">
    <cfRule type="containsErrors" dxfId="3527" priority="3527">
      <formula>ISERROR(AM473)</formula>
    </cfRule>
    <cfRule type="containsBlanks" dxfId="3526" priority="3528">
      <formula>LEN(TRIM(AM473))=0</formula>
    </cfRule>
  </conditionalFormatting>
  <conditionalFormatting sqref="AP473:AQ473">
    <cfRule type="containsErrors" dxfId="3525" priority="3525">
      <formula>ISERROR(AP473)</formula>
    </cfRule>
    <cfRule type="containsBlanks" dxfId="3524" priority="3526">
      <formula>LEN(TRIM(AP473))=0</formula>
    </cfRule>
  </conditionalFormatting>
  <conditionalFormatting sqref="AS473:AT473">
    <cfRule type="containsErrors" dxfId="3523" priority="3523">
      <formula>ISERROR(AS473)</formula>
    </cfRule>
    <cfRule type="containsBlanks" dxfId="3522" priority="3524">
      <formula>LEN(TRIM(AS473))=0</formula>
    </cfRule>
  </conditionalFormatting>
  <conditionalFormatting sqref="AM474:AN474">
    <cfRule type="containsErrors" dxfId="3521" priority="3521">
      <formula>ISERROR(AM474)</formula>
    </cfRule>
    <cfRule type="containsBlanks" dxfId="3520" priority="3522">
      <formula>LEN(TRIM(AM474))=0</formula>
    </cfRule>
  </conditionalFormatting>
  <conditionalFormatting sqref="AP474:AQ474">
    <cfRule type="containsErrors" dxfId="3519" priority="3519">
      <formula>ISERROR(AP474)</formula>
    </cfRule>
    <cfRule type="containsBlanks" dxfId="3518" priority="3520">
      <formula>LEN(TRIM(AP474))=0</formula>
    </cfRule>
  </conditionalFormatting>
  <conditionalFormatting sqref="AS474:AT474">
    <cfRule type="containsErrors" dxfId="3517" priority="3517">
      <formula>ISERROR(AS474)</formula>
    </cfRule>
    <cfRule type="containsBlanks" dxfId="3516" priority="3518">
      <formula>LEN(TRIM(AS474))=0</formula>
    </cfRule>
  </conditionalFormatting>
  <conditionalFormatting sqref="AN56">
    <cfRule type="containsErrors" dxfId="3515" priority="3515">
      <formula>ISERROR(AN56)</formula>
    </cfRule>
    <cfRule type="containsBlanks" dxfId="3514" priority="3516">
      <formula>LEN(TRIM(AN56))=0</formula>
    </cfRule>
  </conditionalFormatting>
  <conditionalFormatting sqref="AQ56">
    <cfRule type="containsErrors" dxfId="3513" priority="3513">
      <formula>ISERROR(AQ56)</formula>
    </cfRule>
    <cfRule type="containsBlanks" dxfId="3512" priority="3514">
      <formula>LEN(TRIM(AQ56))=0</formula>
    </cfRule>
  </conditionalFormatting>
  <conditionalFormatting sqref="AS56:AT56">
    <cfRule type="containsErrors" dxfId="3511" priority="3511">
      <formula>ISERROR(AS56)</formula>
    </cfRule>
    <cfRule type="containsBlanks" dxfId="3510" priority="3512">
      <formula>LEN(TRIM(AS56))=0</formula>
    </cfRule>
  </conditionalFormatting>
  <conditionalFormatting sqref="AM58:AN58">
    <cfRule type="containsErrors" dxfId="3509" priority="3509">
      <formula>ISERROR(AM58)</formula>
    </cfRule>
    <cfRule type="containsBlanks" dxfId="3508" priority="3510">
      <formula>LEN(TRIM(AM58))=0</formula>
    </cfRule>
  </conditionalFormatting>
  <conditionalFormatting sqref="AP58:AQ58">
    <cfRule type="containsErrors" dxfId="3507" priority="3507">
      <formula>ISERROR(AP58)</formula>
    </cfRule>
    <cfRule type="containsBlanks" dxfId="3506" priority="3508">
      <formula>LEN(TRIM(AP58))=0</formula>
    </cfRule>
  </conditionalFormatting>
  <conditionalFormatting sqref="AS58:AT58">
    <cfRule type="containsErrors" dxfId="3505" priority="3505">
      <formula>ISERROR(AS58)</formula>
    </cfRule>
    <cfRule type="containsBlanks" dxfId="3504" priority="3506">
      <formula>LEN(TRIM(AS58))=0</formula>
    </cfRule>
  </conditionalFormatting>
  <conditionalFormatting sqref="AM59:AN59">
    <cfRule type="containsErrors" dxfId="3503" priority="3503">
      <formula>ISERROR(AM59)</formula>
    </cfRule>
    <cfRule type="containsBlanks" dxfId="3502" priority="3504">
      <formula>LEN(TRIM(AM59))=0</formula>
    </cfRule>
  </conditionalFormatting>
  <conditionalFormatting sqref="AP59:AQ59">
    <cfRule type="containsErrors" dxfId="3501" priority="3501">
      <formula>ISERROR(AP59)</formula>
    </cfRule>
    <cfRule type="containsBlanks" dxfId="3500" priority="3502">
      <formula>LEN(TRIM(AP59))=0</formula>
    </cfRule>
  </conditionalFormatting>
  <conditionalFormatting sqref="AS59:AT59">
    <cfRule type="containsErrors" dxfId="3499" priority="3499">
      <formula>ISERROR(AS59)</formula>
    </cfRule>
    <cfRule type="containsBlanks" dxfId="3498" priority="3500">
      <formula>LEN(TRIM(AS59))=0</formula>
    </cfRule>
  </conditionalFormatting>
  <conditionalFormatting sqref="AM60:AN60">
    <cfRule type="containsErrors" dxfId="3497" priority="3497">
      <formula>ISERROR(AM60)</formula>
    </cfRule>
    <cfRule type="containsBlanks" dxfId="3496" priority="3498">
      <formula>LEN(TRIM(AM60))=0</formula>
    </cfRule>
  </conditionalFormatting>
  <conditionalFormatting sqref="AP60:AQ60">
    <cfRule type="containsErrors" dxfId="3495" priority="3495">
      <formula>ISERROR(AP60)</formula>
    </cfRule>
    <cfRule type="containsBlanks" dxfId="3494" priority="3496">
      <formula>LEN(TRIM(AP60))=0</formula>
    </cfRule>
  </conditionalFormatting>
  <conditionalFormatting sqref="AS60:AT60">
    <cfRule type="containsErrors" dxfId="3493" priority="3493">
      <formula>ISERROR(AS60)</formula>
    </cfRule>
    <cfRule type="containsBlanks" dxfId="3492" priority="3494">
      <formula>LEN(TRIM(AS60))=0</formula>
    </cfRule>
  </conditionalFormatting>
  <conditionalFormatting sqref="AM61:AN61">
    <cfRule type="containsErrors" dxfId="3491" priority="3491">
      <formula>ISERROR(AM61)</formula>
    </cfRule>
    <cfRule type="containsBlanks" dxfId="3490" priority="3492">
      <formula>LEN(TRIM(AM61))=0</formula>
    </cfRule>
  </conditionalFormatting>
  <conditionalFormatting sqref="AP61:AQ61">
    <cfRule type="containsErrors" dxfId="3489" priority="3489">
      <formula>ISERROR(AP61)</formula>
    </cfRule>
    <cfRule type="containsBlanks" dxfId="3488" priority="3490">
      <formula>LEN(TRIM(AP61))=0</formula>
    </cfRule>
  </conditionalFormatting>
  <conditionalFormatting sqref="AS61:AT61">
    <cfRule type="containsErrors" dxfId="3487" priority="3487">
      <formula>ISERROR(AS61)</formula>
    </cfRule>
    <cfRule type="containsBlanks" dxfId="3486" priority="3488">
      <formula>LEN(TRIM(AS61))=0</formula>
    </cfRule>
  </conditionalFormatting>
  <conditionalFormatting sqref="AM62:AN62">
    <cfRule type="containsErrors" dxfId="3485" priority="3485">
      <formula>ISERROR(AM62)</formula>
    </cfRule>
    <cfRule type="containsBlanks" dxfId="3484" priority="3486">
      <formula>LEN(TRIM(AM62))=0</formula>
    </cfRule>
  </conditionalFormatting>
  <conditionalFormatting sqref="AP62:AQ62">
    <cfRule type="containsErrors" dxfId="3483" priority="3483">
      <formula>ISERROR(AP62)</formula>
    </cfRule>
    <cfRule type="containsBlanks" dxfId="3482" priority="3484">
      <formula>LEN(TRIM(AP62))=0</formula>
    </cfRule>
  </conditionalFormatting>
  <conditionalFormatting sqref="AS62:AT62">
    <cfRule type="containsErrors" dxfId="3481" priority="3481">
      <formula>ISERROR(AS62)</formula>
    </cfRule>
    <cfRule type="containsBlanks" dxfId="3480" priority="3482">
      <formula>LEN(TRIM(AS62))=0</formula>
    </cfRule>
  </conditionalFormatting>
  <conditionalFormatting sqref="AM63:AN63">
    <cfRule type="containsErrors" dxfId="3479" priority="3479">
      <formula>ISERROR(AM63)</formula>
    </cfRule>
    <cfRule type="containsBlanks" dxfId="3478" priority="3480">
      <formula>LEN(TRIM(AM63))=0</formula>
    </cfRule>
  </conditionalFormatting>
  <conditionalFormatting sqref="AP63:AQ63">
    <cfRule type="containsErrors" dxfId="3477" priority="3477">
      <formula>ISERROR(AP63)</formula>
    </cfRule>
    <cfRule type="containsBlanks" dxfId="3476" priority="3478">
      <formula>LEN(TRIM(AP63))=0</formula>
    </cfRule>
  </conditionalFormatting>
  <conditionalFormatting sqref="AS63:AT63">
    <cfRule type="containsErrors" dxfId="3475" priority="3475">
      <formula>ISERROR(AS63)</formula>
    </cfRule>
    <cfRule type="containsBlanks" dxfId="3474" priority="3476">
      <formula>LEN(TRIM(AS63))=0</formula>
    </cfRule>
  </conditionalFormatting>
  <conditionalFormatting sqref="AM133:AN133">
    <cfRule type="containsErrors" dxfId="3473" priority="3473">
      <formula>ISERROR(AM133)</formula>
    </cfRule>
    <cfRule type="containsBlanks" dxfId="3472" priority="3474">
      <formula>LEN(TRIM(AM133))=0</formula>
    </cfRule>
  </conditionalFormatting>
  <conditionalFormatting sqref="AP133:AQ133">
    <cfRule type="containsErrors" dxfId="3471" priority="3471">
      <formula>ISERROR(AP133)</formula>
    </cfRule>
    <cfRule type="containsBlanks" dxfId="3470" priority="3472">
      <formula>LEN(TRIM(AP133))=0</formula>
    </cfRule>
  </conditionalFormatting>
  <conditionalFormatting sqref="AS133:AT133">
    <cfRule type="containsErrors" dxfId="3469" priority="3469">
      <formula>ISERROR(AS133)</formula>
    </cfRule>
    <cfRule type="containsBlanks" dxfId="3468" priority="3470">
      <formula>LEN(TRIM(AS133))=0</formula>
    </cfRule>
  </conditionalFormatting>
  <conditionalFormatting sqref="AM134:AN134">
    <cfRule type="containsErrors" dxfId="3467" priority="3467">
      <formula>ISERROR(AM134)</formula>
    </cfRule>
    <cfRule type="containsBlanks" dxfId="3466" priority="3468">
      <formula>LEN(TRIM(AM134))=0</formula>
    </cfRule>
  </conditionalFormatting>
  <conditionalFormatting sqref="AP134:AQ134">
    <cfRule type="containsErrors" dxfId="3465" priority="3465">
      <formula>ISERROR(AP134)</formula>
    </cfRule>
    <cfRule type="containsBlanks" dxfId="3464" priority="3466">
      <formula>LEN(TRIM(AP134))=0</formula>
    </cfRule>
  </conditionalFormatting>
  <conditionalFormatting sqref="AS134:AT134">
    <cfRule type="containsErrors" dxfId="3463" priority="3463">
      <formula>ISERROR(AS134)</formula>
    </cfRule>
    <cfRule type="containsBlanks" dxfId="3462" priority="3464">
      <formula>LEN(TRIM(AS134))=0</formula>
    </cfRule>
  </conditionalFormatting>
  <conditionalFormatting sqref="AM135:AN135">
    <cfRule type="containsErrors" dxfId="3461" priority="3461">
      <formula>ISERROR(AM135)</formula>
    </cfRule>
    <cfRule type="containsBlanks" dxfId="3460" priority="3462">
      <formula>LEN(TRIM(AM135))=0</formula>
    </cfRule>
  </conditionalFormatting>
  <conditionalFormatting sqref="AP135:AQ135">
    <cfRule type="containsErrors" dxfId="3459" priority="3459">
      <formula>ISERROR(AP135)</formula>
    </cfRule>
    <cfRule type="containsBlanks" dxfId="3458" priority="3460">
      <formula>LEN(TRIM(AP135))=0</formula>
    </cfRule>
  </conditionalFormatting>
  <conditionalFormatting sqref="AS135:AT135">
    <cfRule type="containsErrors" dxfId="3457" priority="3457">
      <formula>ISERROR(AS135)</formula>
    </cfRule>
    <cfRule type="containsBlanks" dxfId="3456" priority="3458">
      <formula>LEN(TRIM(AS135))=0</formula>
    </cfRule>
  </conditionalFormatting>
  <conditionalFormatting sqref="AM136:AN136">
    <cfRule type="containsErrors" dxfId="3455" priority="3455">
      <formula>ISERROR(AM136)</formula>
    </cfRule>
    <cfRule type="containsBlanks" dxfId="3454" priority="3456">
      <formula>LEN(TRIM(AM136))=0</formula>
    </cfRule>
  </conditionalFormatting>
  <conditionalFormatting sqref="AP136:AQ136">
    <cfRule type="containsErrors" dxfId="3453" priority="3453">
      <formula>ISERROR(AP136)</formula>
    </cfRule>
    <cfRule type="containsBlanks" dxfId="3452" priority="3454">
      <formula>LEN(TRIM(AP136))=0</formula>
    </cfRule>
  </conditionalFormatting>
  <conditionalFormatting sqref="AS136:AT136">
    <cfRule type="containsErrors" dxfId="3451" priority="3451">
      <formula>ISERROR(AS136)</formula>
    </cfRule>
    <cfRule type="containsBlanks" dxfId="3450" priority="3452">
      <formula>LEN(TRIM(AS136))=0</formula>
    </cfRule>
  </conditionalFormatting>
  <conditionalFormatting sqref="AM137:AN137">
    <cfRule type="containsErrors" dxfId="3449" priority="3449">
      <formula>ISERROR(AM137)</formula>
    </cfRule>
    <cfRule type="containsBlanks" dxfId="3448" priority="3450">
      <formula>LEN(TRIM(AM137))=0</formula>
    </cfRule>
  </conditionalFormatting>
  <conditionalFormatting sqref="AP137:AQ137">
    <cfRule type="containsErrors" dxfId="3447" priority="3447">
      <formula>ISERROR(AP137)</formula>
    </cfRule>
    <cfRule type="containsBlanks" dxfId="3446" priority="3448">
      <formula>LEN(TRIM(AP137))=0</formula>
    </cfRule>
  </conditionalFormatting>
  <conditionalFormatting sqref="AS137:AT137">
    <cfRule type="containsErrors" dxfId="3445" priority="3445">
      <formula>ISERROR(AS137)</formula>
    </cfRule>
    <cfRule type="containsBlanks" dxfId="3444" priority="3446">
      <formula>LEN(TRIM(AS137))=0</formula>
    </cfRule>
  </conditionalFormatting>
  <conditionalFormatting sqref="AM138:AN138">
    <cfRule type="containsErrors" dxfId="3443" priority="3443">
      <formula>ISERROR(AM138)</formula>
    </cfRule>
    <cfRule type="containsBlanks" dxfId="3442" priority="3444">
      <formula>LEN(TRIM(AM138))=0</formula>
    </cfRule>
  </conditionalFormatting>
  <conditionalFormatting sqref="AP138:AQ138">
    <cfRule type="containsErrors" dxfId="3441" priority="3441">
      <formula>ISERROR(AP138)</formula>
    </cfRule>
    <cfRule type="containsBlanks" dxfId="3440" priority="3442">
      <formula>LEN(TRIM(AP138))=0</formula>
    </cfRule>
  </conditionalFormatting>
  <conditionalFormatting sqref="AS138:AT138">
    <cfRule type="containsErrors" dxfId="3439" priority="3439">
      <formula>ISERROR(AS138)</formula>
    </cfRule>
    <cfRule type="containsBlanks" dxfId="3438" priority="3440">
      <formula>LEN(TRIM(AS138))=0</formula>
    </cfRule>
  </conditionalFormatting>
  <conditionalFormatting sqref="AM139:AN139">
    <cfRule type="containsErrors" dxfId="3437" priority="3437">
      <formula>ISERROR(AM139)</formula>
    </cfRule>
    <cfRule type="containsBlanks" dxfId="3436" priority="3438">
      <formula>LEN(TRIM(AM139))=0</formula>
    </cfRule>
  </conditionalFormatting>
  <conditionalFormatting sqref="AP139:AQ139">
    <cfRule type="containsErrors" dxfId="3435" priority="3435">
      <formula>ISERROR(AP139)</formula>
    </cfRule>
    <cfRule type="containsBlanks" dxfId="3434" priority="3436">
      <formula>LEN(TRIM(AP139))=0</formula>
    </cfRule>
  </conditionalFormatting>
  <conditionalFormatting sqref="AS139:AT139">
    <cfRule type="containsErrors" dxfId="3433" priority="3433">
      <formula>ISERROR(AS139)</formula>
    </cfRule>
    <cfRule type="containsBlanks" dxfId="3432" priority="3434">
      <formula>LEN(TRIM(AS139))=0</formula>
    </cfRule>
  </conditionalFormatting>
  <conditionalFormatting sqref="AM140:AN140">
    <cfRule type="containsErrors" dxfId="3431" priority="3431">
      <formula>ISERROR(AM140)</formula>
    </cfRule>
    <cfRule type="containsBlanks" dxfId="3430" priority="3432">
      <formula>LEN(TRIM(AM140))=0</formula>
    </cfRule>
  </conditionalFormatting>
  <conditionalFormatting sqref="AP140:AQ140">
    <cfRule type="containsErrors" dxfId="3429" priority="3429">
      <formula>ISERROR(AP140)</formula>
    </cfRule>
    <cfRule type="containsBlanks" dxfId="3428" priority="3430">
      <formula>LEN(TRIM(AP140))=0</formula>
    </cfRule>
  </conditionalFormatting>
  <conditionalFormatting sqref="AS140:AT140">
    <cfRule type="containsErrors" dxfId="3427" priority="3427">
      <formula>ISERROR(AS140)</formula>
    </cfRule>
    <cfRule type="containsBlanks" dxfId="3426" priority="3428">
      <formula>LEN(TRIM(AS140))=0</formula>
    </cfRule>
  </conditionalFormatting>
  <conditionalFormatting sqref="AM141:AN141">
    <cfRule type="containsErrors" dxfId="3425" priority="3425">
      <formula>ISERROR(AM141)</formula>
    </cfRule>
    <cfRule type="containsBlanks" dxfId="3424" priority="3426">
      <formula>LEN(TRIM(AM141))=0</formula>
    </cfRule>
  </conditionalFormatting>
  <conditionalFormatting sqref="AP141:AQ141">
    <cfRule type="containsErrors" dxfId="3423" priority="3423">
      <formula>ISERROR(AP141)</formula>
    </cfRule>
    <cfRule type="containsBlanks" dxfId="3422" priority="3424">
      <formula>LEN(TRIM(AP141))=0</formula>
    </cfRule>
  </conditionalFormatting>
  <conditionalFormatting sqref="AS141:AT141">
    <cfRule type="containsErrors" dxfId="3421" priority="3421">
      <formula>ISERROR(AS141)</formula>
    </cfRule>
    <cfRule type="containsBlanks" dxfId="3420" priority="3422">
      <formula>LEN(TRIM(AS141))=0</formula>
    </cfRule>
  </conditionalFormatting>
  <conditionalFormatting sqref="AM142:AN142">
    <cfRule type="containsErrors" dxfId="3419" priority="3419">
      <formula>ISERROR(AM142)</formula>
    </cfRule>
    <cfRule type="containsBlanks" dxfId="3418" priority="3420">
      <formula>LEN(TRIM(AM142))=0</formula>
    </cfRule>
  </conditionalFormatting>
  <conditionalFormatting sqref="AP142:AQ142">
    <cfRule type="containsErrors" dxfId="3417" priority="3417">
      <formula>ISERROR(AP142)</formula>
    </cfRule>
    <cfRule type="containsBlanks" dxfId="3416" priority="3418">
      <formula>LEN(TRIM(AP142))=0</formula>
    </cfRule>
  </conditionalFormatting>
  <conditionalFormatting sqref="AS142:AT142">
    <cfRule type="containsErrors" dxfId="3415" priority="3415">
      <formula>ISERROR(AS142)</formula>
    </cfRule>
    <cfRule type="containsBlanks" dxfId="3414" priority="3416">
      <formula>LEN(TRIM(AS142))=0</formula>
    </cfRule>
  </conditionalFormatting>
  <conditionalFormatting sqref="AM143:AN143">
    <cfRule type="containsErrors" dxfId="3413" priority="3413">
      <formula>ISERROR(AM143)</formula>
    </cfRule>
    <cfRule type="containsBlanks" dxfId="3412" priority="3414">
      <formula>LEN(TRIM(AM143))=0</formula>
    </cfRule>
  </conditionalFormatting>
  <conditionalFormatting sqref="AP143:AQ143">
    <cfRule type="containsErrors" dxfId="3411" priority="3411">
      <formula>ISERROR(AP143)</formula>
    </cfRule>
    <cfRule type="containsBlanks" dxfId="3410" priority="3412">
      <formula>LEN(TRIM(AP143))=0</formula>
    </cfRule>
  </conditionalFormatting>
  <conditionalFormatting sqref="AS143:AT143">
    <cfRule type="containsErrors" dxfId="3409" priority="3409">
      <formula>ISERROR(AS143)</formula>
    </cfRule>
    <cfRule type="containsBlanks" dxfId="3408" priority="3410">
      <formula>LEN(TRIM(AS143))=0</formula>
    </cfRule>
  </conditionalFormatting>
  <conditionalFormatting sqref="AS315:AT315">
    <cfRule type="notContainsBlanks" dxfId="3407" priority="3408">
      <formula>LEN(TRIM(AS315))&gt;0</formula>
    </cfRule>
  </conditionalFormatting>
  <conditionalFormatting sqref="AM314:AN314">
    <cfRule type="notContainsBlanks" dxfId="3406" priority="3407">
      <formula>LEN(TRIM(AM314))&gt;0</formula>
    </cfRule>
  </conditionalFormatting>
  <conditionalFormatting sqref="AP314:AQ314">
    <cfRule type="notContainsBlanks" dxfId="3405" priority="3406">
      <formula>LEN(TRIM(AP314))&gt;0</formula>
    </cfRule>
  </conditionalFormatting>
  <conditionalFormatting sqref="AS314:AT314">
    <cfRule type="notContainsBlanks" dxfId="3404" priority="3405">
      <formula>LEN(TRIM(AS314))&gt;0</formula>
    </cfRule>
  </conditionalFormatting>
  <conditionalFormatting sqref="AM313:AN313">
    <cfRule type="notContainsBlanks" dxfId="3403" priority="3404">
      <formula>LEN(TRIM(AM313))&gt;0</formula>
    </cfRule>
  </conditionalFormatting>
  <conditionalFormatting sqref="AP313:AQ313">
    <cfRule type="notContainsBlanks" dxfId="3402" priority="3403">
      <formula>LEN(TRIM(AP313))&gt;0</formula>
    </cfRule>
  </conditionalFormatting>
  <conditionalFormatting sqref="AS313:AT313">
    <cfRule type="notContainsBlanks" dxfId="3401" priority="3402">
      <formula>LEN(TRIM(AS313))&gt;0</formula>
    </cfRule>
  </conditionalFormatting>
  <conditionalFormatting sqref="AM312:AN312">
    <cfRule type="notContainsBlanks" dxfId="3400" priority="3401">
      <formula>LEN(TRIM(AM312))&gt;0</formula>
    </cfRule>
  </conditionalFormatting>
  <conditionalFormatting sqref="AP312:AQ312">
    <cfRule type="notContainsBlanks" dxfId="3399" priority="3400">
      <formula>LEN(TRIM(AP312))&gt;0</formula>
    </cfRule>
  </conditionalFormatting>
  <conditionalFormatting sqref="AS312:AT312">
    <cfRule type="notContainsBlanks" dxfId="3398" priority="3399">
      <formula>LEN(TRIM(AS312))&gt;0</formula>
    </cfRule>
  </conditionalFormatting>
  <conditionalFormatting sqref="AM311:AN311">
    <cfRule type="notContainsBlanks" dxfId="3397" priority="3398">
      <formula>LEN(TRIM(AM311))&gt;0</formula>
    </cfRule>
  </conditionalFormatting>
  <conditionalFormatting sqref="AP311:AQ311">
    <cfRule type="notContainsBlanks" dxfId="3396" priority="3397">
      <formula>LEN(TRIM(AP311))&gt;0</formula>
    </cfRule>
  </conditionalFormatting>
  <conditionalFormatting sqref="AS311:AT311">
    <cfRule type="notContainsBlanks" dxfId="3395" priority="3396">
      <formula>LEN(TRIM(AS311))&gt;0</formula>
    </cfRule>
  </conditionalFormatting>
  <conditionalFormatting sqref="AM310:AN310">
    <cfRule type="notContainsBlanks" dxfId="3394" priority="3395">
      <formula>LEN(TRIM(AM310))&gt;0</formula>
    </cfRule>
  </conditionalFormatting>
  <conditionalFormatting sqref="AP310:AQ310">
    <cfRule type="notContainsBlanks" dxfId="3393" priority="3394">
      <formula>LEN(TRIM(AP310))&gt;0</formula>
    </cfRule>
  </conditionalFormatting>
  <conditionalFormatting sqref="AS310:AT310">
    <cfRule type="notContainsBlanks" dxfId="3392" priority="3393">
      <formula>LEN(TRIM(AS310))&gt;0</formula>
    </cfRule>
  </conditionalFormatting>
  <conditionalFormatting sqref="AM309:AN309">
    <cfRule type="notContainsBlanks" dxfId="3391" priority="3392">
      <formula>LEN(TRIM(AM309))&gt;0</formula>
    </cfRule>
  </conditionalFormatting>
  <conditionalFormatting sqref="AP309:AQ309">
    <cfRule type="notContainsBlanks" dxfId="3390" priority="3391">
      <formula>LEN(TRIM(AP309))&gt;0</formula>
    </cfRule>
  </conditionalFormatting>
  <conditionalFormatting sqref="AS309:AT309">
    <cfRule type="notContainsBlanks" dxfId="3389" priority="3390">
      <formula>LEN(TRIM(AS309))&gt;0</formula>
    </cfRule>
  </conditionalFormatting>
  <conditionalFormatting sqref="AM308:AN308">
    <cfRule type="notContainsBlanks" dxfId="3388" priority="3389">
      <formula>LEN(TRIM(AM308))&gt;0</formula>
    </cfRule>
  </conditionalFormatting>
  <conditionalFormatting sqref="AP308:AQ308">
    <cfRule type="notContainsBlanks" dxfId="3387" priority="3388">
      <formula>LEN(TRIM(AP308))&gt;0</formula>
    </cfRule>
  </conditionalFormatting>
  <conditionalFormatting sqref="AS308:AT308">
    <cfRule type="notContainsBlanks" dxfId="3386" priority="3387">
      <formula>LEN(TRIM(AS308))&gt;0</formula>
    </cfRule>
  </conditionalFormatting>
  <conditionalFormatting sqref="AM307:AN307">
    <cfRule type="notContainsBlanks" dxfId="3385" priority="3386">
      <formula>LEN(TRIM(AM307))&gt;0</formula>
    </cfRule>
  </conditionalFormatting>
  <conditionalFormatting sqref="AP307:AQ307">
    <cfRule type="notContainsBlanks" dxfId="3384" priority="3385">
      <formula>LEN(TRIM(AP307))&gt;0</formula>
    </cfRule>
  </conditionalFormatting>
  <conditionalFormatting sqref="AS307:AT307">
    <cfRule type="notContainsBlanks" dxfId="3383" priority="3384">
      <formula>LEN(TRIM(AS307))&gt;0</formula>
    </cfRule>
  </conditionalFormatting>
  <conditionalFormatting sqref="AM306:AN306">
    <cfRule type="notContainsBlanks" dxfId="3382" priority="3383">
      <formula>LEN(TRIM(AM306))&gt;0</formula>
    </cfRule>
  </conditionalFormatting>
  <conditionalFormatting sqref="AP306:AQ306">
    <cfRule type="notContainsBlanks" dxfId="3381" priority="3382">
      <formula>LEN(TRIM(AP306))&gt;0</formula>
    </cfRule>
  </conditionalFormatting>
  <conditionalFormatting sqref="AS306:AT306">
    <cfRule type="notContainsBlanks" dxfId="3380" priority="3381">
      <formula>LEN(TRIM(AS306))&gt;0</formula>
    </cfRule>
  </conditionalFormatting>
  <conditionalFormatting sqref="AM305:AN305">
    <cfRule type="notContainsBlanks" dxfId="3379" priority="3380">
      <formula>LEN(TRIM(AM305))&gt;0</formula>
    </cfRule>
  </conditionalFormatting>
  <conditionalFormatting sqref="AP305:AQ305">
    <cfRule type="notContainsBlanks" dxfId="3378" priority="3379">
      <formula>LEN(TRIM(AP305))&gt;0</formula>
    </cfRule>
  </conditionalFormatting>
  <conditionalFormatting sqref="AS305:AT305">
    <cfRule type="notContainsBlanks" dxfId="3377" priority="3378">
      <formula>LEN(TRIM(AS305))&gt;0</formula>
    </cfRule>
  </conditionalFormatting>
  <conditionalFormatting sqref="AM304:AN304">
    <cfRule type="notContainsBlanks" dxfId="3376" priority="3377">
      <formula>LEN(TRIM(AM304))&gt;0</formula>
    </cfRule>
  </conditionalFormatting>
  <conditionalFormatting sqref="AP304:AQ304">
    <cfRule type="notContainsBlanks" dxfId="3375" priority="3376">
      <formula>LEN(TRIM(AP304))&gt;0</formula>
    </cfRule>
  </conditionalFormatting>
  <conditionalFormatting sqref="AS304:AT304">
    <cfRule type="notContainsBlanks" dxfId="3374" priority="3375">
      <formula>LEN(TRIM(AS304))&gt;0</formula>
    </cfRule>
  </conditionalFormatting>
  <conditionalFormatting sqref="AM303:AN303">
    <cfRule type="notContainsBlanks" dxfId="3373" priority="3374">
      <formula>LEN(TRIM(AM303))&gt;0</formula>
    </cfRule>
  </conditionalFormatting>
  <conditionalFormatting sqref="AP303:AQ303">
    <cfRule type="notContainsBlanks" dxfId="3372" priority="3373">
      <formula>LEN(TRIM(AP303))&gt;0</formula>
    </cfRule>
  </conditionalFormatting>
  <conditionalFormatting sqref="AS303:AT303">
    <cfRule type="notContainsBlanks" dxfId="3371" priority="3372">
      <formula>LEN(TRIM(AS303))&gt;0</formula>
    </cfRule>
  </conditionalFormatting>
  <conditionalFormatting sqref="AM302:AN302">
    <cfRule type="notContainsBlanks" dxfId="3370" priority="3371">
      <formula>LEN(TRIM(AM302))&gt;0</formula>
    </cfRule>
  </conditionalFormatting>
  <conditionalFormatting sqref="AP302:AQ302">
    <cfRule type="notContainsBlanks" dxfId="3369" priority="3370">
      <formula>LEN(TRIM(AP302))&gt;0</formula>
    </cfRule>
  </conditionalFormatting>
  <conditionalFormatting sqref="AS302:AT302">
    <cfRule type="notContainsBlanks" dxfId="3368" priority="3369">
      <formula>LEN(TRIM(AS302))&gt;0</formula>
    </cfRule>
  </conditionalFormatting>
  <conditionalFormatting sqref="AM301:AN301">
    <cfRule type="notContainsBlanks" dxfId="3367" priority="3368">
      <formula>LEN(TRIM(AM301))&gt;0</formula>
    </cfRule>
  </conditionalFormatting>
  <conditionalFormatting sqref="AS301:AT301">
    <cfRule type="notContainsBlanks" dxfId="3366" priority="3367">
      <formula>LEN(TRIM(AS301))&gt;0</formula>
    </cfRule>
  </conditionalFormatting>
  <conditionalFormatting sqref="AM300:AN300">
    <cfRule type="notContainsBlanks" dxfId="3365" priority="3366">
      <formula>LEN(TRIM(AM300))&gt;0</formula>
    </cfRule>
  </conditionalFormatting>
  <conditionalFormatting sqref="AP300:AQ300">
    <cfRule type="notContainsBlanks" dxfId="3364" priority="3365">
      <formula>LEN(TRIM(AP300))&gt;0</formula>
    </cfRule>
  </conditionalFormatting>
  <conditionalFormatting sqref="AS300:AT300">
    <cfRule type="notContainsBlanks" dxfId="3363" priority="3364">
      <formula>LEN(TRIM(AS300))&gt;0</formula>
    </cfRule>
  </conditionalFormatting>
  <conditionalFormatting sqref="AM299:AN299">
    <cfRule type="notContainsBlanks" dxfId="3362" priority="3363">
      <formula>LEN(TRIM(AM299))&gt;0</formula>
    </cfRule>
  </conditionalFormatting>
  <conditionalFormatting sqref="AP299:AQ299">
    <cfRule type="notContainsBlanks" dxfId="3361" priority="3362">
      <formula>LEN(TRIM(AP299))&gt;0</formula>
    </cfRule>
  </conditionalFormatting>
  <conditionalFormatting sqref="AS299:AT299">
    <cfRule type="notContainsBlanks" dxfId="3360" priority="3361">
      <formula>LEN(TRIM(AS299))&gt;0</formula>
    </cfRule>
  </conditionalFormatting>
  <conditionalFormatting sqref="AM298:AN298">
    <cfRule type="notContainsBlanks" dxfId="3359" priority="3360">
      <formula>LEN(TRIM(AM298))&gt;0</formula>
    </cfRule>
  </conditionalFormatting>
  <conditionalFormatting sqref="AP298:AQ298">
    <cfRule type="notContainsBlanks" dxfId="3358" priority="3359">
      <formula>LEN(TRIM(AP298))&gt;0</formula>
    </cfRule>
  </conditionalFormatting>
  <conditionalFormatting sqref="AS298:AT298">
    <cfRule type="notContainsBlanks" dxfId="3357" priority="3358">
      <formula>LEN(TRIM(AS298))&gt;0</formula>
    </cfRule>
  </conditionalFormatting>
  <conditionalFormatting sqref="AM297:AN297">
    <cfRule type="notContainsBlanks" dxfId="3356" priority="3357">
      <formula>LEN(TRIM(AM297))&gt;0</formula>
    </cfRule>
  </conditionalFormatting>
  <conditionalFormatting sqref="AM296:AN296">
    <cfRule type="notContainsBlanks" dxfId="3355" priority="3356">
      <formula>LEN(TRIM(AM296))&gt;0</formula>
    </cfRule>
  </conditionalFormatting>
  <conditionalFormatting sqref="AP296:AQ296">
    <cfRule type="notContainsBlanks" dxfId="3354" priority="3355">
      <formula>LEN(TRIM(AP296))&gt;0</formula>
    </cfRule>
  </conditionalFormatting>
  <conditionalFormatting sqref="AM295:AN295">
    <cfRule type="notContainsBlanks" dxfId="3353" priority="3354">
      <formula>LEN(TRIM(AM295))&gt;0</formula>
    </cfRule>
  </conditionalFormatting>
  <conditionalFormatting sqref="AP295:AQ295">
    <cfRule type="notContainsBlanks" dxfId="3352" priority="3353">
      <formula>LEN(TRIM(AP295))&gt;0</formula>
    </cfRule>
  </conditionalFormatting>
  <conditionalFormatting sqref="AS295:AT295">
    <cfRule type="notContainsBlanks" dxfId="3351" priority="3352">
      <formula>LEN(TRIM(AS295))&gt;0</formula>
    </cfRule>
  </conditionalFormatting>
  <conditionalFormatting sqref="AM294:AN294">
    <cfRule type="notContainsBlanks" dxfId="3350" priority="3351">
      <formula>LEN(TRIM(AM294))&gt;0</formula>
    </cfRule>
  </conditionalFormatting>
  <conditionalFormatting sqref="AP294:AQ294">
    <cfRule type="notContainsBlanks" dxfId="3349" priority="3350">
      <formula>LEN(TRIM(AP294))&gt;0</formula>
    </cfRule>
  </conditionalFormatting>
  <conditionalFormatting sqref="AS294:AT294">
    <cfRule type="notContainsBlanks" dxfId="3348" priority="3349">
      <formula>LEN(TRIM(AS294))&gt;0</formula>
    </cfRule>
  </conditionalFormatting>
  <conditionalFormatting sqref="AM293:AN293">
    <cfRule type="notContainsBlanks" dxfId="3347" priority="3348">
      <formula>LEN(TRIM(AM293))&gt;0</formula>
    </cfRule>
  </conditionalFormatting>
  <conditionalFormatting sqref="AP293:AQ293">
    <cfRule type="notContainsBlanks" dxfId="3346" priority="3347">
      <formula>LEN(TRIM(AP293))&gt;0</formula>
    </cfRule>
  </conditionalFormatting>
  <conditionalFormatting sqref="AS293:AT293">
    <cfRule type="notContainsBlanks" dxfId="3345" priority="3346">
      <formula>LEN(TRIM(AS293))&gt;0</formula>
    </cfRule>
  </conditionalFormatting>
  <conditionalFormatting sqref="AM292:AN292">
    <cfRule type="notContainsBlanks" dxfId="3344" priority="3345">
      <formula>LEN(TRIM(AM292))&gt;0</formula>
    </cfRule>
  </conditionalFormatting>
  <conditionalFormatting sqref="AP292:AQ292">
    <cfRule type="notContainsBlanks" dxfId="3343" priority="3344">
      <formula>LEN(TRIM(AP292))&gt;0</formula>
    </cfRule>
  </conditionalFormatting>
  <conditionalFormatting sqref="AS292:AT292">
    <cfRule type="notContainsBlanks" dxfId="3342" priority="3343">
      <formula>LEN(TRIM(AS292))&gt;0</formula>
    </cfRule>
  </conditionalFormatting>
  <conditionalFormatting sqref="AM291:AN291">
    <cfRule type="notContainsBlanks" dxfId="3341" priority="3342">
      <formula>LEN(TRIM(AM291))&gt;0</formula>
    </cfRule>
  </conditionalFormatting>
  <conditionalFormatting sqref="AP291:AQ291">
    <cfRule type="notContainsBlanks" dxfId="3340" priority="3341">
      <formula>LEN(TRIM(AP291))&gt;0</formula>
    </cfRule>
  </conditionalFormatting>
  <conditionalFormatting sqref="AS291:AT291">
    <cfRule type="notContainsBlanks" dxfId="3339" priority="3340">
      <formula>LEN(TRIM(AS291))&gt;0</formula>
    </cfRule>
  </conditionalFormatting>
  <conditionalFormatting sqref="AM290:AN290">
    <cfRule type="notContainsBlanks" dxfId="3338" priority="3339">
      <formula>LEN(TRIM(AM290))&gt;0</formula>
    </cfRule>
  </conditionalFormatting>
  <conditionalFormatting sqref="AP290:AQ290">
    <cfRule type="notContainsBlanks" dxfId="3337" priority="3338">
      <formula>LEN(TRIM(AP290))&gt;0</formula>
    </cfRule>
  </conditionalFormatting>
  <conditionalFormatting sqref="AS290:AT290">
    <cfRule type="notContainsBlanks" dxfId="3336" priority="3337">
      <formula>LEN(TRIM(AS290))&gt;0</formula>
    </cfRule>
  </conditionalFormatting>
  <conditionalFormatting sqref="AM289:AN289">
    <cfRule type="notContainsBlanks" dxfId="3335" priority="3336">
      <formula>LEN(TRIM(AM289))&gt;0</formula>
    </cfRule>
  </conditionalFormatting>
  <conditionalFormatting sqref="AP289:AQ289">
    <cfRule type="notContainsBlanks" dxfId="3334" priority="3335">
      <formula>LEN(TRIM(AP289))&gt;0</formula>
    </cfRule>
  </conditionalFormatting>
  <conditionalFormatting sqref="AS289:AT289">
    <cfRule type="notContainsBlanks" dxfId="3333" priority="3334">
      <formula>LEN(TRIM(AS289))&gt;0</formula>
    </cfRule>
  </conditionalFormatting>
  <conditionalFormatting sqref="AM288:AN288">
    <cfRule type="notContainsBlanks" dxfId="3332" priority="3333">
      <formula>LEN(TRIM(AM288))&gt;0</formula>
    </cfRule>
  </conditionalFormatting>
  <conditionalFormatting sqref="AP288:AQ288">
    <cfRule type="notContainsBlanks" dxfId="3331" priority="3332">
      <formula>LEN(TRIM(AP288))&gt;0</formula>
    </cfRule>
  </conditionalFormatting>
  <conditionalFormatting sqref="AS288:AT288">
    <cfRule type="notContainsBlanks" dxfId="3330" priority="3331">
      <formula>LEN(TRIM(AS288))&gt;0</formula>
    </cfRule>
  </conditionalFormatting>
  <conditionalFormatting sqref="AM287:AN287">
    <cfRule type="notContainsBlanks" dxfId="3329" priority="3330">
      <formula>LEN(TRIM(AM287))&gt;0</formula>
    </cfRule>
  </conditionalFormatting>
  <conditionalFormatting sqref="AP287:AQ287">
    <cfRule type="notContainsBlanks" dxfId="3328" priority="3329">
      <formula>LEN(TRIM(AP287))&gt;0</formula>
    </cfRule>
  </conditionalFormatting>
  <conditionalFormatting sqref="AS287:AT287">
    <cfRule type="notContainsBlanks" dxfId="3327" priority="3328">
      <formula>LEN(TRIM(AS287))&gt;0</formula>
    </cfRule>
  </conditionalFormatting>
  <conditionalFormatting sqref="AM286:AN286">
    <cfRule type="notContainsBlanks" dxfId="3326" priority="3327">
      <formula>LEN(TRIM(AM286))&gt;0</formula>
    </cfRule>
  </conditionalFormatting>
  <conditionalFormatting sqref="AM285:AN285">
    <cfRule type="notContainsBlanks" dxfId="3325" priority="3326">
      <formula>LEN(TRIM(AM285))&gt;0</formula>
    </cfRule>
  </conditionalFormatting>
  <conditionalFormatting sqref="AP285:AQ285">
    <cfRule type="notContainsBlanks" dxfId="3324" priority="3325">
      <formula>LEN(TRIM(AP285))&gt;0</formula>
    </cfRule>
  </conditionalFormatting>
  <conditionalFormatting sqref="AS285:AT285">
    <cfRule type="notContainsBlanks" dxfId="3323" priority="3324">
      <formula>LEN(TRIM(AS285))&gt;0</formula>
    </cfRule>
  </conditionalFormatting>
  <conditionalFormatting sqref="AM284:AN284">
    <cfRule type="notContainsBlanks" dxfId="3322" priority="3323">
      <formula>LEN(TRIM(AM284))&gt;0</formula>
    </cfRule>
  </conditionalFormatting>
  <conditionalFormatting sqref="AP284:AQ284">
    <cfRule type="notContainsBlanks" dxfId="3321" priority="3322">
      <formula>LEN(TRIM(AP284))&gt;0</formula>
    </cfRule>
  </conditionalFormatting>
  <conditionalFormatting sqref="AS284:AT284">
    <cfRule type="notContainsBlanks" dxfId="3320" priority="3321">
      <formula>LEN(TRIM(AS284))&gt;0</formula>
    </cfRule>
  </conditionalFormatting>
  <conditionalFormatting sqref="AM283:AN283">
    <cfRule type="notContainsBlanks" dxfId="3319" priority="3320">
      <formula>LEN(TRIM(AM283))&gt;0</formula>
    </cfRule>
  </conditionalFormatting>
  <conditionalFormatting sqref="AP283:AQ283">
    <cfRule type="notContainsBlanks" dxfId="3318" priority="3319">
      <formula>LEN(TRIM(AP283))&gt;0</formula>
    </cfRule>
  </conditionalFormatting>
  <conditionalFormatting sqref="AS283:AT283">
    <cfRule type="notContainsBlanks" dxfId="3317" priority="3318">
      <formula>LEN(TRIM(AS283))&gt;0</formula>
    </cfRule>
  </conditionalFormatting>
  <conditionalFormatting sqref="AM282:AN282">
    <cfRule type="notContainsBlanks" dxfId="3316" priority="3317">
      <formula>LEN(TRIM(AM282))&gt;0</formula>
    </cfRule>
  </conditionalFormatting>
  <conditionalFormatting sqref="AP282:AQ282">
    <cfRule type="notContainsBlanks" dxfId="3315" priority="3316">
      <formula>LEN(TRIM(AP282))&gt;0</formula>
    </cfRule>
  </conditionalFormatting>
  <conditionalFormatting sqref="AS282:AT282">
    <cfRule type="notContainsBlanks" dxfId="3314" priority="3315">
      <formula>LEN(TRIM(AS282))&gt;0</formula>
    </cfRule>
  </conditionalFormatting>
  <conditionalFormatting sqref="AM281:AN281">
    <cfRule type="notContainsBlanks" dxfId="3313" priority="3314">
      <formula>LEN(TRIM(AM281))&gt;0</formula>
    </cfRule>
  </conditionalFormatting>
  <conditionalFormatting sqref="AP281:AQ281">
    <cfRule type="notContainsBlanks" dxfId="3312" priority="3313">
      <formula>LEN(TRIM(AP281))&gt;0</formula>
    </cfRule>
  </conditionalFormatting>
  <conditionalFormatting sqref="AS281:AT281">
    <cfRule type="notContainsBlanks" dxfId="3311" priority="3312">
      <formula>LEN(TRIM(AS281))&gt;0</formula>
    </cfRule>
  </conditionalFormatting>
  <conditionalFormatting sqref="AM280:AN280">
    <cfRule type="notContainsBlanks" dxfId="3310" priority="3311">
      <formula>LEN(TRIM(AM280))&gt;0</formula>
    </cfRule>
  </conditionalFormatting>
  <conditionalFormatting sqref="AP280:AQ280">
    <cfRule type="notContainsBlanks" dxfId="3309" priority="3310">
      <formula>LEN(TRIM(AP280))&gt;0</formula>
    </cfRule>
  </conditionalFormatting>
  <conditionalFormatting sqref="AM279:AN279">
    <cfRule type="notContainsBlanks" dxfId="3308" priority="3309">
      <formula>LEN(TRIM(AM279))&gt;0</formula>
    </cfRule>
  </conditionalFormatting>
  <conditionalFormatting sqref="AP279:AQ279">
    <cfRule type="notContainsBlanks" dxfId="3307" priority="3308">
      <formula>LEN(TRIM(AP279))&gt;0</formula>
    </cfRule>
  </conditionalFormatting>
  <conditionalFormatting sqref="AS279:AT279">
    <cfRule type="notContainsBlanks" dxfId="3306" priority="3307">
      <formula>LEN(TRIM(AS279))&gt;0</formula>
    </cfRule>
  </conditionalFormatting>
  <conditionalFormatting sqref="AM278:AN278">
    <cfRule type="notContainsBlanks" dxfId="3305" priority="3306">
      <formula>LEN(TRIM(AM278))&gt;0</formula>
    </cfRule>
  </conditionalFormatting>
  <conditionalFormatting sqref="AP278:AQ278">
    <cfRule type="notContainsBlanks" dxfId="3304" priority="3305">
      <formula>LEN(TRIM(AP278))&gt;0</formula>
    </cfRule>
  </conditionalFormatting>
  <conditionalFormatting sqref="AS278:AT278">
    <cfRule type="notContainsBlanks" dxfId="3303" priority="3304">
      <formula>LEN(TRIM(AS278))&gt;0</formula>
    </cfRule>
  </conditionalFormatting>
  <conditionalFormatting sqref="AM277:AN277">
    <cfRule type="notContainsBlanks" dxfId="3302" priority="3303">
      <formula>LEN(TRIM(AM277))&gt;0</formula>
    </cfRule>
  </conditionalFormatting>
  <conditionalFormatting sqref="AP277:AQ277">
    <cfRule type="notContainsBlanks" dxfId="3301" priority="3302">
      <formula>LEN(TRIM(AP277))&gt;0</formula>
    </cfRule>
  </conditionalFormatting>
  <conditionalFormatting sqref="AS277:AT277">
    <cfRule type="notContainsBlanks" dxfId="3300" priority="3301">
      <formula>LEN(TRIM(AS277))&gt;0</formula>
    </cfRule>
  </conditionalFormatting>
  <conditionalFormatting sqref="AM276:AN276">
    <cfRule type="notContainsBlanks" dxfId="3299" priority="3300">
      <formula>LEN(TRIM(AM276))&gt;0</formula>
    </cfRule>
  </conditionalFormatting>
  <conditionalFormatting sqref="AP276:AQ276">
    <cfRule type="notContainsBlanks" dxfId="3298" priority="3299">
      <formula>LEN(TRIM(AP276))&gt;0</formula>
    </cfRule>
  </conditionalFormatting>
  <conditionalFormatting sqref="AS276:AT276">
    <cfRule type="notContainsBlanks" dxfId="3297" priority="3298">
      <formula>LEN(TRIM(AS276))&gt;0</formula>
    </cfRule>
  </conditionalFormatting>
  <conditionalFormatting sqref="AS234:AT234">
    <cfRule type="containsErrors" dxfId="3296" priority="3296">
      <formula>ISERROR(AS234)</formula>
    </cfRule>
    <cfRule type="containsBlanks" dxfId="3295" priority="3297">
      <formula>LEN(TRIM(AS234))=0</formula>
    </cfRule>
  </conditionalFormatting>
  <conditionalFormatting sqref="AS243:AT243">
    <cfRule type="containsErrors" dxfId="3294" priority="3294">
      <formula>ISERROR(AS243)</formula>
    </cfRule>
    <cfRule type="containsBlanks" dxfId="3293" priority="3295">
      <formula>LEN(TRIM(AS243))=0</formula>
    </cfRule>
  </conditionalFormatting>
  <conditionalFormatting sqref="W391:X391">
    <cfRule type="notContainsBlanks" dxfId="3292" priority="3293">
      <formula>LEN(TRIM(W391))&gt;0</formula>
    </cfRule>
  </conditionalFormatting>
  <conditionalFormatting sqref="AI2:AK2 V2:X8 V43:V95 V9:V35 W234:Y234 Y203:Y206 Y455:Y458 Y379:Y425 Y435:Y440 Y200:Y201 Y427 Y460:Y474 Y447:Y451 AI16:AI35 Y242:Y254 V1:AK1 Y443:Y445 AF256:AG420 Y208:Y233 AK276:AK474 AI335:AI469 Y256:Y376 AJ3:AK33 AK34:AK55 AJ222:AK275 AK221 AI3:AI14 AJ64:AK191 AJ194:AK198 V97:V470 AI43:AI55 AF117:AG190 AI192:AK193 AI62:AI67 W224:X233 W235:X295 AI71 AI73:AI86 AI89 AI91:AI109 W107:X165 W366:X379 AF422:AG423 AF426:AG474 W64:X103 W391:X474 W172:X173 W297:X322 W324:X329 W9:X55 W176:Y190 W200:X202 AF200:AG254 AJ200:AK220 AI111:AI191 AI194:AI333 AI474 AF192:AG198 AF191 W192:Y198 Y191">
    <cfRule type="containsErrors" dxfId="3291" priority="3291">
      <formula>ISERROR(V1)</formula>
    </cfRule>
    <cfRule type="containsBlanks" dxfId="3290" priority="3292">
      <formula>LEN(TRIM(V1))=0</formula>
    </cfRule>
  </conditionalFormatting>
  <conditionalFormatting sqref="AI16:AI35 AI335:AI469 AI44:AI55 AI62:AI67 AI71 AI73:AI86 AI89 AI91:AI109 AI111:AI333 AI474">
    <cfRule type="containsText" dxfId="3289" priority="3288" operator="containsText" text="NO CUMPLIDA">
      <formula>NOT(ISERROR(SEARCH("NO CUMPLIDA",AI16)))</formula>
    </cfRule>
    <cfRule type="containsText" dxfId="3288" priority="3289" operator="containsText" text="ACEPTABLE">
      <formula>NOT(ISERROR(SEARCH("ACEPTABLE",AI16)))</formula>
    </cfRule>
    <cfRule type="containsText" dxfId="3287" priority="3290" operator="containsText" text="SOBRESALIENTE">
      <formula>NOT(ISERROR(SEARCH("SOBRESALIENTE",AI16)))</formula>
    </cfRule>
  </conditionalFormatting>
  <conditionalFormatting sqref="AI18 AI20 AI2:AI14">
    <cfRule type="containsText" dxfId="3286" priority="3285" operator="containsText" text="NO CUMPLIDA">
      <formula>NOT(ISERROR(SEARCH("NO CUMPLIDA",AI2)))</formula>
    </cfRule>
    <cfRule type="containsText" dxfId="3285" priority="3286" operator="containsText" text="ACEPTABLE">
      <formula>NOT(ISERROR(SEARCH("ACEPTABLE",AI2)))</formula>
    </cfRule>
    <cfRule type="containsText" dxfId="3284" priority="3287" operator="containsText" text="SOBRESALIENTE">
      <formula>NOT(ISERROR(SEARCH("SOBRESALIENTE",AI2)))</formula>
    </cfRule>
  </conditionalFormatting>
  <conditionalFormatting sqref="AI44:AI55">
    <cfRule type="containsText" dxfId="3283" priority="3282" operator="containsText" text="NO CUMPLIDA">
      <formula>NOT(ISERROR(SEARCH("NO CUMPLIDA",AI44)))</formula>
    </cfRule>
    <cfRule type="containsText" dxfId="3282" priority="3283" operator="containsText" text="ACEPTABLE">
      <formula>NOT(ISERROR(SEARCH("ACEPTABLE",AI44)))</formula>
    </cfRule>
    <cfRule type="containsText" dxfId="3281" priority="3284" operator="containsText" text="SOBRESALIENTE">
      <formula>NOT(ISERROR(SEARCH("SOBRESALIENTE",AI44)))</formula>
    </cfRule>
  </conditionalFormatting>
  <conditionalFormatting sqref="AI208:AI213">
    <cfRule type="containsText" dxfId="3280" priority="3279" operator="containsText" text="NO CUMPLIDA">
      <formula>NOT(ISERROR(SEARCH("NO CUMPLIDA",AI208)))</formula>
    </cfRule>
    <cfRule type="containsText" dxfId="3279" priority="3280" operator="containsText" text="ACEPTABLE">
      <formula>NOT(ISERROR(SEARCH("ACEPTABLE",AI208)))</formula>
    </cfRule>
    <cfRule type="containsText" dxfId="3278" priority="3281" operator="containsText" text="SOBRESALIENTE">
      <formula>NOT(ISERROR(SEARCH("SOBRESALIENTE",AI208)))</formula>
    </cfRule>
  </conditionalFormatting>
  <conditionalFormatting sqref="AI214:AI223">
    <cfRule type="containsText" dxfId="3277" priority="3276" operator="containsText" text="NO CUMPLIDA">
      <formula>NOT(ISERROR(SEARCH("NO CUMPLIDA",AI214)))</formula>
    </cfRule>
    <cfRule type="containsText" dxfId="3276" priority="3277" operator="containsText" text="ACEPTABLE">
      <formula>NOT(ISERROR(SEARCH("ACEPTABLE",AI214)))</formula>
    </cfRule>
    <cfRule type="containsText" dxfId="3275" priority="3278" operator="containsText" text="SOBRESALIENTE">
      <formula>NOT(ISERROR(SEARCH("SOBRESALIENTE",AI214)))</formula>
    </cfRule>
  </conditionalFormatting>
  <conditionalFormatting sqref="AI470">
    <cfRule type="containsErrors" dxfId="3274" priority="3274">
      <formula>ISERROR(AI470)</formula>
    </cfRule>
    <cfRule type="containsBlanks" dxfId="3273" priority="3275">
      <formula>LEN(TRIM(AI470))=0</formula>
    </cfRule>
  </conditionalFormatting>
  <conditionalFormatting sqref="AI470">
    <cfRule type="containsText" dxfId="3272" priority="3271" operator="containsText" text="NO CUMPLIDA">
      <formula>NOT(ISERROR(SEARCH("NO CUMPLIDA",AI470)))</formula>
    </cfRule>
    <cfRule type="containsText" dxfId="3271" priority="3272" operator="containsText" text="ACEPTABLE">
      <formula>NOT(ISERROR(SEARCH("ACEPTABLE",AI470)))</formula>
    </cfRule>
    <cfRule type="containsText" dxfId="3270" priority="3273" operator="containsText" text="SOBRESALIENTE">
      <formula>NOT(ISERROR(SEARCH("SOBRESALIENTE",AI470)))</formula>
    </cfRule>
  </conditionalFormatting>
  <conditionalFormatting sqref="AI334">
    <cfRule type="containsErrors" dxfId="3269" priority="3269">
      <formula>ISERROR(AI334)</formula>
    </cfRule>
    <cfRule type="containsBlanks" dxfId="3268" priority="3270">
      <formula>LEN(TRIM(AI334))=0</formula>
    </cfRule>
  </conditionalFormatting>
  <conditionalFormatting sqref="AI334">
    <cfRule type="containsText" dxfId="3267" priority="3266" operator="containsText" text="NO CUMPLIDA">
      <formula>NOT(ISERROR(SEARCH("NO CUMPLIDA",AI334)))</formula>
    </cfRule>
    <cfRule type="containsText" dxfId="3266" priority="3267" operator="containsText" text="ACEPTABLE">
      <formula>NOT(ISERROR(SEARCH("ACEPTABLE",AI334)))</formula>
    </cfRule>
    <cfRule type="containsText" dxfId="3265" priority="3268" operator="containsText" text="SOBRESALIENTE">
      <formula>NOT(ISERROR(SEARCH("SOBRESALIENTE",AI334)))</formula>
    </cfRule>
  </conditionalFormatting>
  <conditionalFormatting sqref="AI15">
    <cfRule type="containsErrors" dxfId="3264" priority="3264">
      <formula>ISERROR(AI15)</formula>
    </cfRule>
    <cfRule type="containsBlanks" dxfId="3263" priority="3265">
      <formula>LEN(TRIM(AI15))=0</formula>
    </cfRule>
  </conditionalFormatting>
  <conditionalFormatting sqref="AI15">
    <cfRule type="containsText" dxfId="3262" priority="3261" operator="containsText" text="NO CUMPLIDA">
      <formula>NOT(ISERROR(SEARCH("NO CUMPLIDA",AI15)))</formula>
    </cfRule>
    <cfRule type="containsText" dxfId="3261" priority="3262" operator="containsText" text="ACEPTABLE">
      <formula>NOT(ISERROR(SEARCH("ACEPTABLE",AI15)))</formula>
    </cfRule>
    <cfRule type="containsText" dxfId="3260" priority="3263" operator="containsText" text="SOBRESALIENTE">
      <formula>NOT(ISERROR(SEARCH("SOBRESALIENTE",AI15)))</formula>
    </cfRule>
  </conditionalFormatting>
  <conditionalFormatting sqref="V36 AI36:AI37">
    <cfRule type="containsErrors" dxfId="3259" priority="3259">
      <formula>ISERROR(V36)</formula>
    </cfRule>
    <cfRule type="containsBlanks" dxfId="3258" priority="3260">
      <formula>LEN(TRIM(V36))=0</formula>
    </cfRule>
  </conditionalFormatting>
  <conditionalFormatting sqref="AI43 AI36:AI37">
    <cfRule type="containsText" dxfId="3257" priority="3256" operator="containsText" text="NO CUMPLIDA">
      <formula>NOT(ISERROR(SEARCH("NO CUMPLIDA",AI36)))</formula>
    </cfRule>
    <cfRule type="containsText" dxfId="3256" priority="3257" operator="containsText" text="ACEPTABLE">
      <formula>NOT(ISERROR(SEARCH("ACEPTABLE",AI36)))</formula>
    </cfRule>
    <cfRule type="containsText" dxfId="3255" priority="3258" operator="containsText" text="SOBRESALIENTE">
      <formula>NOT(ISERROR(SEARCH("SOBRESALIENTE",AI36)))</formula>
    </cfRule>
  </conditionalFormatting>
  <conditionalFormatting sqref="AI43">
    <cfRule type="containsText" dxfId="3254" priority="3253" operator="containsText" text="NO CUMPLIDA">
      <formula>NOT(ISERROR(SEARCH("NO CUMPLIDA",AI43)))</formula>
    </cfRule>
    <cfRule type="containsText" dxfId="3253" priority="3254" operator="containsText" text="ACEPTABLE">
      <formula>NOT(ISERROR(SEARCH("ACEPTABLE",AI43)))</formula>
    </cfRule>
    <cfRule type="containsText" dxfId="3252" priority="3255" operator="containsText" text="SOBRESALIENTE">
      <formula>NOT(ISERROR(SEARCH("SOBRESALIENTE",AI43)))</formula>
    </cfRule>
  </conditionalFormatting>
  <conditionalFormatting sqref="V38:V41 AI38:AI39 AI41:AI42">
    <cfRule type="containsErrors" dxfId="3251" priority="3251">
      <formula>ISERROR(V38)</formula>
    </cfRule>
    <cfRule type="containsBlanks" dxfId="3250" priority="3252">
      <formula>LEN(TRIM(V38))=0</formula>
    </cfRule>
  </conditionalFormatting>
  <conditionalFormatting sqref="AI38:AI39 AI41:AI42">
    <cfRule type="containsText" dxfId="3249" priority="3248" operator="containsText" text="NO CUMPLIDA">
      <formula>NOT(ISERROR(SEARCH("NO CUMPLIDA",AI38)))</formula>
    </cfRule>
    <cfRule type="containsText" dxfId="3248" priority="3249" operator="containsText" text="ACEPTABLE">
      <formula>NOT(ISERROR(SEARCH("ACEPTABLE",AI38)))</formula>
    </cfRule>
    <cfRule type="containsText" dxfId="3247" priority="3250" operator="containsText" text="SOBRESALIENTE">
      <formula>NOT(ISERROR(SEARCH("SOBRESALIENTE",AI38)))</formula>
    </cfRule>
  </conditionalFormatting>
  <conditionalFormatting sqref="V37">
    <cfRule type="containsErrors" dxfId="3246" priority="3246">
      <formula>ISERROR(V37)</formula>
    </cfRule>
    <cfRule type="containsBlanks" dxfId="3245" priority="3247">
      <formula>LEN(TRIM(V37))=0</formula>
    </cfRule>
  </conditionalFormatting>
  <conditionalFormatting sqref="AI40">
    <cfRule type="containsErrors" dxfId="3244" priority="3244">
      <formula>ISERROR(AI40)</formula>
    </cfRule>
    <cfRule type="containsBlanks" dxfId="3243" priority="3245">
      <formula>LEN(TRIM(AI40))=0</formula>
    </cfRule>
  </conditionalFormatting>
  <conditionalFormatting sqref="AI40">
    <cfRule type="containsText" dxfId="3242" priority="3241" operator="containsText" text="NO CUMPLIDA">
      <formula>NOT(ISERROR(SEARCH("NO CUMPLIDA",AI40)))</formula>
    </cfRule>
    <cfRule type="containsText" dxfId="3241" priority="3242" operator="containsText" text="ACEPTABLE">
      <formula>NOT(ISERROR(SEARCH("ACEPTABLE",AI40)))</formula>
    </cfRule>
    <cfRule type="containsText" dxfId="3240" priority="3243" operator="containsText" text="SOBRESALIENTE">
      <formula>NOT(ISERROR(SEARCH("SOBRESALIENTE",AI40)))</formula>
    </cfRule>
  </conditionalFormatting>
  <conditionalFormatting sqref="AI40">
    <cfRule type="containsText" dxfId="3239" priority="3238" operator="containsText" text="NO CUMPLIDA">
      <formula>NOT(ISERROR(SEARCH("NO CUMPLIDA",AI40)))</formula>
    </cfRule>
    <cfRule type="containsText" dxfId="3238" priority="3239" operator="containsText" text="ACEPTABLE">
      <formula>NOT(ISERROR(SEARCH("ACEPTABLE",AI40)))</formula>
    </cfRule>
    <cfRule type="containsText" dxfId="3237" priority="3240" operator="containsText" text="SOBRESALIENTE">
      <formula>NOT(ISERROR(SEARCH("SOBRESALIENTE",AI40)))</formula>
    </cfRule>
  </conditionalFormatting>
  <conditionalFormatting sqref="AI103">
    <cfRule type="containsText" dxfId="3236" priority="3235" operator="containsText" text="NO CUMPLIDA">
      <formula>NOT(ISERROR(SEARCH("NO CUMPLIDA",AI103)))</formula>
    </cfRule>
    <cfRule type="containsText" dxfId="3235" priority="3236" operator="containsText" text="ACEPTABLE">
      <formula>NOT(ISERROR(SEARCH("ACEPTABLE",AI103)))</formula>
    </cfRule>
    <cfRule type="containsText" dxfId="3234" priority="3237" operator="containsText" text="SOBRESALIENTE">
      <formula>NOT(ISERROR(SEARCH("SOBRESALIENTE",AI103)))</formula>
    </cfRule>
  </conditionalFormatting>
  <conditionalFormatting sqref="AI119:AI120">
    <cfRule type="containsText" dxfId="3233" priority="3232" operator="containsText" text="NO CUMPLIDA">
      <formula>NOT(ISERROR(SEARCH("NO CUMPLIDA",AI119)))</formula>
    </cfRule>
    <cfRule type="containsText" dxfId="3232" priority="3233" operator="containsText" text="ACEPTABLE">
      <formula>NOT(ISERROR(SEARCH("ACEPTABLE",AI119)))</formula>
    </cfRule>
    <cfRule type="containsText" dxfId="3231" priority="3234" operator="containsText" text="SOBRESALIENTE">
      <formula>NOT(ISERROR(SEARCH("SOBRESALIENTE",AI119)))</formula>
    </cfRule>
  </conditionalFormatting>
  <conditionalFormatting sqref="AI121:AI122">
    <cfRule type="containsText" dxfId="3230" priority="3229" operator="containsText" text="NO CUMPLIDA">
      <formula>NOT(ISERROR(SEARCH("NO CUMPLIDA",AI121)))</formula>
    </cfRule>
    <cfRule type="containsText" dxfId="3229" priority="3230" operator="containsText" text="ACEPTABLE">
      <formula>NOT(ISERROR(SEARCH("ACEPTABLE",AI121)))</formula>
    </cfRule>
    <cfRule type="containsText" dxfId="3228" priority="3231" operator="containsText" text="SOBRESALIENTE">
      <formula>NOT(ISERROR(SEARCH("SOBRESALIENTE",AI121)))</formula>
    </cfRule>
  </conditionalFormatting>
  <conditionalFormatting sqref="AI228">
    <cfRule type="containsText" dxfId="3227" priority="3226" operator="containsText" text="NO CUMPLIDA">
      <formula>NOT(ISERROR(SEARCH("NO CUMPLIDA",AI228)))</formula>
    </cfRule>
    <cfRule type="containsText" dxfId="3226" priority="3227" operator="containsText" text="ACEPTABLE">
      <formula>NOT(ISERROR(SEARCH("ACEPTABLE",AI228)))</formula>
    </cfRule>
    <cfRule type="containsText" dxfId="3225" priority="3228" operator="containsText" text="SOBRESALIENTE">
      <formula>NOT(ISERROR(SEARCH("SOBRESALIENTE",AI228)))</formula>
    </cfRule>
  </conditionalFormatting>
  <conditionalFormatting sqref="AI471:AI473">
    <cfRule type="containsErrors" dxfId="3224" priority="3224">
      <formula>ISERROR(AI471)</formula>
    </cfRule>
    <cfRule type="containsBlanks" dxfId="3223" priority="3225">
      <formula>LEN(TRIM(AI471))=0</formula>
    </cfRule>
  </conditionalFormatting>
  <conditionalFormatting sqref="AI471:AI473">
    <cfRule type="containsText" dxfId="3222" priority="3221" operator="containsText" text="NO CUMPLIDA">
      <formula>NOT(ISERROR(SEARCH("NO CUMPLIDA",AI471)))</formula>
    </cfRule>
    <cfRule type="containsText" dxfId="3221" priority="3222" operator="containsText" text="ACEPTABLE">
      <formula>NOT(ISERROR(SEARCH("ACEPTABLE",AI471)))</formula>
    </cfRule>
    <cfRule type="containsText" dxfId="3220" priority="3223" operator="containsText" text="SOBRESALIENTE">
      <formula>NOT(ISERROR(SEARCH("SOBRESALIENTE",AI471)))</formula>
    </cfRule>
  </conditionalFormatting>
  <conditionalFormatting sqref="V42">
    <cfRule type="containsErrors" dxfId="3219" priority="3219">
      <formula>ISERROR(V42)</formula>
    </cfRule>
    <cfRule type="containsBlanks" dxfId="3218" priority="3220">
      <formula>LEN(TRIM(V42))=0</formula>
    </cfRule>
  </conditionalFormatting>
  <conditionalFormatting sqref="AI259:AI260 AI150 AI102:AI103 AI91 AI78 AI207:AI208 AI331:AI332 AI428:AI435 AI378:AI379 AI449:AI450 AI238:AI240">
    <cfRule type="containsText" dxfId="3217" priority="3216" operator="containsText" text="NO CUMPLIDA">
      <formula>NOT(ISERROR(SEARCH("NO CUMPLIDA",AI78)))</formula>
    </cfRule>
    <cfRule type="containsText" dxfId="3216" priority="3217" operator="containsText" text="ACEPTABLE">
      <formula>NOT(ISERROR(SEARCH("ACEPTABLE",AI78)))</formula>
    </cfRule>
    <cfRule type="containsText" dxfId="3215" priority="3218" operator="containsText" text="SOBRESALIENTE">
      <formula>NOT(ISERROR(SEARCH("SOBRESALIENTE",AI78)))</formula>
    </cfRule>
  </conditionalFormatting>
  <conditionalFormatting sqref="AI11:AI12">
    <cfRule type="containsText" dxfId="3214" priority="3213" operator="containsText" text="NO CUMPLIDA">
      <formula>NOT(ISERROR(SEARCH("NO CUMPLIDA",AI11)))</formula>
    </cfRule>
    <cfRule type="containsText" dxfId="3213" priority="3214" operator="containsText" text="ACEPTABLE">
      <formula>NOT(ISERROR(SEARCH("ACEPTABLE",AI11)))</formula>
    </cfRule>
    <cfRule type="containsText" dxfId="3212" priority="3215" operator="containsText" text="SOBRESALIENTE">
      <formula>NOT(ISERROR(SEARCH("SOBRESALIENTE",AI11)))</formula>
    </cfRule>
  </conditionalFormatting>
  <conditionalFormatting sqref="AI11:AI12">
    <cfRule type="containsText" dxfId="3211" priority="3210" operator="containsText" text="NO CUMPLIDA">
      <formula>NOT(ISERROR(SEARCH("NO CUMPLIDA",AI11)))</formula>
    </cfRule>
    <cfRule type="containsText" dxfId="3210" priority="3211" operator="containsText" text="ACEPTABLE">
      <formula>NOT(ISERROR(SEARCH("ACEPTABLE",AI11)))</formula>
    </cfRule>
    <cfRule type="containsText" dxfId="3209" priority="3212" operator="containsText" text="SOBRESALIENTE">
      <formula>NOT(ISERROR(SEARCH("SOBRESALIENTE",AI11)))</formula>
    </cfRule>
  </conditionalFormatting>
  <conditionalFormatting sqref="Y256:Y474 Y2:Y254">
    <cfRule type="containsErrors" dxfId="3208" priority="3208">
      <formula>ISERROR(Y2)</formula>
    </cfRule>
    <cfRule type="containsBlanks" dxfId="3207" priority="3209">
      <formula>LEN(TRIM(Y2))=0</formula>
    </cfRule>
  </conditionalFormatting>
  <conditionalFormatting sqref="AF43:AF55 AF35 AG35:AG55 AG106:AG116 AF64:AG105 AF2:AG34">
    <cfRule type="containsErrors" dxfId="3206" priority="3206">
      <formula>ISERROR(AF2)</formula>
    </cfRule>
    <cfRule type="containsBlanks" dxfId="3205" priority="3207">
      <formula>LEN(TRIM(AF2))=0</formula>
    </cfRule>
  </conditionalFormatting>
  <conditionalFormatting sqref="AF36">
    <cfRule type="containsErrors" dxfId="3204" priority="3204">
      <formula>ISERROR(AF36)</formula>
    </cfRule>
    <cfRule type="containsBlanks" dxfId="3203" priority="3205">
      <formula>LEN(TRIM(AF36))=0</formula>
    </cfRule>
  </conditionalFormatting>
  <conditionalFormatting sqref="AF38:AF42">
    <cfRule type="containsErrors" dxfId="3202" priority="3202">
      <formula>ISERROR(AF38)</formula>
    </cfRule>
    <cfRule type="containsBlanks" dxfId="3201" priority="3203">
      <formula>LEN(TRIM(AF38))=0</formula>
    </cfRule>
  </conditionalFormatting>
  <conditionalFormatting sqref="X77">
    <cfRule type="containsErrors" dxfId="3200" priority="3200">
      <formula>ISERROR(X77)</formula>
    </cfRule>
    <cfRule type="containsBlanks" dxfId="3199" priority="3201">
      <formula>LEN(TRIM(X77))=0</formula>
    </cfRule>
  </conditionalFormatting>
  <conditionalFormatting sqref="W299:X299 W289:X290 W286:X286 W293:X293 W302:X302 W308:X309 W306:X306">
    <cfRule type="notContainsBlanks" dxfId="3198" priority="3199">
      <formula>LEN(TRIM(W286))&gt;0</formula>
    </cfRule>
  </conditionalFormatting>
  <conditionalFormatting sqref="W313:X314">
    <cfRule type="notContainsBlanks" dxfId="3197" priority="3198">
      <formula>LEN(TRIM(W313))&gt;0</formula>
    </cfRule>
  </conditionalFormatting>
  <conditionalFormatting sqref="W304:X304">
    <cfRule type="notContainsBlanks" dxfId="3196" priority="3197">
      <formula>LEN(TRIM(W304))&gt;0</formula>
    </cfRule>
  </conditionalFormatting>
  <conditionalFormatting sqref="W312:X312">
    <cfRule type="notContainsBlanks" dxfId="3195" priority="3196">
      <formula>LEN(TRIM(W312))&gt;0</formula>
    </cfRule>
  </conditionalFormatting>
  <conditionalFormatting sqref="W280:X280">
    <cfRule type="notContainsBlanks" dxfId="3194" priority="3192">
      <formula>LEN(TRIM(W280))&gt;0</formula>
    </cfRule>
  </conditionalFormatting>
  <conditionalFormatting sqref="W297:X297">
    <cfRule type="notContainsBlanks" dxfId="3193" priority="3195">
      <formula>LEN(TRIM(W297))&gt;0</formula>
    </cfRule>
  </conditionalFormatting>
  <conditionalFormatting sqref="W310:X310">
    <cfRule type="notContainsBlanks" dxfId="3192" priority="3194">
      <formula>LEN(TRIM(W310))&gt;0</formula>
    </cfRule>
  </conditionalFormatting>
  <conditionalFormatting sqref="W298:X298">
    <cfRule type="notContainsBlanks" dxfId="3191" priority="3193">
      <formula>LEN(TRIM(W298))&gt;0</formula>
    </cfRule>
  </conditionalFormatting>
  <conditionalFormatting sqref="W281:X281">
    <cfRule type="notContainsBlanks" dxfId="3190" priority="3191">
      <formula>LEN(TRIM(W281))&gt;0</formula>
    </cfRule>
  </conditionalFormatting>
  <conditionalFormatting sqref="W282:X282">
    <cfRule type="notContainsBlanks" dxfId="3189" priority="3190">
      <formula>LEN(TRIM(W282))&gt;0</formula>
    </cfRule>
  </conditionalFormatting>
  <conditionalFormatting sqref="W288:X288">
    <cfRule type="notContainsBlanks" dxfId="3188" priority="3189">
      <formula>LEN(TRIM(W288))&gt;0</formula>
    </cfRule>
  </conditionalFormatting>
  <conditionalFormatting sqref="W276:X276">
    <cfRule type="notContainsBlanks" dxfId="3187" priority="3188">
      <formula>LEN(TRIM(W276))&gt;0</formula>
    </cfRule>
  </conditionalFormatting>
  <conditionalFormatting sqref="W279:X279">
    <cfRule type="notContainsBlanks" dxfId="3186" priority="3187">
      <formula>LEN(TRIM(W279))&gt;0</formula>
    </cfRule>
  </conditionalFormatting>
  <conditionalFormatting sqref="W283:X283">
    <cfRule type="notContainsBlanks" dxfId="3185" priority="3186">
      <formula>LEN(TRIM(W283))&gt;0</formula>
    </cfRule>
  </conditionalFormatting>
  <conditionalFormatting sqref="W285:X285">
    <cfRule type="notContainsBlanks" dxfId="3184" priority="3185">
      <formula>LEN(TRIM(W285))&gt;0</formula>
    </cfRule>
  </conditionalFormatting>
  <conditionalFormatting sqref="W291:X291">
    <cfRule type="notContainsBlanks" dxfId="3183" priority="3184">
      <formula>LEN(TRIM(W291))&gt;0</formula>
    </cfRule>
  </conditionalFormatting>
  <conditionalFormatting sqref="W292">
    <cfRule type="notContainsBlanks" dxfId="3182" priority="3183">
      <formula>LEN(TRIM(W292))&gt;0</formula>
    </cfRule>
  </conditionalFormatting>
  <conditionalFormatting sqref="X292">
    <cfRule type="notContainsBlanks" dxfId="3181" priority="3182">
      <formula>LEN(TRIM(X292))&gt;0</formula>
    </cfRule>
  </conditionalFormatting>
  <conditionalFormatting sqref="W300:X300">
    <cfRule type="notContainsBlanks" dxfId="3180" priority="3181">
      <formula>LEN(TRIM(W300))&gt;0</formula>
    </cfRule>
  </conditionalFormatting>
  <conditionalFormatting sqref="W277:X277">
    <cfRule type="notContainsBlanks" dxfId="3179" priority="3180">
      <formula>LEN(TRIM(W277))&gt;0</formula>
    </cfRule>
  </conditionalFormatting>
  <conditionalFormatting sqref="W278:X278">
    <cfRule type="notContainsBlanks" dxfId="3178" priority="3179">
      <formula>LEN(TRIM(W278))&gt;0</formula>
    </cfRule>
  </conditionalFormatting>
  <conditionalFormatting sqref="W284:X284">
    <cfRule type="notContainsBlanks" dxfId="3177" priority="3178">
      <formula>LEN(TRIM(W284))&gt;0</formula>
    </cfRule>
  </conditionalFormatting>
  <conditionalFormatting sqref="W315:X315">
    <cfRule type="notContainsBlanks" dxfId="3176" priority="3177">
      <formula>LEN(TRIM(W315))&gt;0</formula>
    </cfRule>
  </conditionalFormatting>
  <conditionalFormatting sqref="W295:X295">
    <cfRule type="notContainsBlanks" dxfId="3175" priority="3176">
      <formula>LEN(TRIM(W295))&gt;0</formula>
    </cfRule>
  </conditionalFormatting>
  <conditionalFormatting sqref="W305:X305">
    <cfRule type="notContainsBlanks" dxfId="3174" priority="3175">
      <formula>LEN(TRIM(W305))&gt;0</formula>
    </cfRule>
  </conditionalFormatting>
  <conditionalFormatting sqref="W287:X287">
    <cfRule type="notContainsBlanks" dxfId="3173" priority="3174">
      <formula>LEN(TRIM(W287))&gt;0</formula>
    </cfRule>
  </conditionalFormatting>
  <conditionalFormatting sqref="W303:X303">
    <cfRule type="notContainsBlanks" dxfId="3172" priority="3173">
      <formula>LEN(TRIM(W303))&gt;0</formula>
    </cfRule>
  </conditionalFormatting>
  <conditionalFormatting sqref="W301:X301">
    <cfRule type="notContainsBlanks" dxfId="3171" priority="3172">
      <formula>LEN(TRIM(W301))&gt;0</formula>
    </cfRule>
  </conditionalFormatting>
  <conditionalFormatting sqref="W307:X307">
    <cfRule type="notContainsBlanks" dxfId="3170" priority="3171">
      <formula>LEN(TRIM(W307))&gt;0</formula>
    </cfRule>
  </conditionalFormatting>
  <conditionalFormatting sqref="W294:X294">
    <cfRule type="notContainsBlanks" dxfId="3169" priority="3170">
      <formula>LEN(TRIM(W294))&gt;0</formula>
    </cfRule>
  </conditionalFormatting>
  <conditionalFormatting sqref="W311:X311">
    <cfRule type="notContainsBlanks" dxfId="3168" priority="3169">
      <formula>LEN(TRIM(W311))&gt;0</formula>
    </cfRule>
  </conditionalFormatting>
  <conditionalFormatting sqref="W463:X474">
    <cfRule type="containsErrors" dxfId="3167" priority="3167">
      <formula>ISERROR(W463)</formula>
    </cfRule>
    <cfRule type="containsBlanks" dxfId="3166" priority="3168">
      <formula>LEN(TRIM(W463))=0</formula>
    </cfRule>
  </conditionalFormatting>
  <conditionalFormatting sqref="W133:X143">
    <cfRule type="containsErrors" dxfId="3165" priority="3165">
      <formula>ISERROR(W133)</formula>
    </cfRule>
    <cfRule type="containsBlanks" dxfId="3164" priority="3166">
      <formula>LEN(TRIM(W133))=0</formula>
    </cfRule>
  </conditionalFormatting>
  <conditionalFormatting sqref="W157:X158">
    <cfRule type="containsErrors" dxfId="3163" priority="3163">
      <formula>ISERROR(W157)</formula>
    </cfRule>
    <cfRule type="containsBlanks" dxfId="3162" priority="3164">
      <formula>LEN(TRIM(W157))=0</formula>
    </cfRule>
  </conditionalFormatting>
  <conditionalFormatting sqref="V96">
    <cfRule type="containsErrors" dxfId="3161" priority="3161">
      <formula>ISERROR(V96)</formula>
    </cfRule>
    <cfRule type="containsBlanks" dxfId="3160" priority="3162">
      <formula>LEN(TRIM(V96))=0</formula>
    </cfRule>
  </conditionalFormatting>
  <conditionalFormatting sqref="Y56 AG56:AG63 AI56:AI58">
    <cfRule type="containsErrors" dxfId="3159" priority="3159">
      <formula>ISERROR(Y56)</formula>
    </cfRule>
    <cfRule type="containsBlanks" dxfId="3158" priority="3160">
      <formula>LEN(TRIM(Y56))=0</formula>
    </cfRule>
  </conditionalFormatting>
  <conditionalFormatting sqref="AK56:AK63">
    <cfRule type="containsErrors" dxfId="3157" priority="3149">
      <formula>ISERROR(AK56)</formula>
    </cfRule>
    <cfRule type="containsBlanks" dxfId="3156" priority="3150">
      <formula>LEN(TRIM(AK56))=0</formula>
    </cfRule>
  </conditionalFormatting>
  <conditionalFormatting sqref="AI59">
    <cfRule type="containsErrors" dxfId="3155" priority="3147">
      <formula>ISERROR(AI59)</formula>
    </cfRule>
    <cfRule type="containsBlanks" dxfId="3154" priority="3148">
      <formula>LEN(TRIM(AI59))=0</formula>
    </cfRule>
  </conditionalFormatting>
  <conditionalFormatting sqref="AI56:AI58">
    <cfRule type="containsText" dxfId="3153" priority="3156" operator="containsText" text="NO CUMPLIDA">
      <formula>NOT(ISERROR(SEARCH("NO CUMPLIDA",AI56)))</formula>
    </cfRule>
    <cfRule type="containsText" dxfId="3152" priority="3157" operator="containsText" text="ACEPTABLE">
      <formula>NOT(ISERROR(SEARCH("ACEPTABLE",AI56)))</formula>
    </cfRule>
    <cfRule type="containsText" dxfId="3151" priority="3158" operator="containsText" text="SOBRESALIENTE">
      <formula>NOT(ISERROR(SEARCH("SOBRESALIENTE",AI56)))</formula>
    </cfRule>
  </conditionalFormatting>
  <conditionalFormatting sqref="AI60:AI61 Y57:Y61">
    <cfRule type="containsErrors" dxfId="3150" priority="3154">
      <formula>ISERROR(Y57)</formula>
    </cfRule>
    <cfRule type="containsBlanks" dxfId="3149" priority="3155">
      <formula>LEN(TRIM(Y57))=0</formula>
    </cfRule>
  </conditionalFormatting>
  <conditionalFormatting sqref="AI60:AI61">
    <cfRule type="containsText" dxfId="3148" priority="3151" operator="containsText" text="NO CUMPLIDA">
      <formula>NOT(ISERROR(SEARCH("NO CUMPLIDA",AI60)))</formula>
    </cfRule>
    <cfRule type="containsText" dxfId="3147" priority="3152" operator="containsText" text="ACEPTABLE">
      <formula>NOT(ISERROR(SEARCH("ACEPTABLE",AI60)))</formula>
    </cfRule>
    <cfRule type="containsText" dxfId="3146" priority="3153" operator="containsText" text="SOBRESALIENTE">
      <formula>NOT(ISERROR(SEARCH("SOBRESALIENTE",AI60)))</formula>
    </cfRule>
  </conditionalFormatting>
  <conditionalFormatting sqref="AI59">
    <cfRule type="containsText" dxfId="3145" priority="3144" operator="containsText" text="NO CUMPLIDA">
      <formula>NOT(ISERROR(SEARCH("NO CUMPLIDA",AI59)))</formula>
    </cfRule>
    <cfRule type="containsText" dxfId="3144" priority="3145" operator="containsText" text="ACEPTABLE">
      <formula>NOT(ISERROR(SEARCH("ACEPTABLE",AI59)))</formula>
    </cfRule>
    <cfRule type="containsText" dxfId="3143" priority="3146" operator="containsText" text="SOBRESALIENTE">
      <formula>NOT(ISERROR(SEARCH("SOBRESALIENTE",AI59)))</formula>
    </cfRule>
  </conditionalFormatting>
  <conditionalFormatting sqref="AI59">
    <cfRule type="containsText" dxfId="3142" priority="3141" operator="containsText" text="NO CUMPLIDA">
      <formula>NOT(ISERROR(SEARCH("NO CUMPLIDA",AI59)))</formula>
    </cfRule>
    <cfRule type="containsText" dxfId="3141" priority="3142" operator="containsText" text="ACEPTABLE">
      <formula>NOT(ISERROR(SEARCH("ACEPTABLE",AI59)))</formula>
    </cfRule>
    <cfRule type="containsText" dxfId="3140" priority="3143" operator="containsText" text="SOBRESALIENTE">
      <formula>NOT(ISERROR(SEARCH("SOBRESALIENTE",AI59)))</formula>
    </cfRule>
  </conditionalFormatting>
  <conditionalFormatting sqref="AI57">
    <cfRule type="containsErrors" dxfId="3139" priority="3139">
      <formula>ISERROR(AI57)</formula>
    </cfRule>
    <cfRule type="containsBlanks" dxfId="3138" priority="3140">
      <formula>LEN(TRIM(AI57))=0</formula>
    </cfRule>
  </conditionalFormatting>
  <conditionalFormatting sqref="AI347">
    <cfRule type="containsText" dxfId="3137" priority="3136" operator="containsText" text="NO CUMPLIDA">
      <formula>NOT(ISERROR(SEARCH("NO CUMPLIDA",AI347)))</formula>
    </cfRule>
    <cfRule type="containsText" dxfId="3136" priority="3137" operator="containsText" text="ACEPTABLE">
      <formula>NOT(ISERROR(SEARCH("ACEPTABLE",AI347)))</formula>
    </cfRule>
    <cfRule type="containsText" dxfId="3135" priority="3138" operator="containsText" text="SOBRESALIENTE">
      <formula>NOT(ISERROR(SEARCH("SOBRESALIENTE",AI347)))</formula>
    </cfRule>
  </conditionalFormatting>
  <conditionalFormatting sqref="AI134">
    <cfRule type="containsText" dxfId="3134" priority="3133" operator="containsText" text="NO CUMPLIDA">
      <formula>NOT(ISERROR(SEARCH("NO CUMPLIDA",AI134)))</formula>
    </cfRule>
    <cfRule type="containsText" dxfId="3133" priority="3134" operator="containsText" text="ACEPTABLE">
      <formula>NOT(ISERROR(SEARCH("ACEPTABLE",AI134)))</formula>
    </cfRule>
    <cfRule type="containsText" dxfId="3132" priority="3135" operator="containsText" text="SOBRESALIENTE">
      <formula>NOT(ISERROR(SEARCH("SOBRESALIENTE",AI134)))</formula>
    </cfRule>
  </conditionalFormatting>
  <conditionalFormatting sqref="AI450">
    <cfRule type="containsText" dxfId="3131" priority="3130" operator="containsText" text="NO CUMPLIDA">
      <formula>NOT(ISERROR(SEARCH("NO CUMPLIDA",AI450)))</formula>
    </cfRule>
    <cfRule type="containsText" dxfId="3130" priority="3131" operator="containsText" text="ACEPTABLE">
      <formula>NOT(ISERROR(SEARCH("ACEPTABLE",AI450)))</formula>
    </cfRule>
    <cfRule type="containsText" dxfId="3129" priority="3132" operator="containsText" text="SOBRESALIENTE">
      <formula>NOT(ISERROR(SEARCH("SOBRESALIENTE",AI450)))</formula>
    </cfRule>
  </conditionalFormatting>
  <conditionalFormatting sqref="AJ276:AJ312 AJ314:AJ315">
    <cfRule type="containsErrors" dxfId="3128" priority="3128">
      <formula>ISERROR(AJ276)</formula>
    </cfRule>
    <cfRule type="containsBlanks" dxfId="3127" priority="3129">
      <formula>LEN(TRIM(AJ276))=0</formula>
    </cfRule>
  </conditionalFormatting>
  <conditionalFormatting sqref="AJ313">
    <cfRule type="containsErrors" dxfId="3126" priority="3126">
      <formula>ISERROR(AJ313)</formula>
    </cfRule>
    <cfRule type="containsBlanks" dxfId="3125" priority="3127">
      <formula>LEN(TRIM(AJ313))=0</formula>
    </cfRule>
  </conditionalFormatting>
  <conditionalFormatting sqref="AJ316:AJ390">
    <cfRule type="containsErrors" dxfId="3124" priority="3124">
      <formula>ISERROR(AJ316)</formula>
    </cfRule>
    <cfRule type="containsBlanks" dxfId="3123" priority="3125">
      <formula>LEN(TRIM(AJ316))=0</formula>
    </cfRule>
  </conditionalFormatting>
  <conditionalFormatting sqref="AJ391:AJ410">
    <cfRule type="containsErrors" dxfId="3122" priority="3122">
      <formula>ISERROR(AJ391)</formula>
    </cfRule>
    <cfRule type="containsBlanks" dxfId="3121" priority="3123">
      <formula>LEN(TRIM(AJ391))=0</formula>
    </cfRule>
  </conditionalFormatting>
  <conditionalFormatting sqref="AJ411:AJ429">
    <cfRule type="containsErrors" dxfId="3120" priority="3120">
      <formula>ISERROR(AJ411)</formula>
    </cfRule>
    <cfRule type="containsBlanks" dxfId="3119" priority="3121">
      <formula>LEN(TRIM(AJ411))=0</formula>
    </cfRule>
  </conditionalFormatting>
  <conditionalFormatting sqref="AJ430:AJ460">
    <cfRule type="containsErrors" dxfId="3118" priority="3118">
      <formula>ISERROR(AJ430)</formula>
    </cfRule>
    <cfRule type="containsBlanks" dxfId="3117" priority="3119">
      <formula>LEN(TRIM(AJ430))=0</formula>
    </cfRule>
  </conditionalFormatting>
  <conditionalFormatting sqref="AJ461:AJ470">
    <cfRule type="containsErrors" dxfId="3116" priority="3116">
      <formula>ISERROR(AJ461)</formula>
    </cfRule>
    <cfRule type="containsBlanks" dxfId="3115" priority="3117">
      <formula>LEN(TRIM(AJ461))=0</formula>
    </cfRule>
  </conditionalFormatting>
  <conditionalFormatting sqref="W255">
    <cfRule type="containsErrors" dxfId="3114" priority="3114">
      <formula>ISERROR(W255)</formula>
    </cfRule>
    <cfRule type="containsBlanks" dxfId="3113" priority="3115">
      <formula>LEN(TRIM(W255))=0</formula>
    </cfRule>
  </conditionalFormatting>
  <conditionalFormatting sqref="X255">
    <cfRule type="containsErrors" dxfId="3112" priority="3112">
      <formula>ISERROR(X255)</formula>
    </cfRule>
    <cfRule type="containsBlanks" dxfId="3111" priority="3113">
      <formula>LEN(TRIM(X255))=0</formula>
    </cfRule>
  </conditionalFormatting>
  <conditionalFormatting sqref="AF255">
    <cfRule type="containsErrors" dxfId="3110" priority="3110">
      <formula>ISERROR(AF255)</formula>
    </cfRule>
    <cfRule type="containsBlanks" dxfId="3109" priority="3111">
      <formula>LEN(TRIM(AF255))=0</formula>
    </cfRule>
  </conditionalFormatting>
  <conditionalFormatting sqref="AG255">
    <cfRule type="containsErrors" dxfId="3108" priority="3108">
      <formula>ISERROR(AG255)</formula>
    </cfRule>
    <cfRule type="containsBlanks" dxfId="3107" priority="3109">
      <formula>LEN(TRIM(AG255))=0</formula>
    </cfRule>
  </conditionalFormatting>
  <conditionalFormatting sqref="AJ34:AJ35 AJ43:AJ55">
    <cfRule type="containsErrors" dxfId="3106" priority="3106">
      <formula>ISERROR(AJ34)</formula>
    </cfRule>
    <cfRule type="containsBlanks" dxfId="3105" priority="3107">
      <formula>LEN(TRIM(AJ34))=0</formula>
    </cfRule>
  </conditionalFormatting>
  <conditionalFormatting sqref="AJ38:AJ42">
    <cfRule type="containsErrors" dxfId="3104" priority="3104">
      <formula>ISERROR(AJ38)</formula>
    </cfRule>
    <cfRule type="containsBlanks" dxfId="3103" priority="3105">
      <formula>LEN(TRIM(AJ38))=0</formula>
    </cfRule>
  </conditionalFormatting>
  <conditionalFormatting sqref="AJ37">
    <cfRule type="containsErrors" dxfId="3102" priority="3102">
      <formula>ISERROR(AJ37)</formula>
    </cfRule>
    <cfRule type="containsBlanks" dxfId="3101" priority="3103">
      <formula>LEN(TRIM(AJ37))=0</formula>
    </cfRule>
  </conditionalFormatting>
  <conditionalFormatting sqref="AJ36">
    <cfRule type="containsErrors" dxfId="3100" priority="3100">
      <formula>ISERROR(AJ36)</formula>
    </cfRule>
    <cfRule type="containsBlanks" dxfId="3099" priority="3101">
      <formula>LEN(TRIM(AJ36))=0</formula>
    </cfRule>
  </conditionalFormatting>
  <conditionalFormatting sqref="AI49">
    <cfRule type="containsText" dxfId="3098" priority="3097" operator="containsText" text="NO CUMPLIDA">
      <formula>NOT(ISERROR(SEARCH("NO CUMPLIDA",AI49)))</formula>
    </cfRule>
    <cfRule type="containsText" dxfId="3097" priority="3098" operator="containsText" text="ACEPTABLE">
      <formula>NOT(ISERROR(SEARCH("ACEPTABLE",AI49)))</formula>
    </cfRule>
    <cfRule type="containsText" dxfId="3096" priority="3099" operator="containsText" text="SOBRESALIENTE">
      <formula>NOT(ISERROR(SEARCH("SOBRESALIENTE",AI49)))</formula>
    </cfRule>
  </conditionalFormatting>
  <conditionalFormatting sqref="Y49">
    <cfRule type="containsErrors" dxfId="3095" priority="3095">
      <formula>ISERROR(Y49)</formula>
    </cfRule>
    <cfRule type="containsBlanks" dxfId="3094" priority="3096">
      <formula>LEN(TRIM(Y49))=0</formula>
    </cfRule>
  </conditionalFormatting>
  <conditionalFormatting sqref="Z2:AA48 Z64:AA76 Z224:AA295 Z366:AA379 Z107:AA165 Z426:AA474 Z422:AA423 Z78:AA103 Z77 Z391:AA420 Z50:AA55 Z172:AA173 Z297:AA322 Z324:AA329 Z176:AA190 Z201:AA202 AA199 Z192:AA198">
    <cfRule type="containsErrors" dxfId="3093" priority="3093">
      <formula>ISERROR(Z2)</formula>
    </cfRule>
    <cfRule type="containsBlanks" dxfId="3092" priority="3094">
      <formula>LEN(TRIM(Z2))=0</formula>
    </cfRule>
  </conditionalFormatting>
  <conditionalFormatting sqref="AC2:AD48 AC64:AD76 AC224:AD295 AC366:AD379 AC426:AD474 AC422:AD423 AC78:AD103 AC77 AC391:AD420 AC50:AD55 AC172:AD173 AC297:AD322 AC324:AD329 AC106:AD165 AC176:AD190 AC201:AD202 AC192:AD198">
    <cfRule type="containsErrors" dxfId="3091" priority="3091">
      <formula>ISERROR(AC2)</formula>
    </cfRule>
    <cfRule type="containsBlanks" dxfId="3090" priority="3092">
      <formula>LEN(TRIM(AC2))=0</formula>
    </cfRule>
  </conditionalFormatting>
  <conditionalFormatting sqref="AB2:AB56 AB58:AB254 AB256:AB419 AB421:AB474">
    <cfRule type="containsErrors" dxfId="3089" priority="3089">
      <formula>ISERROR(AB2)</formula>
    </cfRule>
    <cfRule type="containsBlanks" dxfId="3088" priority="3090">
      <formula>LEN(TRIM(AB2))=0</formula>
    </cfRule>
  </conditionalFormatting>
  <conditionalFormatting sqref="AE2:AE56 AE58:AE254 AE256:AE419 AE421:AE474">
    <cfRule type="containsErrors" dxfId="3087" priority="3087">
      <formula>ISERROR(AE2)</formula>
    </cfRule>
    <cfRule type="containsBlanks" dxfId="3086" priority="3088">
      <formula>LEN(TRIM(AE2))=0</formula>
    </cfRule>
  </conditionalFormatting>
  <conditionalFormatting sqref="AH2:AH56 AH256:AH419 AH421:AH474 AH58:AH190 AH192:AH254">
    <cfRule type="containsErrors" dxfId="3085" priority="3085">
      <formula>ISERROR(AH2)</formula>
    </cfRule>
    <cfRule type="containsBlanks" dxfId="3084" priority="3086">
      <formula>LEN(TRIM(AH2))=0</formula>
    </cfRule>
  </conditionalFormatting>
  <conditionalFormatting sqref="AI121">
    <cfRule type="containsText" dxfId="3083" priority="3082" operator="containsText" text="NO CUMPLIDA">
      <formula>NOT(ISERROR(SEARCH("NO CUMPLIDA",AI121)))</formula>
    </cfRule>
    <cfRule type="containsText" dxfId="3082" priority="3083" operator="containsText" text="ACEPTABLE">
      <formula>NOT(ISERROR(SEARCH("ACEPTABLE",AI121)))</formula>
    </cfRule>
    <cfRule type="containsText" dxfId="3081" priority="3084" operator="containsText" text="SOBRESALIENTE">
      <formula>NOT(ISERROR(SEARCH("SOBRESALIENTE",AI121)))</formula>
    </cfRule>
  </conditionalFormatting>
  <conditionalFormatting sqref="AH255">
    <cfRule type="containsErrors" dxfId="3080" priority="3080">
      <formula>ISERROR(AH255)</formula>
    </cfRule>
    <cfRule type="containsBlanks" dxfId="3079" priority="3081">
      <formula>LEN(TRIM(AH255))=0</formula>
    </cfRule>
  </conditionalFormatting>
  <conditionalFormatting sqref="AH255">
    <cfRule type="containsErrors" dxfId="3078" priority="3078">
      <formula>ISERROR(AH255)</formula>
    </cfRule>
    <cfRule type="containsBlanks" dxfId="3077" priority="3079">
      <formula>LEN(TRIM(AH255))=0</formula>
    </cfRule>
  </conditionalFormatting>
  <conditionalFormatting sqref="AE255 AB255 Y255">
    <cfRule type="containsErrors" dxfId="3076" priority="3076">
      <formula>ISERROR(Y255)</formula>
    </cfRule>
    <cfRule type="containsBlanks" dxfId="3075" priority="3077">
      <formula>LEN(TRIM(Y255))=0</formula>
    </cfRule>
  </conditionalFormatting>
  <conditionalFormatting sqref="Y57">
    <cfRule type="containsErrors" dxfId="3074" priority="3074">
      <formula>ISERROR(Y57)</formula>
    </cfRule>
    <cfRule type="containsBlanks" dxfId="3073" priority="3075">
      <formula>LEN(TRIM(Y57))=0</formula>
    </cfRule>
  </conditionalFormatting>
  <conditionalFormatting sqref="AB57">
    <cfRule type="containsErrors" dxfId="3072" priority="3072">
      <formula>ISERROR(AB57)</formula>
    </cfRule>
    <cfRule type="containsBlanks" dxfId="3071" priority="3073">
      <formula>LEN(TRIM(AB57))=0</formula>
    </cfRule>
  </conditionalFormatting>
  <conditionalFormatting sqref="AB57">
    <cfRule type="containsErrors" dxfId="3070" priority="3070">
      <formula>ISERROR(AB57)</formula>
    </cfRule>
    <cfRule type="containsBlanks" dxfId="3069" priority="3071">
      <formula>LEN(TRIM(AB57))=0</formula>
    </cfRule>
  </conditionalFormatting>
  <conditionalFormatting sqref="AE57">
    <cfRule type="containsErrors" dxfId="3068" priority="3068">
      <formula>ISERROR(AE57)</formula>
    </cfRule>
    <cfRule type="containsBlanks" dxfId="3067" priority="3069">
      <formula>LEN(TRIM(AE57))=0</formula>
    </cfRule>
  </conditionalFormatting>
  <conditionalFormatting sqref="AE57">
    <cfRule type="containsErrors" dxfId="3066" priority="3066">
      <formula>ISERROR(AE57)</formula>
    </cfRule>
    <cfRule type="containsBlanks" dxfId="3065" priority="3067">
      <formula>LEN(TRIM(AE57))=0</formula>
    </cfRule>
  </conditionalFormatting>
  <conditionalFormatting sqref="AH57">
    <cfRule type="containsErrors" dxfId="3064" priority="3064">
      <formula>ISERROR(AH57)</formula>
    </cfRule>
    <cfRule type="containsBlanks" dxfId="3063" priority="3065">
      <formula>LEN(TRIM(AH57))=0</formula>
    </cfRule>
  </conditionalFormatting>
  <conditionalFormatting sqref="AH57">
    <cfRule type="containsErrors" dxfId="3062" priority="3062">
      <formula>ISERROR(AH57)</formula>
    </cfRule>
    <cfRule type="containsBlanks" dxfId="3061" priority="3063">
      <formula>LEN(TRIM(AH57))=0</formula>
    </cfRule>
  </conditionalFormatting>
  <conditionalFormatting sqref="AI68">
    <cfRule type="containsErrors" dxfId="3060" priority="3060">
      <formula>ISERROR(AI68)</formula>
    </cfRule>
    <cfRule type="containsBlanks" dxfId="3059" priority="3061">
      <formula>LEN(TRIM(AI68))=0</formula>
    </cfRule>
  </conditionalFormatting>
  <conditionalFormatting sqref="AI68">
    <cfRule type="containsText" dxfId="3058" priority="3057" operator="containsText" text="NO CUMPLIDA">
      <formula>NOT(ISERROR(SEARCH("NO CUMPLIDA",AI68)))</formula>
    </cfRule>
    <cfRule type="containsText" dxfId="3057" priority="3058" operator="containsText" text="ACEPTABLE">
      <formula>NOT(ISERROR(SEARCH("ACEPTABLE",AI68)))</formula>
    </cfRule>
    <cfRule type="containsText" dxfId="3056" priority="3059" operator="containsText" text="SOBRESALIENTE">
      <formula>NOT(ISERROR(SEARCH("SOBRESALIENTE",AI68)))</formula>
    </cfRule>
  </conditionalFormatting>
  <conditionalFormatting sqref="AI69">
    <cfRule type="containsErrors" dxfId="3055" priority="3055">
      <formula>ISERROR(AI69)</formula>
    </cfRule>
    <cfRule type="containsBlanks" dxfId="3054" priority="3056">
      <formula>LEN(TRIM(AI69))=0</formula>
    </cfRule>
  </conditionalFormatting>
  <conditionalFormatting sqref="AI69">
    <cfRule type="containsText" dxfId="3053" priority="3052" operator="containsText" text="NO CUMPLIDA">
      <formula>NOT(ISERROR(SEARCH("NO CUMPLIDA",AI69)))</formula>
    </cfRule>
    <cfRule type="containsText" dxfId="3052" priority="3053" operator="containsText" text="ACEPTABLE">
      <formula>NOT(ISERROR(SEARCH("ACEPTABLE",AI69)))</formula>
    </cfRule>
    <cfRule type="containsText" dxfId="3051" priority="3054" operator="containsText" text="SOBRESALIENTE">
      <formula>NOT(ISERROR(SEARCH("SOBRESALIENTE",AI69)))</formula>
    </cfRule>
  </conditionalFormatting>
  <conditionalFormatting sqref="AI70">
    <cfRule type="containsErrors" dxfId="3050" priority="3050">
      <formula>ISERROR(AI70)</formula>
    </cfRule>
    <cfRule type="containsBlanks" dxfId="3049" priority="3051">
      <formula>LEN(TRIM(AI70))=0</formula>
    </cfRule>
  </conditionalFormatting>
  <conditionalFormatting sqref="AI70">
    <cfRule type="containsText" dxfId="3048" priority="3047" operator="containsText" text="NO CUMPLIDA">
      <formula>NOT(ISERROR(SEARCH("NO CUMPLIDA",AI70)))</formula>
    </cfRule>
    <cfRule type="containsText" dxfId="3047" priority="3048" operator="containsText" text="ACEPTABLE">
      <formula>NOT(ISERROR(SEARCH("ACEPTABLE",AI70)))</formula>
    </cfRule>
    <cfRule type="containsText" dxfId="3046" priority="3049" operator="containsText" text="SOBRESALIENTE">
      <formula>NOT(ISERROR(SEARCH("SOBRESALIENTE",AI70)))</formula>
    </cfRule>
  </conditionalFormatting>
  <conditionalFormatting sqref="AI72">
    <cfRule type="containsErrors" dxfId="3045" priority="3045">
      <formula>ISERROR(AI72)</formula>
    </cfRule>
    <cfRule type="containsBlanks" dxfId="3044" priority="3046">
      <formula>LEN(TRIM(AI72))=0</formula>
    </cfRule>
  </conditionalFormatting>
  <conditionalFormatting sqref="AI72">
    <cfRule type="containsText" dxfId="3043" priority="3042" operator="containsText" text="NO CUMPLIDA">
      <formula>NOT(ISERROR(SEARCH("NO CUMPLIDA",AI72)))</formula>
    </cfRule>
    <cfRule type="containsText" dxfId="3042" priority="3043" operator="containsText" text="ACEPTABLE">
      <formula>NOT(ISERROR(SEARCH("ACEPTABLE",AI72)))</formula>
    </cfRule>
    <cfRule type="containsText" dxfId="3041" priority="3044" operator="containsText" text="SOBRESALIENTE">
      <formula>NOT(ISERROR(SEARCH("SOBRESALIENTE",AI72)))</formula>
    </cfRule>
  </conditionalFormatting>
  <conditionalFormatting sqref="AI87:AI88">
    <cfRule type="containsErrors" dxfId="3040" priority="3040">
      <formula>ISERROR(AI87)</formula>
    </cfRule>
    <cfRule type="containsBlanks" dxfId="3039" priority="3041">
      <formula>LEN(TRIM(AI87))=0</formula>
    </cfRule>
  </conditionalFormatting>
  <conditionalFormatting sqref="AI87:AI88">
    <cfRule type="containsText" dxfId="3038" priority="3037" operator="containsText" text="NO CUMPLIDA">
      <formula>NOT(ISERROR(SEARCH("NO CUMPLIDA",AI87)))</formula>
    </cfRule>
    <cfRule type="containsText" dxfId="3037" priority="3038" operator="containsText" text="ACEPTABLE">
      <formula>NOT(ISERROR(SEARCH("ACEPTABLE",AI87)))</formula>
    </cfRule>
    <cfRule type="containsText" dxfId="3036" priority="3039" operator="containsText" text="SOBRESALIENTE">
      <formula>NOT(ISERROR(SEARCH("SOBRESALIENTE",AI87)))</formula>
    </cfRule>
  </conditionalFormatting>
  <conditionalFormatting sqref="AI90">
    <cfRule type="containsErrors" dxfId="3035" priority="3035">
      <formula>ISERROR(AI90)</formula>
    </cfRule>
    <cfRule type="containsBlanks" dxfId="3034" priority="3036">
      <formula>LEN(TRIM(AI90))=0</formula>
    </cfRule>
  </conditionalFormatting>
  <conditionalFormatting sqref="AI90">
    <cfRule type="containsText" dxfId="3033" priority="3032" operator="containsText" text="NO CUMPLIDA">
      <formula>NOT(ISERROR(SEARCH("NO CUMPLIDA",AI90)))</formula>
    </cfRule>
    <cfRule type="containsText" dxfId="3032" priority="3033" operator="containsText" text="ACEPTABLE">
      <formula>NOT(ISERROR(SEARCH("ACEPTABLE",AI90)))</formula>
    </cfRule>
    <cfRule type="containsText" dxfId="3031" priority="3034" operator="containsText" text="SOBRESALIENTE">
      <formula>NOT(ISERROR(SEARCH("SOBRESALIENTE",AI90)))</formula>
    </cfRule>
  </conditionalFormatting>
  <conditionalFormatting sqref="AI90">
    <cfRule type="containsText" dxfId="3030" priority="3029" operator="containsText" text="NO CUMPLIDA">
      <formula>NOT(ISERROR(SEARCH("NO CUMPLIDA",AI90)))</formula>
    </cfRule>
    <cfRule type="containsText" dxfId="3029" priority="3030" operator="containsText" text="ACEPTABLE">
      <formula>NOT(ISERROR(SEARCH("ACEPTABLE",AI90)))</formula>
    </cfRule>
    <cfRule type="containsText" dxfId="3028" priority="3031" operator="containsText" text="SOBRESALIENTE">
      <formula>NOT(ISERROR(SEARCH("SOBRESALIENTE",AI90)))</formula>
    </cfRule>
  </conditionalFormatting>
  <conditionalFormatting sqref="Z106:AA106">
    <cfRule type="containsErrors" dxfId="3027" priority="3027">
      <formula>ISERROR(Z106)</formula>
    </cfRule>
    <cfRule type="containsBlanks" dxfId="3026" priority="3028">
      <formula>LEN(TRIM(Z106))=0</formula>
    </cfRule>
  </conditionalFormatting>
  <conditionalFormatting sqref="W106:X106">
    <cfRule type="containsErrors" dxfId="3025" priority="3025">
      <formula>ISERROR(W106)</formula>
    </cfRule>
    <cfRule type="containsBlanks" dxfId="3024" priority="3026">
      <formula>LEN(TRIM(W106))=0</formula>
    </cfRule>
  </conditionalFormatting>
  <conditionalFormatting sqref="AI110">
    <cfRule type="containsErrors" dxfId="3023" priority="3023">
      <formula>ISERROR(AI110)</formula>
    </cfRule>
    <cfRule type="containsBlanks" dxfId="3022" priority="3024">
      <formula>LEN(TRIM(AI110))=0</formula>
    </cfRule>
  </conditionalFormatting>
  <conditionalFormatting sqref="AI110">
    <cfRule type="containsText" dxfId="3021" priority="3020" operator="containsText" text="NO CUMPLIDA">
      <formula>NOT(ISERROR(SEARCH("NO CUMPLIDA",AI110)))</formula>
    </cfRule>
    <cfRule type="containsText" dxfId="3020" priority="3021" operator="containsText" text="ACEPTABLE">
      <formula>NOT(ISERROR(SEARCH("ACEPTABLE",AI110)))</formula>
    </cfRule>
    <cfRule type="containsText" dxfId="3019" priority="3022" operator="containsText" text="SOBRESALIENTE">
      <formula>NOT(ISERROR(SEARCH("SOBRESALIENTE",AI110)))</formula>
    </cfRule>
  </conditionalFormatting>
  <conditionalFormatting sqref="Z425">
    <cfRule type="containsErrors" dxfId="3018" priority="3018">
      <formula>ISERROR(Z425)</formula>
    </cfRule>
    <cfRule type="containsBlanks" dxfId="3017" priority="3019">
      <formula>LEN(TRIM(Z425))=0</formula>
    </cfRule>
  </conditionalFormatting>
  <conditionalFormatting sqref="AA425">
    <cfRule type="containsErrors" dxfId="3016" priority="3016">
      <formula>ISERROR(AA425)</formula>
    </cfRule>
    <cfRule type="containsBlanks" dxfId="3015" priority="3017">
      <formula>LEN(TRIM(AA425))=0</formula>
    </cfRule>
  </conditionalFormatting>
  <conditionalFormatting sqref="AC425">
    <cfRule type="containsErrors" dxfId="3014" priority="3014">
      <formula>ISERROR(AC425)</formula>
    </cfRule>
    <cfRule type="containsBlanks" dxfId="3013" priority="3015">
      <formula>LEN(TRIM(AC425))=0</formula>
    </cfRule>
  </conditionalFormatting>
  <conditionalFormatting sqref="AD425">
    <cfRule type="containsErrors" dxfId="3012" priority="3012">
      <formula>ISERROR(AD425)</formula>
    </cfRule>
    <cfRule type="containsBlanks" dxfId="3011" priority="3013">
      <formula>LEN(TRIM(AD425))=0</formula>
    </cfRule>
  </conditionalFormatting>
  <conditionalFormatting sqref="AD424">
    <cfRule type="containsErrors" dxfId="3010" priority="3010">
      <formula>ISERROR(AD424)</formula>
    </cfRule>
    <cfRule type="containsBlanks" dxfId="3009" priority="3011">
      <formula>LEN(TRIM(AD424))=0</formula>
    </cfRule>
  </conditionalFormatting>
  <conditionalFormatting sqref="AC424">
    <cfRule type="containsErrors" dxfId="3008" priority="3008">
      <formula>ISERROR(AC424)</formula>
    </cfRule>
    <cfRule type="containsBlanks" dxfId="3007" priority="3009">
      <formula>LEN(TRIM(AC424))=0</formula>
    </cfRule>
  </conditionalFormatting>
  <conditionalFormatting sqref="AA424">
    <cfRule type="containsErrors" dxfId="3006" priority="3006">
      <formula>ISERROR(AA424)</formula>
    </cfRule>
    <cfRule type="containsBlanks" dxfId="3005" priority="3007">
      <formula>LEN(TRIM(AA424))=0</formula>
    </cfRule>
  </conditionalFormatting>
  <conditionalFormatting sqref="Z424">
    <cfRule type="containsErrors" dxfId="3004" priority="3004">
      <formula>ISERROR(Z424)</formula>
    </cfRule>
    <cfRule type="containsBlanks" dxfId="3003" priority="3005">
      <formula>LEN(TRIM(Z424))=0</formula>
    </cfRule>
  </conditionalFormatting>
  <conditionalFormatting sqref="Z421">
    <cfRule type="containsErrors" dxfId="3002" priority="3002">
      <formula>ISERROR(Z421)</formula>
    </cfRule>
    <cfRule type="containsBlanks" dxfId="3001" priority="3003">
      <formula>LEN(TRIM(Z421))=0</formula>
    </cfRule>
  </conditionalFormatting>
  <conditionalFormatting sqref="AA421">
    <cfRule type="containsErrors" dxfId="3000" priority="3000">
      <formula>ISERROR(AA421)</formula>
    </cfRule>
    <cfRule type="containsBlanks" dxfId="2999" priority="3001">
      <formula>LEN(TRIM(AA421))=0</formula>
    </cfRule>
  </conditionalFormatting>
  <conditionalFormatting sqref="AC421">
    <cfRule type="containsErrors" dxfId="2998" priority="2998">
      <formula>ISERROR(AC421)</formula>
    </cfRule>
    <cfRule type="containsBlanks" dxfId="2997" priority="2999">
      <formula>LEN(TRIM(AC421))=0</formula>
    </cfRule>
  </conditionalFormatting>
  <conditionalFormatting sqref="AD421">
    <cfRule type="containsErrors" dxfId="2996" priority="2996">
      <formula>ISERROR(AD421)</formula>
    </cfRule>
    <cfRule type="containsBlanks" dxfId="2995" priority="2997">
      <formula>LEN(TRIM(AD421))=0</formula>
    </cfRule>
  </conditionalFormatting>
  <conditionalFormatting sqref="AB420">
    <cfRule type="containsErrors" dxfId="2994" priority="2994">
      <formula>ISERROR(AB420)</formula>
    </cfRule>
    <cfRule type="containsBlanks" dxfId="2993" priority="2995">
      <formula>LEN(TRIM(AB420))=0</formula>
    </cfRule>
  </conditionalFormatting>
  <conditionalFormatting sqref="AB420">
    <cfRule type="containsErrors" dxfId="2992" priority="2992">
      <formula>ISERROR(AB420)</formula>
    </cfRule>
    <cfRule type="containsBlanks" dxfId="2991" priority="2993">
      <formula>LEN(TRIM(AB420))=0</formula>
    </cfRule>
  </conditionalFormatting>
  <conditionalFormatting sqref="AE420">
    <cfRule type="containsErrors" dxfId="2990" priority="2990">
      <formula>ISERROR(AE420)</formula>
    </cfRule>
    <cfRule type="containsBlanks" dxfId="2989" priority="2991">
      <formula>LEN(TRIM(AE420))=0</formula>
    </cfRule>
  </conditionalFormatting>
  <conditionalFormatting sqref="AE420">
    <cfRule type="containsErrors" dxfId="2988" priority="2988">
      <formula>ISERROR(AE420)</formula>
    </cfRule>
    <cfRule type="containsBlanks" dxfId="2987" priority="2989">
      <formula>LEN(TRIM(AE420))=0</formula>
    </cfRule>
  </conditionalFormatting>
  <conditionalFormatting sqref="AH420">
    <cfRule type="containsErrors" dxfId="2986" priority="2986">
      <formula>ISERROR(AH420)</formula>
    </cfRule>
    <cfRule type="containsBlanks" dxfId="2985" priority="2987">
      <formula>LEN(TRIM(AH420))=0</formula>
    </cfRule>
  </conditionalFormatting>
  <conditionalFormatting sqref="AH420">
    <cfRule type="containsErrors" dxfId="2984" priority="2984">
      <formula>ISERROR(AH420)</formula>
    </cfRule>
    <cfRule type="containsBlanks" dxfId="2983" priority="2985">
      <formula>LEN(TRIM(AH420))=0</formula>
    </cfRule>
  </conditionalFormatting>
  <conditionalFormatting sqref="AF421">
    <cfRule type="containsErrors" dxfId="2982" priority="2982">
      <formula>ISERROR(AF421)</formula>
    </cfRule>
    <cfRule type="containsBlanks" dxfId="2981" priority="2983">
      <formula>LEN(TRIM(AF421))=0</formula>
    </cfRule>
  </conditionalFormatting>
  <conditionalFormatting sqref="AG421">
    <cfRule type="containsErrors" dxfId="2980" priority="2980">
      <formula>ISERROR(AG421)</formula>
    </cfRule>
    <cfRule type="containsBlanks" dxfId="2979" priority="2981">
      <formula>LEN(TRIM(AG421))=0</formula>
    </cfRule>
  </conditionalFormatting>
  <conditionalFormatting sqref="AF424">
    <cfRule type="containsErrors" dxfId="2978" priority="2978">
      <formula>ISERROR(AF424)</formula>
    </cfRule>
    <cfRule type="containsBlanks" dxfId="2977" priority="2979">
      <formula>LEN(TRIM(AF424))=0</formula>
    </cfRule>
  </conditionalFormatting>
  <conditionalFormatting sqref="AG424">
    <cfRule type="containsErrors" dxfId="2976" priority="2976">
      <formula>ISERROR(AG424)</formula>
    </cfRule>
    <cfRule type="containsBlanks" dxfId="2975" priority="2977">
      <formula>LEN(TRIM(AG424))=0</formula>
    </cfRule>
  </conditionalFormatting>
  <conditionalFormatting sqref="AF425">
    <cfRule type="containsErrors" dxfId="2974" priority="2974">
      <formula>ISERROR(AF425)</formula>
    </cfRule>
    <cfRule type="containsBlanks" dxfId="2973" priority="2975">
      <formula>LEN(TRIM(AF425))=0</formula>
    </cfRule>
  </conditionalFormatting>
  <conditionalFormatting sqref="AG425">
    <cfRule type="containsErrors" dxfId="2972" priority="2972">
      <formula>ISERROR(AG425)</formula>
    </cfRule>
    <cfRule type="containsBlanks" dxfId="2971" priority="2973">
      <formula>LEN(TRIM(AG425))=0</formula>
    </cfRule>
  </conditionalFormatting>
  <conditionalFormatting sqref="AA77">
    <cfRule type="containsErrors" dxfId="2970" priority="2970">
      <formula>ISERROR(AA77)</formula>
    </cfRule>
    <cfRule type="containsBlanks" dxfId="2969" priority="2971">
      <formula>LEN(TRIM(AA77))=0</formula>
    </cfRule>
  </conditionalFormatting>
  <conditionalFormatting sqref="AD77">
    <cfRule type="containsErrors" dxfId="2968" priority="2968">
      <formula>ISERROR(AD77)</formula>
    </cfRule>
    <cfRule type="containsBlanks" dxfId="2967" priority="2969">
      <formula>LEN(TRIM(AD77))=0</formula>
    </cfRule>
  </conditionalFormatting>
  <conditionalFormatting sqref="Z49:AA49">
    <cfRule type="containsErrors" dxfId="2966" priority="2966">
      <formula>ISERROR(Z49)</formula>
    </cfRule>
    <cfRule type="containsBlanks" dxfId="2965" priority="2967">
      <formula>LEN(TRIM(Z49))=0</formula>
    </cfRule>
  </conditionalFormatting>
  <conditionalFormatting sqref="AC49:AD49">
    <cfRule type="containsErrors" dxfId="2964" priority="2964">
      <formula>ISERROR(AC49)</formula>
    </cfRule>
    <cfRule type="containsBlanks" dxfId="2963" priority="2965">
      <formula>LEN(TRIM(AC49))=0</formula>
    </cfRule>
  </conditionalFormatting>
  <conditionalFormatting sqref="W296:X296">
    <cfRule type="notContainsBlanks" dxfId="2962" priority="2963">
      <formula>LEN(TRIM(W296))&gt;0</formula>
    </cfRule>
  </conditionalFormatting>
  <conditionalFormatting sqref="Z296:AA296">
    <cfRule type="notContainsBlanks" dxfId="2961" priority="2962">
      <formula>LEN(TRIM(Z296))&gt;0</formula>
    </cfRule>
  </conditionalFormatting>
  <conditionalFormatting sqref="AC296:AD296">
    <cfRule type="notContainsBlanks" dxfId="2960" priority="2961">
      <formula>LEN(TRIM(AC296))&gt;0</formula>
    </cfRule>
  </conditionalFormatting>
  <conditionalFormatting sqref="Z323:AA323">
    <cfRule type="containsErrors" dxfId="2959" priority="2959">
      <formula>ISERROR(Z323)</formula>
    </cfRule>
    <cfRule type="containsBlanks" dxfId="2958" priority="2960">
      <formula>LEN(TRIM(Z323))=0</formula>
    </cfRule>
  </conditionalFormatting>
  <conditionalFormatting sqref="AC323:AD323">
    <cfRule type="containsErrors" dxfId="2957" priority="2957">
      <formula>ISERROR(AC323)</formula>
    </cfRule>
    <cfRule type="containsBlanks" dxfId="2956" priority="2958">
      <formula>LEN(TRIM(AC323))=0</formula>
    </cfRule>
  </conditionalFormatting>
  <conditionalFormatting sqref="W323:X323">
    <cfRule type="containsErrors" dxfId="2955" priority="2955">
      <formula>ISERROR(W323)</formula>
    </cfRule>
    <cfRule type="containsBlanks" dxfId="2954" priority="2956">
      <formula>LEN(TRIM(W323))=0</formula>
    </cfRule>
  </conditionalFormatting>
  <conditionalFormatting sqref="W58:X58">
    <cfRule type="containsErrors" dxfId="2953" priority="2953">
      <formula>ISERROR(W58)</formula>
    </cfRule>
    <cfRule type="containsBlanks" dxfId="2952" priority="2954">
      <formula>LEN(TRIM(W58))=0</formula>
    </cfRule>
  </conditionalFormatting>
  <conditionalFormatting sqref="AM2:AN2">
    <cfRule type="containsErrors" dxfId="2951" priority="2951">
      <formula>ISERROR(AM2)</formula>
    </cfRule>
    <cfRule type="containsBlanks" dxfId="2950" priority="2952">
      <formula>LEN(TRIM(AM2))=0</formula>
    </cfRule>
  </conditionalFormatting>
  <conditionalFormatting sqref="AP2:AQ2">
    <cfRule type="containsErrors" dxfId="2949" priority="2949">
      <formula>ISERROR(AP2)</formula>
    </cfRule>
    <cfRule type="containsBlanks" dxfId="2948" priority="2950">
      <formula>LEN(TRIM(AP2))=0</formula>
    </cfRule>
  </conditionalFormatting>
  <conditionalFormatting sqref="AS2:AT2">
    <cfRule type="containsErrors" dxfId="2947" priority="2947">
      <formula>ISERROR(AS2)</formula>
    </cfRule>
    <cfRule type="containsBlanks" dxfId="2946" priority="2948">
      <formula>LEN(TRIM(AS2))=0</formula>
    </cfRule>
  </conditionalFormatting>
  <conditionalFormatting sqref="AL89">
    <cfRule type="containsErrors" dxfId="2945" priority="2945">
      <formula>ISERROR(AL89)</formula>
    </cfRule>
    <cfRule type="containsBlanks" dxfId="2944" priority="2946">
      <formula>LEN(TRIM(AL89))=0</formula>
    </cfRule>
  </conditionalFormatting>
  <conditionalFormatting sqref="AM77:AN77">
    <cfRule type="containsErrors" dxfId="2943" priority="2943">
      <formula>ISERROR(AM77)</formula>
    </cfRule>
    <cfRule type="containsBlanks" dxfId="2942" priority="2944">
      <formula>LEN(TRIM(AM77))=0</formula>
    </cfRule>
  </conditionalFormatting>
  <conditionalFormatting sqref="AO77">
    <cfRule type="containsErrors" dxfId="2941" priority="2941">
      <formula>ISERROR(AO77)</formula>
    </cfRule>
    <cfRule type="containsBlanks" dxfId="2940" priority="2942">
      <formula>LEN(TRIM(AO77))=0</formula>
    </cfRule>
  </conditionalFormatting>
  <conditionalFormatting sqref="AN77">
    <cfRule type="containsErrors" dxfId="2939" priority="2939">
      <formula>ISERROR(AN77)</formula>
    </cfRule>
    <cfRule type="containsBlanks" dxfId="2938" priority="2940">
      <formula>LEN(TRIM(AN77))=0</formula>
    </cfRule>
  </conditionalFormatting>
  <conditionalFormatting sqref="AP77">
    <cfRule type="containsErrors" dxfId="2937" priority="2937">
      <formula>ISERROR(AP77)</formula>
    </cfRule>
    <cfRule type="containsBlanks" dxfId="2936" priority="2938">
      <formula>LEN(TRIM(AP77))=0</formula>
    </cfRule>
  </conditionalFormatting>
  <conditionalFormatting sqref="AS77">
    <cfRule type="containsErrors" dxfId="2935" priority="2935">
      <formula>ISERROR(AS77)</formula>
    </cfRule>
    <cfRule type="containsBlanks" dxfId="2934" priority="2936">
      <formula>LEN(TRIM(AS77))=0</formula>
    </cfRule>
  </conditionalFormatting>
  <conditionalFormatting sqref="AR77">
    <cfRule type="containsErrors" dxfId="2933" priority="2933">
      <formula>ISERROR(AR77)</formula>
    </cfRule>
    <cfRule type="containsBlanks" dxfId="2932" priority="2934">
      <formula>LEN(TRIM(AR77))=0</formula>
    </cfRule>
  </conditionalFormatting>
  <conditionalFormatting sqref="AU77">
    <cfRule type="containsErrors" dxfId="2931" priority="2931">
      <formula>ISERROR(AU77)</formula>
    </cfRule>
    <cfRule type="containsBlanks" dxfId="2930" priority="2932">
      <formula>LEN(TRIM(AU77))=0</formula>
    </cfRule>
  </conditionalFormatting>
  <conditionalFormatting sqref="AQ77">
    <cfRule type="containsErrors" dxfId="2929" priority="2929">
      <formula>ISERROR(AQ77)</formula>
    </cfRule>
    <cfRule type="containsBlanks" dxfId="2928" priority="2930">
      <formula>LEN(TRIM(AQ77))=0</formula>
    </cfRule>
  </conditionalFormatting>
  <conditionalFormatting sqref="AT77">
    <cfRule type="containsErrors" dxfId="2927" priority="2927">
      <formula>ISERROR(AT77)</formula>
    </cfRule>
    <cfRule type="containsBlanks" dxfId="2926" priority="2928">
      <formula>LEN(TRIM(AT77))=0</formula>
    </cfRule>
  </conditionalFormatting>
  <conditionalFormatting sqref="AW77">
    <cfRule type="containsErrors" dxfId="2925" priority="2925">
      <formula>ISERROR(AW77)</formula>
    </cfRule>
    <cfRule type="containsBlanks" dxfId="2924" priority="2926">
      <formula>LEN(TRIM(AW77))=0</formula>
    </cfRule>
  </conditionalFormatting>
  <conditionalFormatting sqref="AX77">
    <cfRule type="containsErrors" dxfId="2923" priority="2923">
      <formula>ISERROR(AX77)</formula>
    </cfRule>
    <cfRule type="containsBlanks" dxfId="2922" priority="2924">
      <formula>LEN(TRIM(AX77))=0</formula>
    </cfRule>
  </conditionalFormatting>
  <conditionalFormatting sqref="Z199">
    <cfRule type="containsErrors" dxfId="2921" priority="2921">
      <formula>ISERROR(Z199)</formula>
    </cfRule>
    <cfRule type="containsBlanks" dxfId="2920" priority="2922">
      <formula>LEN(TRIM(Z199))=0</formula>
    </cfRule>
  </conditionalFormatting>
  <conditionalFormatting sqref="AD199">
    <cfRule type="containsErrors" dxfId="2919" priority="2919">
      <formula>ISERROR(AD199)</formula>
    </cfRule>
    <cfRule type="containsBlanks" dxfId="2918" priority="2920">
      <formula>LEN(TRIM(AD199))=0</formula>
    </cfRule>
  </conditionalFormatting>
  <conditionalFormatting sqref="AC199">
    <cfRule type="containsErrors" dxfId="2917" priority="2917">
      <formula>ISERROR(AC199)</formula>
    </cfRule>
    <cfRule type="containsBlanks" dxfId="2916" priority="2918">
      <formula>LEN(TRIM(AC199))=0</formula>
    </cfRule>
  </conditionalFormatting>
  <conditionalFormatting sqref="AG199">
    <cfRule type="containsErrors" dxfId="2915" priority="2915">
      <formula>ISERROR(AG199)</formula>
    </cfRule>
    <cfRule type="containsBlanks" dxfId="2914" priority="2916">
      <formula>LEN(TRIM(AG199))=0</formula>
    </cfRule>
  </conditionalFormatting>
  <conditionalFormatting sqref="AF199">
    <cfRule type="containsErrors" dxfId="2913" priority="2913">
      <formula>ISERROR(AF199)</formula>
    </cfRule>
    <cfRule type="containsBlanks" dxfId="2912" priority="2914">
      <formula>LEN(TRIM(AF199))=0</formula>
    </cfRule>
  </conditionalFormatting>
  <conditionalFormatting sqref="AK199">
    <cfRule type="containsErrors" dxfId="2911" priority="2911">
      <formula>ISERROR(AK199)</formula>
    </cfRule>
    <cfRule type="containsBlanks" dxfId="2910" priority="2912">
      <formula>LEN(TRIM(AK199))=0</formula>
    </cfRule>
  </conditionalFormatting>
  <conditionalFormatting sqref="AJ199">
    <cfRule type="containsErrors" dxfId="2909" priority="2909">
      <formula>ISERROR(AJ199)</formula>
    </cfRule>
    <cfRule type="containsBlanks" dxfId="2908" priority="2910">
      <formula>LEN(TRIM(AJ199))=0</formula>
    </cfRule>
  </conditionalFormatting>
  <conditionalFormatting sqref="AN199">
    <cfRule type="containsErrors" dxfId="2907" priority="2907">
      <formula>ISERROR(AN199)</formula>
    </cfRule>
    <cfRule type="containsBlanks" dxfId="2906" priority="2908">
      <formula>LEN(TRIM(AN199))=0</formula>
    </cfRule>
  </conditionalFormatting>
  <conditionalFormatting sqref="AM199">
    <cfRule type="containsErrors" dxfId="2905" priority="2905">
      <formula>ISERROR(AM199)</formula>
    </cfRule>
    <cfRule type="containsBlanks" dxfId="2904" priority="2906">
      <formula>LEN(TRIM(AM199))=0</formula>
    </cfRule>
  </conditionalFormatting>
  <conditionalFormatting sqref="AQ199">
    <cfRule type="containsErrors" dxfId="2903" priority="2903">
      <formula>ISERROR(AQ199)</formula>
    </cfRule>
    <cfRule type="containsBlanks" dxfId="2902" priority="2904">
      <formula>LEN(TRIM(AQ199))=0</formula>
    </cfRule>
  </conditionalFormatting>
  <conditionalFormatting sqref="AP199">
    <cfRule type="containsErrors" dxfId="2901" priority="2901">
      <formula>ISERROR(AP199)</formula>
    </cfRule>
    <cfRule type="containsBlanks" dxfId="2900" priority="2902">
      <formula>LEN(TRIM(AP199))=0</formula>
    </cfRule>
  </conditionalFormatting>
  <conditionalFormatting sqref="X199">
    <cfRule type="containsErrors" dxfId="2899" priority="2899">
      <formula>ISERROR(X199)</formula>
    </cfRule>
    <cfRule type="containsBlanks" dxfId="2898" priority="2900">
      <formula>LEN(TRIM(X199))=0</formula>
    </cfRule>
  </conditionalFormatting>
  <conditionalFormatting sqref="W199">
    <cfRule type="containsErrors" dxfId="2897" priority="2897">
      <formula>ISERROR(W199)</formula>
    </cfRule>
    <cfRule type="containsBlanks" dxfId="2896" priority="2898">
      <formula>LEN(TRIM(W199))=0</formula>
    </cfRule>
  </conditionalFormatting>
  <conditionalFormatting sqref="AT199">
    <cfRule type="containsErrors" dxfId="2895" priority="2895">
      <formula>ISERROR(AT199)</formula>
    </cfRule>
    <cfRule type="containsBlanks" dxfId="2894" priority="2896">
      <formula>LEN(TRIM(AT199))=0</formula>
    </cfRule>
  </conditionalFormatting>
  <conditionalFormatting sqref="AS199">
    <cfRule type="containsErrors" dxfId="2893" priority="2893">
      <formula>ISERROR(AS199)</formula>
    </cfRule>
    <cfRule type="containsBlanks" dxfId="2892" priority="2894">
      <formula>LEN(TRIM(AS199))=0</formula>
    </cfRule>
  </conditionalFormatting>
  <conditionalFormatting sqref="AY199:AY202">
    <cfRule type="containsErrors" dxfId="2891" priority="2891">
      <formula>ISERROR(AY199)</formula>
    </cfRule>
    <cfRule type="containsBlanks" dxfId="2890" priority="2892">
      <formula>LEN(TRIM(AY199))=0</formula>
    </cfRule>
  </conditionalFormatting>
  <conditionalFormatting sqref="AY199:AY202">
    <cfRule type="containsText" dxfId="2889" priority="2888" operator="containsText" text="NO CUMPLIDA">
      <formula>NOT(ISERROR(SEARCH("NO CUMPLIDA",AY199)))</formula>
    </cfRule>
    <cfRule type="containsText" dxfId="2888" priority="2889" operator="containsText" text="ACEPTABLE">
      <formula>NOT(ISERROR(SEARCH("ACEPTABLE",AY199)))</formula>
    </cfRule>
    <cfRule type="containsText" dxfId="2887" priority="2890" operator="containsText" text="SOBRESALIENTE">
      <formula>NOT(ISERROR(SEARCH("SOBRESALIENTE",AY199)))</formula>
    </cfRule>
  </conditionalFormatting>
  <conditionalFormatting sqref="Z200:AA200">
    <cfRule type="containsErrors" dxfId="2886" priority="2886">
      <formula>ISERROR(Z200)</formula>
    </cfRule>
    <cfRule type="containsBlanks" dxfId="2885" priority="2887">
      <formula>LEN(TRIM(Z200))=0</formula>
    </cfRule>
  </conditionalFormatting>
  <conditionalFormatting sqref="AC200:AD200">
    <cfRule type="containsErrors" dxfId="2884" priority="2884">
      <formula>ISERROR(AC200)</formula>
    </cfRule>
    <cfRule type="containsBlanks" dxfId="2883" priority="2885">
      <formula>LEN(TRIM(AC200))=0</formula>
    </cfRule>
  </conditionalFormatting>
  <conditionalFormatting sqref="AM200:AN200">
    <cfRule type="containsErrors" dxfId="2882" priority="2882">
      <formula>ISERROR(AM200)</formula>
    </cfRule>
    <cfRule type="containsBlanks" dxfId="2881" priority="2883">
      <formula>LEN(TRIM(AM200))=0</formula>
    </cfRule>
  </conditionalFormatting>
  <conditionalFormatting sqref="AP200:AQ200">
    <cfRule type="containsErrors" dxfId="2880" priority="2880">
      <formula>ISERROR(AP200)</formula>
    </cfRule>
    <cfRule type="containsBlanks" dxfId="2879" priority="2881">
      <formula>LEN(TRIM(AP200))=0</formula>
    </cfRule>
  </conditionalFormatting>
  <conditionalFormatting sqref="AS200:AT200">
    <cfRule type="containsErrors" dxfId="2878" priority="2878">
      <formula>ISERROR(AS200)</formula>
    </cfRule>
    <cfRule type="containsBlanks" dxfId="2877" priority="2879">
      <formula>LEN(TRIM(AS200))=0</formula>
    </cfRule>
  </conditionalFormatting>
  <conditionalFormatting sqref="AL202">
    <cfRule type="containsErrors" dxfId="2876" priority="2876">
      <formula>ISERROR(AL202)</formula>
    </cfRule>
    <cfRule type="containsBlanks" dxfId="2875" priority="2877">
      <formula>LEN(TRIM(AL202))=0</formula>
    </cfRule>
  </conditionalFormatting>
  <conditionalFormatting sqref="CR330:CR470">
    <cfRule type="notContainsBlanks" dxfId="2874" priority="2875">
      <formula>LEN(TRIM(CR330))&gt;0</formula>
    </cfRule>
  </conditionalFormatting>
  <conditionalFormatting sqref="CK2:CL2 CH253:CH254 CG59:CH62 CJ265:CJ268 CP265:CP268 CY265:DB268 CJ423:CJ434 CP423:CP434 CY221:DB221 CY1:DD1 CY222:DA222 CY269:DA269 CJ6:CJ10 CY248:DB254 CY247:DA247 CY239:DB246 CM6:CN34 CG349:CH350 CJ164:CJ166 CP164:CP166 CK117:CK165 CK199:CL202 CG255:CH302 CR322:CR470 CX313:CX473 CS59:CU62 CV265:CV268 CV423:CV434 CS14:CV15 CS34:CU34 CV164:CV166 BO21:BO35 BO5:BO14 BO474 BO16:BO19 CD21:CD35 CD43:CD55 CD16:CD19 CD474 CM419:CN443 CV446 CM103:CN112 CG103:CH112 CJ105:CJ106 CP105:CP109 CS103:CU112 CV105:CV109 CG14:CH18 CJ255:CJ258 CJ261:CJ262 CJ89 CJ98:CJ101 CJ92:CJ94 BC1:CL1 CU443:CV443 CJ70:CJ86 CU175:CV175 CL3:CL181 CW182:CW191 CY203:DB206 CY223:DB233 CL224:CL470 CY270:DB275 CG461:CH469 CS461:CV461 CG403:CH441 CG355:CH391 CG392:CG399 CG401:CG402 CH392:CH402 CJ335:CJ419 CJ442:CJ444 CJ270:CJ275 CX2:CX191 CR2:CR191 CK56:CK112 CG2:CH11 DA431:DB443 CY431:CZ446 DA446:DB446 CY64:DC64 DB234 BP2:BP33 CK3:CK33 CY34:DA36 CY207:DA220 CY103:DC112 CY96:DA102 DC96:DC102 CY32:DC33 CY31:DA31 DC31 BO335:BO469 CW6:CW33 CP442:CP444 BP64:BP191 CE64:CE191 CY234:DA238 CJ131:CJ158 CW200:CW202 CU16:CV18 CS16:CT33 CP131:CP158 CV131:CV158 CS117:CU165 CG304:CH347 CM117:CN181 CV171:CV174 CY166:DB175 CM300:CN399 CK182:CN191 CS182:CU188 CG64:CH100 CM59:CN86 CY65:DA65 DC65 CJ36 CG25:CH55 CP36 CM35:CM36 CN35:CN55 CS35:CS36 CV70:CV86 CY66:DC95 CS166:CT181 CW74:CW105 CP70:CP88 CS64:CT102 CP270:CP275 CV270:CV275 CP335:CP419 CV335:CV419 CM446:CN469 CU462:CV469 CS462:CT473 DC56:DC63 CY391:DB430 CU447:CV460 CY447:DB469 DB349:DB390 CD335:CD469 CY2:DC30 CJ171:CJ191 CY176:DC191 CM199:CN291 CS199:CU245 CS189:CT191 CV176:CV191 CV194:CV207 CS194:CT198 CY194:DC202 CK194:CN198 CE194:CE474 BP194:BP474 CR194:CR202 CX194:CX217 CJ192:CN193 CR192:CT193 CV192:DC193 CE8:CE33 CD8:CD14 CD5:CE7 CV6:CV10 CS2:CU11 CJ194:CJ207 BO43:BO55 BL117:BM474 CA117:CB474 CG117:CH245 BO192:BP193 CD192:CE193 CJ446:CJ469 CJ12:CJ18 CP171:CP207 CP446:CP469 CP6:CP18 CP233:CP254 CT12:CV13 CU19:CU33 CT36:CV36 CT35:CU35 CT37:CU58 CS255:CU441 CT63 CU63:CU102 CT113:CU116 CU166:CU174 CU176:CU181 CU189:CU198 CT246:CU254 CT442:CV442 CU444:CU446 CT443:CT460 CU470:CU474 CT474 CY255:DA264 CY42:DA53 CZ37:DA41 CZ54:DA63 CZ113:DA165 CY276:DA390 DA444:DA445 CZ470:DA474 CE2:CE4 DB62:DB63 BO62:BO67 CD62:CD67 CY117:CY165 DB117:DC165 BO194:BO333 CD194:CD333 CD69:CD89 BO69:BO89 CD91:CD109 BO91:BO109 CD111:CD191 BO111:BO191">
    <cfRule type="containsErrors" dxfId="2873" priority="2873">
      <formula>ISERROR(BC1)</formula>
    </cfRule>
    <cfRule type="containsBlanks" dxfId="2872" priority="2874">
      <formula>LEN(TRIM(BC1))=0</formula>
    </cfRule>
  </conditionalFormatting>
  <conditionalFormatting sqref="CM1:CR1 CM101:CN102 CM42:CM53 CM2:CN5 CN6:CN100 CN103:CN474">
    <cfRule type="containsErrors" dxfId="2871" priority="2871">
      <formula>ISERROR(CM1)</formula>
    </cfRule>
    <cfRule type="containsBlanks" dxfId="2870" priority="2872">
      <formula>LEN(TRIM(CM1))=0</formula>
    </cfRule>
  </conditionalFormatting>
  <conditionalFormatting sqref="CG101:CH102 CG19:CH24">
    <cfRule type="containsErrors" dxfId="2869" priority="2869">
      <formula>ISERROR(CG19)</formula>
    </cfRule>
    <cfRule type="containsBlanks" dxfId="2868" priority="2870">
      <formula>LEN(TRIM(CG19))=0</formula>
    </cfRule>
  </conditionalFormatting>
  <conditionalFormatting sqref="CS1:CX1">
    <cfRule type="containsErrors" dxfId="2867" priority="2867">
      <formula>ISERROR(CS1)</formula>
    </cfRule>
    <cfRule type="containsBlanks" dxfId="2866" priority="2868">
      <formula>LEN(TRIM(CS1))=0</formula>
    </cfRule>
  </conditionalFormatting>
  <conditionalFormatting sqref="CJ36 CP36 CJ265:CJ268 CP265:CP268 DB265:DB268 CJ423:CJ434 CP423:CP434 DB221 CJ6:CJ10 CP6:CP18 DB248:DB254 DB239:DB246 CJ12:CJ18 CJ164:CJ166 CP164:CP166 DB270:DB275 CV36 CV265:CV268 CV423:CV434 CV12:CV18 CV164:CV166 CV442:CV443 BO21:BO35 BO474 BO16:BO19 CD21:CD35 CD44:CD55 CD474 CD16:CD19 CJ105:CJ106 CP105:CP109 CV105:CV109 CJ70:CJ86 CJ335:CJ419 CJ442:CJ444 CJ446:CJ469 CJ270:CJ275 DB223:DB234 DB103:DB112 DB32:DB33 BO335:BO469 CP442:CP444 CP233:CP254 CJ131:CJ158 CP131:CP158 CV131:CV158 CV70:CV86 DB66:DB95 CP70:CP88 CP270:CP275 CV270:CV275 CP335:CP419 CV335:CV419 CP446:CP469 CV446:CV469 DB446:DB469 DB349:DB443 CD335:CD469 DB2:DB30 CP171:CP207 CV171:CV207 CV6:CV10 CJ171:CJ207 BO44:BO55 DB62:DB64 DB117:DB206 BO62:BO67 CD62:CD67 CD69:CD89 BO69:BO89 CD91:CD109 BO91:BO109 CD111:CD333 BO111:BO333">
    <cfRule type="containsText" dxfId="2865" priority="2864" operator="containsText" text="NO CUMPLIDA">
      <formula>NOT(ISERROR(SEARCH("NO CUMPLIDA",BO2)))</formula>
    </cfRule>
    <cfRule type="containsText" dxfId="2864" priority="2865" operator="containsText" text="ACEPTABLE">
      <formula>NOT(ISERROR(SEARCH("ACEPTABLE",BO2)))</formula>
    </cfRule>
    <cfRule type="containsText" dxfId="2863" priority="2866" operator="containsText" text="SOBRESALIENTE">
      <formula>NOT(ISERROR(SEARCH("SOBRESALIENTE",BO2)))</formula>
    </cfRule>
  </conditionalFormatting>
  <conditionalFormatting sqref="CJ110:CJ112 CJ233:CJ237 CJ420:CJ422 CJ117 CJ66:CJ69 CJ239:CJ249 CJ5 CJ42:CJ52">
    <cfRule type="containsErrors" dxfId="2862" priority="2862">
      <formula>ISERROR(CJ5)</formula>
    </cfRule>
    <cfRule type="containsBlanks" dxfId="2861" priority="2863">
      <formula>LEN(TRIM(CJ5))=0</formula>
    </cfRule>
  </conditionalFormatting>
  <conditionalFormatting sqref="CJ110:CJ112 CJ233:CJ237 CJ420:CJ422 CJ117 CJ66:CJ69 CJ239:CJ249 CJ5 CJ42:CJ52">
    <cfRule type="containsText" dxfId="2860" priority="2859" operator="containsText" text="NO CUMPLIDA">
      <formula>NOT(ISERROR(SEARCH("NO CUMPLIDA",CJ5)))</formula>
    </cfRule>
    <cfRule type="containsText" dxfId="2859" priority="2860" operator="containsText" text="ACEPTABLE">
      <formula>NOT(ISERROR(SEARCH("ACEPTABLE",CJ5)))</formula>
    </cfRule>
    <cfRule type="containsText" dxfId="2858" priority="2861" operator="containsText" text="SOBRESALIENTE">
      <formula>NOT(ISERROR(SEARCH("SOBRESALIENTE",CJ5)))</formula>
    </cfRule>
  </conditionalFormatting>
  <conditionalFormatting sqref="CJ42:CJ52">
    <cfRule type="containsText" dxfId="2857" priority="2856" operator="containsText" text="NO CUMPLIDA">
      <formula>NOT(ISERROR(SEARCH("NO CUMPLIDA",CJ42)))</formula>
    </cfRule>
    <cfRule type="containsText" dxfId="2856" priority="2857" operator="containsText" text="ACEPTABLE">
      <formula>NOT(ISERROR(SEARCH("ACEPTABLE",CJ42)))</formula>
    </cfRule>
    <cfRule type="containsText" dxfId="2855" priority="2858" operator="containsText" text="SOBRESALIENTE">
      <formula>NOT(ISERROR(SEARCH("SOBRESALIENTE",CJ42)))</formula>
    </cfRule>
  </conditionalFormatting>
  <conditionalFormatting sqref="CP2 CP110:CP112 CP420:CP422 CP117 CP66:CP69 CP42:CP49 CP4:CP5 CP52">
    <cfRule type="containsErrors" dxfId="2854" priority="2854">
      <formula>ISERROR(CP2)</formula>
    </cfRule>
    <cfRule type="containsBlanks" dxfId="2853" priority="2855">
      <formula>LEN(TRIM(CP2))=0</formula>
    </cfRule>
  </conditionalFormatting>
  <conditionalFormatting sqref="CP2 CP110:CP112 CP420:CP422 CP117 CP66:CP69 CP42:CP49 CP4:CP5 CP52">
    <cfRule type="containsText" dxfId="2852" priority="2851" operator="containsText" text="NO CUMPLIDA">
      <formula>NOT(ISERROR(SEARCH("NO CUMPLIDA",CP2)))</formula>
    </cfRule>
    <cfRule type="containsText" dxfId="2851" priority="2852" operator="containsText" text="ACEPTABLE">
      <formula>NOT(ISERROR(SEARCH("ACEPTABLE",CP2)))</formula>
    </cfRule>
    <cfRule type="containsText" dxfId="2850" priority="2853" operator="containsText" text="SOBRESALIENTE">
      <formula>NOT(ISERROR(SEARCH("SOBRESALIENTE",CP2)))</formula>
    </cfRule>
  </conditionalFormatting>
  <conditionalFormatting sqref="CP42:CP49 CP52">
    <cfRule type="containsText" dxfId="2849" priority="2848" operator="containsText" text="NO CUMPLIDA">
      <formula>NOT(ISERROR(SEARCH("NO CUMPLIDA",CP42)))</formula>
    </cfRule>
    <cfRule type="containsText" dxfId="2848" priority="2849" operator="containsText" text="ACEPTABLE">
      <formula>NOT(ISERROR(SEARCH("ACEPTABLE",CP42)))</formula>
    </cfRule>
    <cfRule type="containsText" dxfId="2847" priority="2850" operator="containsText" text="SOBRESALIENTE">
      <formula>NOT(ISERROR(SEARCH("SOBRESALIENTE",CP42)))</formula>
    </cfRule>
  </conditionalFormatting>
  <conditionalFormatting sqref="CM93:CN100">
    <cfRule type="containsErrors" dxfId="2846" priority="2846">
      <formula>ISERROR(CM93)</formula>
    </cfRule>
    <cfRule type="containsBlanks" dxfId="2845" priority="2847">
      <formula>LEN(TRIM(CM93))=0</formula>
    </cfRule>
  </conditionalFormatting>
  <conditionalFormatting sqref="DB93:DB95">
    <cfRule type="containsText" dxfId="2844" priority="2843" operator="containsText" text="NO CUMPLIDA">
      <formula>NOT(ISERROR(SEARCH("NO CUMPLIDA",DB93)))</formula>
    </cfRule>
    <cfRule type="containsText" dxfId="2843" priority="2844" operator="containsText" text="ACEPTABLE">
      <formula>NOT(ISERROR(SEARCH("ACEPTABLE",DB93)))</formula>
    </cfRule>
    <cfRule type="containsText" dxfId="2842" priority="2845" operator="containsText" text="SOBRESALIENTE">
      <formula>NOT(ISERROR(SEARCH("SOBRESALIENTE",DB93)))</formula>
    </cfRule>
  </conditionalFormatting>
  <conditionalFormatting sqref="DB87:DB92">
    <cfRule type="containsText" dxfId="2841" priority="2840" operator="containsText" text="NO CUMPLIDA">
      <formula>NOT(ISERROR(SEARCH("NO CUMPLIDA",DB87)))</formula>
    </cfRule>
    <cfRule type="containsText" dxfId="2840" priority="2841" operator="containsText" text="ACEPTABLE">
      <formula>NOT(ISERROR(SEARCH("ACEPTABLE",DB87)))</formula>
    </cfRule>
    <cfRule type="containsText" dxfId="2839" priority="2842" operator="containsText" text="SOBRESALIENTE">
      <formula>NOT(ISERROR(SEARCH("SOBRESALIENTE",DB87)))</formula>
    </cfRule>
  </conditionalFormatting>
  <conditionalFormatting sqref="CM87:CN92">
    <cfRule type="containsErrors" dxfId="2838" priority="2838">
      <formula>ISERROR(CM87)</formula>
    </cfRule>
    <cfRule type="containsBlanks" dxfId="2837" priority="2839">
      <formula>LEN(TRIM(CM87))=0</formula>
    </cfRule>
  </conditionalFormatting>
  <conditionalFormatting sqref="CJ108:CJ109">
    <cfRule type="containsErrors" dxfId="2836" priority="2836">
      <formula>ISERROR(CJ108)</formula>
    </cfRule>
    <cfRule type="containsBlanks" dxfId="2835" priority="2837">
      <formula>LEN(TRIM(CJ108))=0</formula>
    </cfRule>
  </conditionalFormatting>
  <conditionalFormatting sqref="CJ108:CJ109">
    <cfRule type="containsText" dxfId="2834" priority="2833" operator="containsText" text="NO CUMPLIDA">
      <formula>NOT(ISERROR(SEARCH("NO CUMPLIDA",CJ108)))</formula>
    </cfRule>
    <cfRule type="containsText" dxfId="2833" priority="2834" operator="containsText" text="ACEPTABLE">
      <formula>NOT(ISERROR(SEARCH("ACEPTABLE",CJ108)))</formula>
    </cfRule>
    <cfRule type="containsText" dxfId="2832" priority="2835" operator="containsText" text="SOBRESALIENTE">
      <formula>NOT(ISERROR(SEARCH("SOBRESALIENTE",CJ108)))</formula>
    </cfRule>
  </conditionalFormatting>
  <conditionalFormatting sqref="CG113:CH114">
    <cfRule type="containsErrors" dxfId="2831" priority="2831">
      <formula>ISERROR(CG113)</formula>
    </cfRule>
    <cfRule type="containsBlanks" dxfId="2830" priority="2832">
      <formula>LEN(TRIM(CG113))=0</formula>
    </cfRule>
  </conditionalFormatting>
  <conditionalFormatting sqref="CK113:CK115">
    <cfRule type="containsErrors" dxfId="2829" priority="2829">
      <formula>ISERROR(CK113)</formula>
    </cfRule>
    <cfRule type="containsBlanks" dxfId="2828" priority="2830">
      <formula>LEN(TRIM(CK113))=0</formula>
    </cfRule>
  </conditionalFormatting>
  <conditionalFormatting sqref="CJ113:CJ115">
    <cfRule type="containsErrors" dxfId="2827" priority="2827">
      <formula>ISERROR(CJ113)</formula>
    </cfRule>
    <cfRule type="containsBlanks" dxfId="2826" priority="2828">
      <formula>LEN(TRIM(CJ113))=0</formula>
    </cfRule>
  </conditionalFormatting>
  <conditionalFormatting sqref="CJ113:CJ115">
    <cfRule type="containsText" dxfId="2825" priority="2824" operator="containsText" text="NO CUMPLIDA">
      <formula>NOT(ISERROR(SEARCH("NO CUMPLIDA",CJ113)))</formula>
    </cfRule>
    <cfRule type="containsText" dxfId="2824" priority="2825" operator="containsText" text="ACEPTABLE">
      <formula>NOT(ISERROR(SEARCH("ACEPTABLE",CJ113)))</formula>
    </cfRule>
    <cfRule type="containsText" dxfId="2823" priority="2826" operator="containsText" text="SOBRESALIENTE">
      <formula>NOT(ISERROR(SEARCH("SOBRESALIENTE",CJ113)))</formula>
    </cfRule>
  </conditionalFormatting>
  <conditionalFormatting sqref="CM113:CN115">
    <cfRule type="containsErrors" dxfId="2822" priority="2822">
      <formula>ISERROR(CM113)</formula>
    </cfRule>
    <cfRule type="containsBlanks" dxfId="2821" priority="2823">
      <formula>LEN(TRIM(CM113))=0</formula>
    </cfRule>
  </conditionalFormatting>
  <conditionalFormatting sqref="CP113:CP115">
    <cfRule type="containsErrors" dxfId="2820" priority="2820">
      <formula>ISERROR(CP113)</formula>
    </cfRule>
    <cfRule type="containsBlanks" dxfId="2819" priority="2821">
      <formula>LEN(TRIM(CP113))=0</formula>
    </cfRule>
  </conditionalFormatting>
  <conditionalFormatting sqref="CP113:CP115">
    <cfRule type="containsText" dxfId="2818" priority="2817" operator="containsText" text="NO CUMPLIDA">
      <formula>NOT(ISERROR(SEARCH("NO CUMPLIDA",CP113)))</formula>
    </cfRule>
    <cfRule type="containsText" dxfId="2817" priority="2818" operator="containsText" text="ACEPTABLE">
      <formula>NOT(ISERROR(SEARCH("ACEPTABLE",CP113)))</formula>
    </cfRule>
    <cfRule type="containsText" dxfId="2816" priority="2819" operator="containsText" text="SOBRESALIENTE">
      <formula>NOT(ISERROR(SEARCH("SOBRESALIENTE",CP113)))</formula>
    </cfRule>
  </conditionalFormatting>
  <conditionalFormatting sqref="CY113:DB113 CY115:DB115 CY114:DA114">
    <cfRule type="containsErrors" dxfId="2815" priority="2815">
      <formula>ISERROR(CY113)</formula>
    </cfRule>
    <cfRule type="containsBlanks" dxfId="2814" priority="2816">
      <formula>LEN(TRIM(CY113))=0</formula>
    </cfRule>
  </conditionalFormatting>
  <conditionalFormatting sqref="DB113 DB115">
    <cfRule type="containsText" dxfId="2813" priority="2812" operator="containsText" text="NO CUMPLIDA">
      <formula>NOT(ISERROR(SEARCH("NO CUMPLIDA",DB113)))</formula>
    </cfRule>
    <cfRule type="containsText" dxfId="2812" priority="2813" operator="containsText" text="ACEPTABLE">
      <formula>NOT(ISERROR(SEARCH("ACEPTABLE",DB113)))</formula>
    </cfRule>
    <cfRule type="containsText" dxfId="2811" priority="2814" operator="containsText" text="SOBRESALIENTE">
      <formula>NOT(ISERROR(SEARCH("SOBRESALIENTE",DB113)))</formula>
    </cfRule>
  </conditionalFormatting>
  <conditionalFormatting sqref="DC113:DC115">
    <cfRule type="containsErrors" dxfId="2810" priority="2810">
      <formula>ISERROR(DC113)</formula>
    </cfRule>
    <cfRule type="containsBlanks" dxfId="2809" priority="2811">
      <formula>LEN(TRIM(DC113))=0</formula>
    </cfRule>
  </conditionalFormatting>
  <conditionalFormatting sqref="DB113 DB115">
    <cfRule type="containsText" dxfId="2808" priority="2807" operator="containsText" text="NO CUMPLIDA">
      <formula>NOT(ISERROR(SEARCH("NO CUMPLIDA",DB113)))</formula>
    </cfRule>
    <cfRule type="containsText" dxfId="2807" priority="2808" operator="containsText" text="ACEPTABLE">
      <formula>NOT(ISERROR(SEARCH("ACEPTABLE",DB113)))</formula>
    </cfRule>
    <cfRule type="containsText" dxfId="2806" priority="2809" operator="containsText" text="SOBRESALIENTE">
      <formula>NOT(ISERROR(SEARCH("SOBRESALIENTE",DB113)))</formula>
    </cfRule>
  </conditionalFormatting>
  <conditionalFormatting sqref="CJ436:CJ441">
    <cfRule type="containsErrors" dxfId="2805" priority="2805">
      <formula>ISERROR(CJ436)</formula>
    </cfRule>
    <cfRule type="containsBlanks" dxfId="2804" priority="2806">
      <formula>LEN(TRIM(CJ436))=0</formula>
    </cfRule>
  </conditionalFormatting>
  <conditionalFormatting sqref="CJ436:CJ441">
    <cfRule type="containsText" dxfId="2803" priority="2802" operator="containsText" text="NO CUMPLIDA">
      <formula>NOT(ISERROR(SEARCH("NO CUMPLIDA",CJ436)))</formula>
    </cfRule>
    <cfRule type="containsText" dxfId="2802" priority="2803" operator="containsText" text="ACEPTABLE">
      <formula>NOT(ISERROR(SEARCH("ACEPTABLE",CJ436)))</formula>
    </cfRule>
    <cfRule type="containsText" dxfId="2801" priority="2804" operator="containsText" text="SOBRESALIENTE">
      <formula>NOT(ISERROR(SEARCH("SOBRESALIENTE",CJ436)))</formula>
    </cfRule>
  </conditionalFormatting>
  <conditionalFormatting sqref="CP436:CP439">
    <cfRule type="containsErrors" dxfId="2800" priority="2800">
      <formula>ISERROR(CP436)</formula>
    </cfRule>
    <cfRule type="containsBlanks" dxfId="2799" priority="2801">
      <formula>LEN(TRIM(CP436))=0</formula>
    </cfRule>
  </conditionalFormatting>
  <conditionalFormatting sqref="CP436:CP439">
    <cfRule type="containsText" dxfId="2798" priority="2797" operator="containsText" text="NO CUMPLIDA">
      <formula>NOT(ISERROR(SEARCH("NO CUMPLIDA",CP436)))</formula>
    </cfRule>
    <cfRule type="containsText" dxfId="2797" priority="2798" operator="containsText" text="ACEPTABLE">
      <formula>NOT(ISERROR(SEARCH("ACEPTABLE",CP436)))</formula>
    </cfRule>
    <cfRule type="containsText" dxfId="2796" priority="2799" operator="containsText" text="SOBRESALIENTE">
      <formula>NOT(ISERROR(SEARCH("SOBRESALIENTE",CP436)))</formula>
    </cfRule>
  </conditionalFormatting>
  <conditionalFormatting sqref="CJ159:CJ163">
    <cfRule type="containsErrors" dxfId="2795" priority="2795">
      <formula>ISERROR(CJ159)</formula>
    </cfRule>
    <cfRule type="containsBlanks" dxfId="2794" priority="2796">
      <formula>LEN(TRIM(CJ159))=0</formula>
    </cfRule>
  </conditionalFormatting>
  <conditionalFormatting sqref="CJ159:CJ163">
    <cfRule type="containsText" dxfId="2793" priority="2792" operator="containsText" text="NO CUMPLIDA">
      <formula>NOT(ISERROR(SEARCH("NO CUMPLIDA",CJ159)))</formula>
    </cfRule>
    <cfRule type="containsText" dxfId="2792" priority="2793" operator="containsText" text="ACEPTABLE">
      <formula>NOT(ISERROR(SEARCH("ACEPTABLE",CJ159)))</formula>
    </cfRule>
    <cfRule type="containsText" dxfId="2791" priority="2794" operator="containsText" text="SOBRESALIENTE">
      <formula>NOT(ISERROR(SEARCH("SOBRESALIENTE",CJ159)))</formula>
    </cfRule>
  </conditionalFormatting>
  <conditionalFormatting sqref="CP159:CP163">
    <cfRule type="containsErrors" dxfId="2790" priority="2790">
      <formula>ISERROR(CP159)</formula>
    </cfRule>
    <cfRule type="containsBlanks" dxfId="2789" priority="2791">
      <formula>LEN(TRIM(CP159))=0</formula>
    </cfRule>
  </conditionalFormatting>
  <conditionalFormatting sqref="CP159:CP163">
    <cfRule type="containsText" dxfId="2788" priority="2787" operator="containsText" text="NO CUMPLIDA">
      <formula>NOT(ISERROR(SEARCH("NO CUMPLIDA",CP159)))</formula>
    </cfRule>
    <cfRule type="containsText" dxfId="2787" priority="2788" operator="containsText" text="ACEPTABLE">
      <formula>NOT(ISERROR(SEARCH("ACEPTABLE",CP159)))</formula>
    </cfRule>
    <cfRule type="containsText" dxfId="2786" priority="2789" operator="containsText" text="SOBRESALIENTE">
      <formula>NOT(ISERROR(SEARCH("SOBRESALIENTE",CP159)))</formula>
    </cfRule>
  </conditionalFormatting>
  <conditionalFormatting sqref="CM292:CN299">
    <cfRule type="containsErrors" dxfId="2785" priority="2785">
      <formula>ISERROR(CM292)</formula>
    </cfRule>
    <cfRule type="containsBlanks" dxfId="2784" priority="2786">
      <formula>LEN(TRIM(CM292))=0</formula>
    </cfRule>
  </conditionalFormatting>
  <conditionalFormatting sqref="CY37:DA41 CS37:CS41 CU37:CU41">
    <cfRule type="containsErrors" dxfId="2783" priority="2783">
      <formula>ISERROR(CS37)</formula>
    </cfRule>
    <cfRule type="containsBlanks" dxfId="2782" priority="2784">
      <formula>LEN(TRIM(CS37))=0</formula>
    </cfRule>
  </conditionalFormatting>
  <conditionalFormatting sqref="CJ37:CJ40">
    <cfRule type="containsErrors" dxfId="2781" priority="2781">
      <formula>ISERROR(CJ37)</formula>
    </cfRule>
    <cfRule type="containsBlanks" dxfId="2780" priority="2782">
      <formula>LEN(TRIM(CJ37))=0</formula>
    </cfRule>
  </conditionalFormatting>
  <conditionalFormatting sqref="CJ37:CJ40">
    <cfRule type="containsText" dxfId="2779" priority="2778" operator="containsText" text="NO CUMPLIDA">
      <formula>NOT(ISERROR(SEARCH("NO CUMPLIDA",CJ37)))</formula>
    </cfRule>
    <cfRule type="containsText" dxfId="2778" priority="2779" operator="containsText" text="ACEPTABLE">
      <formula>NOT(ISERROR(SEARCH("ACEPTABLE",CJ37)))</formula>
    </cfRule>
    <cfRule type="containsText" dxfId="2777" priority="2780" operator="containsText" text="SOBRESALIENTE">
      <formula>NOT(ISERROR(SEARCH("SOBRESALIENTE",CJ37)))</formula>
    </cfRule>
  </conditionalFormatting>
  <conditionalFormatting sqref="CP37:CP40">
    <cfRule type="containsErrors" dxfId="2776" priority="2776">
      <formula>ISERROR(CP37)</formula>
    </cfRule>
    <cfRule type="containsBlanks" dxfId="2775" priority="2777">
      <formula>LEN(TRIM(CP37))=0</formula>
    </cfRule>
  </conditionalFormatting>
  <conditionalFormatting sqref="CP37:CP40">
    <cfRule type="containsText" dxfId="2774" priority="2773" operator="containsText" text="NO CUMPLIDA">
      <formula>NOT(ISERROR(SEARCH("NO CUMPLIDA",CP37)))</formula>
    </cfRule>
    <cfRule type="containsText" dxfId="2773" priority="2774" operator="containsText" text="ACEPTABLE">
      <formula>NOT(ISERROR(SEARCH("ACEPTABLE",CP37)))</formula>
    </cfRule>
    <cfRule type="containsText" dxfId="2772" priority="2775" operator="containsText" text="SOBRESALIENTE">
      <formula>NOT(ISERROR(SEARCH("SOBRESALIENTE",CP37)))</formula>
    </cfRule>
  </conditionalFormatting>
  <conditionalFormatting sqref="CM37:CM41">
    <cfRule type="containsErrors" dxfId="2771" priority="2771">
      <formula>ISERROR(CM37)</formula>
    </cfRule>
    <cfRule type="containsBlanks" dxfId="2770" priority="2772">
      <formula>LEN(TRIM(CM37))=0</formula>
    </cfRule>
  </conditionalFormatting>
  <conditionalFormatting sqref="CJ208 CJ214:CJ219 CJ223 CJ221">
    <cfRule type="containsErrors" dxfId="2769" priority="2769">
      <formula>ISERROR(CJ208)</formula>
    </cfRule>
    <cfRule type="containsBlanks" dxfId="2768" priority="2770">
      <formula>LEN(TRIM(CJ208))=0</formula>
    </cfRule>
  </conditionalFormatting>
  <conditionalFormatting sqref="CJ208 CJ214:CJ219 CJ223 CJ221">
    <cfRule type="containsText" dxfId="2767" priority="2766" operator="containsText" text="NO CUMPLIDA">
      <formula>NOT(ISERROR(SEARCH("NO CUMPLIDA",CJ208)))</formula>
    </cfRule>
    <cfRule type="containsText" dxfId="2766" priority="2767" operator="containsText" text="ACEPTABLE">
      <formula>NOT(ISERROR(SEARCH("ACEPTABLE",CJ208)))</formula>
    </cfRule>
    <cfRule type="containsText" dxfId="2765" priority="2768" operator="containsText" text="SOBRESALIENTE">
      <formula>NOT(ISERROR(SEARCH("SOBRESALIENTE",CJ208)))</formula>
    </cfRule>
  </conditionalFormatting>
  <conditionalFormatting sqref="CJ208">
    <cfRule type="containsText" dxfId="2764" priority="2763" operator="containsText" text="NO CUMPLIDA">
      <formula>NOT(ISERROR(SEARCH("NO CUMPLIDA",CJ208)))</formula>
    </cfRule>
    <cfRule type="containsText" dxfId="2763" priority="2764" operator="containsText" text="ACEPTABLE">
      <formula>NOT(ISERROR(SEARCH("ACEPTABLE",CJ208)))</formula>
    </cfRule>
    <cfRule type="containsText" dxfId="2762" priority="2765" operator="containsText" text="SOBRESALIENTE">
      <formula>NOT(ISERROR(SEARCH("SOBRESALIENTE",CJ208)))</formula>
    </cfRule>
  </conditionalFormatting>
  <conditionalFormatting sqref="CJ214:CJ219 CJ223 CJ221">
    <cfRule type="containsText" dxfId="2761" priority="2760" operator="containsText" text="NO CUMPLIDA">
      <formula>NOT(ISERROR(SEARCH("NO CUMPLIDA",CJ214)))</formula>
    </cfRule>
    <cfRule type="containsText" dxfId="2760" priority="2761" operator="containsText" text="ACEPTABLE">
      <formula>NOT(ISERROR(SEARCH("ACEPTABLE",CJ214)))</formula>
    </cfRule>
    <cfRule type="containsText" dxfId="2759" priority="2762" operator="containsText" text="SOBRESALIENTE">
      <formula>NOT(ISERROR(SEARCH("SOBRESALIENTE",CJ214)))</formula>
    </cfRule>
  </conditionalFormatting>
  <conditionalFormatting sqref="CP214:CP221 CP223">
    <cfRule type="containsErrors" dxfId="2758" priority="2758">
      <formula>ISERROR(CP214)</formula>
    </cfRule>
    <cfRule type="containsBlanks" dxfId="2757" priority="2759">
      <formula>LEN(TRIM(CP214))=0</formula>
    </cfRule>
  </conditionalFormatting>
  <conditionalFormatting sqref="CP214:CP221 CP223">
    <cfRule type="containsText" dxfId="2756" priority="2755" operator="containsText" text="NO CUMPLIDA">
      <formula>NOT(ISERROR(SEARCH("NO CUMPLIDA",CP214)))</formula>
    </cfRule>
    <cfRule type="containsText" dxfId="2755" priority="2756" operator="containsText" text="ACEPTABLE">
      <formula>NOT(ISERROR(SEARCH("ACEPTABLE",CP214)))</formula>
    </cfRule>
    <cfRule type="containsText" dxfId="2754" priority="2757" operator="containsText" text="SOBRESALIENTE">
      <formula>NOT(ISERROR(SEARCH("SOBRESALIENTE",CP214)))</formula>
    </cfRule>
  </conditionalFormatting>
  <conditionalFormatting sqref="CP214:CP221 CP223">
    <cfRule type="containsText" dxfId="2753" priority="2752" operator="containsText" text="NO CUMPLIDA">
      <formula>NOT(ISERROR(SEARCH("NO CUMPLIDA",CP214)))</formula>
    </cfRule>
    <cfRule type="containsText" dxfId="2752" priority="2753" operator="containsText" text="ACEPTABLE">
      <formula>NOT(ISERROR(SEARCH("ACEPTABLE",CP214)))</formula>
    </cfRule>
    <cfRule type="containsText" dxfId="2751" priority="2754" operator="containsText" text="SOBRESALIENTE">
      <formula>NOT(ISERROR(SEARCH("SOBRESALIENTE",CP214)))</formula>
    </cfRule>
  </conditionalFormatting>
  <conditionalFormatting sqref="DB221 DB223">
    <cfRule type="containsText" dxfId="2750" priority="2749" operator="containsText" text="NO CUMPLIDA">
      <formula>NOT(ISERROR(SEARCH("NO CUMPLIDA",DB221)))</formula>
    </cfRule>
    <cfRule type="containsText" dxfId="2749" priority="2750" operator="containsText" text="ACEPTABLE">
      <formula>NOT(ISERROR(SEARCH("ACEPTABLE",DB221)))</formula>
    </cfRule>
    <cfRule type="containsText" dxfId="2748" priority="2751" operator="containsText" text="SOBRESALIENTE">
      <formula>NOT(ISERROR(SEARCH("SOBRESALIENTE",DB221)))</formula>
    </cfRule>
  </conditionalFormatting>
  <conditionalFormatting sqref="CG400">
    <cfRule type="containsErrors" dxfId="2747" priority="2747">
      <formula>ISERROR(CG400)</formula>
    </cfRule>
    <cfRule type="containsBlanks" dxfId="2746" priority="2748">
      <formula>LEN(TRIM(CG400))=0</formula>
    </cfRule>
  </conditionalFormatting>
  <conditionalFormatting sqref="CM400:CN400">
    <cfRule type="containsErrors" dxfId="2745" priority="2745">
      <formula>ISERROR(CM400)</formula>
    </cfRule>
    <cfRule type="containsBlanks" dxfId="2744" priority="2746">
      <formula>LEN(TRIM(CM400))=0</formula>
    </cfRule>
  </conditionalFormatting>
  <conditionalFormatting sqref="CM401:CN418">
    <cfRule type="containsErrors" dxfId="2743" priority="2743">
      <formula>ISERROR(CM401)</formula>
    </cfRule>
    <cfRule type="containsBlanks" dxfId="2742" priority="2744">
      <formula>LEN(TRIM(CM401))=0</formula>
    </cfRule>
  </conditionalFormatting>
  <conditionalFormatting sqref="CJ224:CJ227 CJ229:CJ230 CJ232">
    <cfRule type="containsErrors" dxfId="2741" priority="2741">
      <formula>ISERROR(CJ224)</formula>
    </cfRule>
    <cfRule type="containsBlanks" dxfId="2740" priority="2742">
      <formula>LEN(TRIM(CJ224))=0</formula>
    </cfRule>
  </conditionalFormatting>
  <conditionalFormatting sqref="CJ224:CJ227 CJ229:CJ230 CJ232">
    <cfRule type="containsText" dxfId="2739" priority="2738" operator="containsText" text="NO CUMPLIDA">
      <formula>NOT(ISERROR(SEARCH("NO CUMPLIDA",CJ224)))</formula>
    </cfRule>
    <cfRule type="containsText" dxfId="2738" priority="2739" operator="containsText" text="ACEPTABLE">
      <formula>NOT(ISERROR(SEARCH("ACEPTABLE",CJ224)))</formula>
    </cfRule>
    <cfRule type="containsText" dxfId="2737" priority="2740" operator="containsText" text="SOBRESALIENTE">
      <formula>NOT(ISERROR(SEARCH("SOBRESALIENTE",CJ224)))</formula>
    </cfRule>
  </conditionalFormatting>
  <conditionalFormatting sqref="CP224:CP227 CP229:CP232">
    <cfRule type="containsErrors" dxfId="2736" priority="2736">
      <formula>ISERROR(CP224)</formula>
    </cfRule>
    <cfRule type="containsBlanks" dxfId="2735" priority="2737">
      <formula>LEN(TRIM(CP224))=0</formula>
    </cfRule>
  </conditionalFormatting>
  <conditionalFormatting sqref="CP224:CP227 CP229:CP232">
    <cfRule type="containsText" dxfId="2734" priority="2733" operator="containsText" text="NO CUMPLIDA">
      <formula>NOT(ISERROR(SEARCH("NO CUMPLIDA",CP224)))</formula>
    </cfRule>
    <cfRule type="containsText" dxfId="2733" priority="2734" operator="containsText" text="ACEPTABLE">
      <formula>NOT(ISERROR(SEARCH("ACEPTABLE",CP224)))</formula>
    </cfRule>
    <cfRule type="containsText" dxfId="2732" priority="2735" operator="containsText" text="SOBRESALIENTE">
      <formula>NOT(ISERROR(SEARCH("SOBRESALIENTE",CP224)))</formula>
    </cfRule>
  </conditionalFormatting>
  <conditionalFormatting sqref="CG246:CH250 CH251:CH252 CG251:CG254">
    <cfRule type="containsErrors" dxfId="2731" priority="2731">
      <formula>ISERROR(CG246)</formula>
    </cfRule>
    <cfRule type="containsBlanks" dxfId="2730" priority="2732">
      <formula>LEN(TRIM(CG246))=0</formula>
    </cfRule>
  </conditionalFormatting>
  <conditionalFormatting sqref="CJ125:CJ130">
    <cfRule type="containsErrors" dxfId="2729" priority="2729">
      <formula>ISERROR(CJ125)</formula>
    </cfRule>
    <cfRule type="containsBlanks" dxfId="2728" priority="2730">
      <formula>LEN(TRIM(CJ125))=0</formula>
    </cfRule>
  </conditionalFormatting>
  <conditionalFormatting sqref="CJ125:CJ130">
    <cfRule type="containsText" dxfId="2727" priority="2726" operator="containsText" text="NO CUMPLIDA">
      <formula>NOT(ISERROR(SEARCH("NO CUMPLIDA",CJ125)))</formula>
    </cfRule>
    <cfRule type="containsText" dxfId="2726" priority="2727" operator="containsText" text="ACEPTABLE">
      <formula>NOT(ISERROR(SEARCH("ACEPTABLE",CJ125)))</formula>
    </cfRule>
    <cfRule type="containsText" dxfId="2725" priority="2728" operator="containsText" text="SOBRESALIENTE">
      <formula>NOT(ISERROR(SEARCH("SOBRESALIENTE",CJ125)))</formula>
    </cfRule>
  </conditionalFormatting>
  <conditionalFormatting sqref="CP125:CP130">
    <cfRule type="containsErrors" dxfId="2724" priority="2724">
      <formula>ISERROR(CP125)</formula>
    </cfRule>
    <cfRule type="containsBlanks" dxfId="2723" priority="2725">
      <formula>LEN(TRIM(CP125))=0</formula>
    </cfRule>
  </conditionalFormatting>
  <conditionalFormatting sqref="CP125:CP130">
    <cfRule type="containsText" dxfId="2722" priority="2721" operator="containsText" text="NO CUMPLIDA">
      <formula>NOT(ISERROR(SEARCH("NO CUMPLIDA",CP125)))</formula>
    </cfRule>
    <cfRule type="containsText" dxfId="2721" priority="2722" operator="containsText" text="ACEPTABLE">
      <formula>NOT(ISERROR(SEARCH("ACEPTABLE",CP125)))</formula>
    </cfRule>
    <cfRule type="containsText" dxfId="2720" priority="2723" operator="containsText" text="SOBRESALIENTE">
      <formula>NOT(ISERROR(SEARCH("SOBRESALIENTE",CP125)))</formula>
    </cfRule>
  </conditionalFormatting>
  <conditionalFormatting sqref="CJ169">
    <cfRule type="containsErrors" dxfId="2719" priority="2719">
      <formula>ISERROR(CJ169)</formula>
    </cfRule>
    <cfRule type="containsBlanks" dxfId="2718" priority="2720">
      <formula>LEN(TRIM(CJ169))=0</formula>
    </cfRule>
  </conditionalFormatting>
  <conditionalFormatting sqref="CJ169">
    <cfRule type="containsText" dxfId="2717" priority="2716" operator="containsText" text="NO CUMPLIDA">
      <formula>NOT(ISERROR(SEARCH("NO CUMPLIDA",CJ169)))</formula>
    </cfRule>
    <cfRule type="containsText" dxfId="2716" priority="2717" operator="containsText" text="ACEPTABLE">
      <formula>NOT(ISERROR(SEARCH("ACEPTABLE",CJ169)))</formula>
    </cfRule>
    <cfRule type="containsText" dxfId="2715" priority="2718" operator="containsText" text="SOBRESALIENTE">
      <formula>NOT(ISERROR(SEARCH("SOBRESALIENTE",CJ169)))</formula>
    </cfRule>
  </conditionalFormatting>
  <conditionalFormatting sqref="CP169">
    <cfRule type="containsErrors" dxfId="2714" priority="2714">
      <formula>ISERROR(CP169)</formula>
    </cfRule>
    <cfRule type="containsBlanks" dxfId="2713" priority="2715">
      <formula>LEN(TRIM(CP169))=0</formula>
    </cfRule>
  </conditionalFormatting>
  <conditionalFormatting sqref="CP169">
    <cfRule type="containsText" dxfId="2712" priority="2711" operator="containsText" text="NO CUMPLIDA">
      <formula>NOT(ISERROR(SEARCH("NO CUMPLIDA",CP169)))</formula>
    </cfRule>
    <cfRule type="containsText" dxfId="2711" priority="2712" operator="containsText" text="ACEPTABLE">
      <formula>NOT(ISERROR(SEARCH("ACEPTABLE",CP169)))</formula>
    </cfRule>
    <cfRule type="containsText" dxfId="2710" priority="2713" operator="containsText" text="SOBRESALIENTE">
      <formula>NOT(ISERROR(SEARCH("SOBRESALIENTE",CP169)))</formula>
    </cfRule>
  </conditionalFormatting>
  <conditionalFormatting sqref="DA338:DA347">
    <cfRule type="containsErrors" dxfId="2709" priority="2709">
      <formula>ISERROR(DA338)</formula>
    </cfRule>
    <cfRule type="containsBlanks" dxfId="2708" priority="2710">
      <formula>LEN(TRIM(DA338))=0</formula>
    </cfRule>
  </conditionalFormatting>
  <conditionalFormatting sqref="CP212:CP213">
    <cfRule type="containsErrors" dxfId="2707" priority="2707">
      <formula>ISERROR(CP212)</formula>
    </cfRule>
    <cfRule type="containsBlanks" dxfId="2706" priority="2708">
      <formula>LEN(TRIM(CP212))=0</formula>
    </cfRule>
  </conditionalFormatting>
  <conditionalFormatting sqref="CP212:CP213">
    <cfRule type="containsText" dxfId="2705" priority="2704" operator="containsText" text="NO CUMPLIDA">
      <formula>NOT(ISERROR(SEARCH("NO CUMPLIDA",CP212)))</formula>
    </cfRule>
    <cfRule type="containsText" dxfId="2704" priority="2705" operator="containsText" text="ACEPTABLE">
      <formula>NOT(ISERROR(SEARCH("ACEPTABLE",CP212)))</formula>
    </cfRule>
    <cfRule type="containsText" dxfId="2703" priority="2706" operator="containsText" text="SOBRESALIENTE">
      <formula>NOT(ISERROR(SEARCH("SOBRESALIENTE",CP212)))</formula>
    </cfRule>
  </conditionalFormatting>
  <conditionalFormatting sqref="CP212:CP213">
    <cfRule type="containsText" dxfId="2702" priority="2701" operator="containsText" text="NO CUMPLIDA">
      <formula>NOT(ISERROR(SEARCH("NO CUMPLIDA",CP212)))</formula>
    </cfRule>
    <cfRule type="containsText" dxfId="2701" priority="2702" operator="containsText" text="ACEPTABLE">
      <formula>NOT(ISERROR(SEARCH("ACEPTABLE",CP212)))</formula>
    </cfRule>
    <cfRule type="containsText" dxfId="2700" priority="2703" operator="containsText" text="SOBRESALIENTE">
      <formula>NOT(ISERROR(SEARCH("SOBRESALIENTE",CP212)))</formula>
    </cfRule>
  </conditionalFormatting>
  <conditionalFormatting sqref="CP209">
    <cfRule type="containsErrors" dxfId="2699" priority="2699">
      <formula>ISERROR(CP209)</formula>
    </cfRule>
    <cfRule type="containsBlanks" dxfId="2698" priority="2700">
      <formula>LEN(TRIM(CP209))=0</formula>
    </cfRule>
  </conditionalFormatting>
  <conditionalFormatting sqref="CP209">
    <cfRule type="containsText" dxfId="2697" priority="2696" operator="containsText" text="NO CUMPLIDA">
      <formula>NOT(ISERROR(SEARCH("NO CUMPLIDA",CP209)))</formula>
    </cfRule>
    <cfRule type="containsText" dxfId="2696" priority="2697" operator="containsText" text="ACEPTABLE">
      <formula>NOT(ISERROR(SEARCH("ACEPTABLE",CP209)))</formula>
    </cfRule>
    <cfRule type="containsText" dxfId="2695" priority="2698" operator="containsText" text="SOBRESALIENTE">
      <formula>NOT(ISERROR(SEARCH("SOBRESALIENTE",CP209)))</formula>
    </cfRule>
  </conditionalFormatting>
  <conditionalFormatting sqref="CJ212:CJ213">
    <cfRule type="containsErrors" dxfId="2694" priority="2694">
      <formula>ISERROR(CJ212)</formula>
    </cfRule>
    <cfRule type="containsBlanks" dxfId="2693" priority="2695">
      <formula>LEN(TRIM(CJ212))=0</formula>
    </cfRule>
  </conditionalFormatting>
  <conditionalFormatting sqref="CJ212:CJ213">
    <cfRule type="containsText" dxfId="2692" priority="2691" operator="containsText" text="NO CUMPLIDA">
      <formula>NOT(ISERROR(SEARCH("NO CUMPLIDA",CJ212)))</formula>
    </cfRule>
    <cfRule type="containsText" dxfId="2691" priority="2692" operator="containsText" text="ACEPTABLE">
      <formula>NOT(ISERROR(SEARCH("ACEPTABLE",CJ212)))</formula>
    </cfRule>
    <cfRule type="containsText" dxfId="2690" priority="2693" operator="containsText" text="SOBRESALIENTE">
      <formula>NOT(ISERROR(SEARCH("SOBRESALIENTE",CJ212)))</formula>
    </cfRule>
  </conditionalFormatting>
  <conditionalFormatting sqref="CJ212:CJ213">
    <cfRule type="containsText" dxfId="2689" priority="2688" operator="containsText" text="NO CUMPLIDA">
      <formula>NOT(ISERROR(SEARCH("NO CUMPLIDA",CJ212)))</formula>
    </cfRule>
    <cfRule type="containsText" dxfId="2688" priority="2689" operator="containsText" text="ACEPTABLE">
      <formula>NOT(ISERROR(SEARCH("ACEPTABLE",CJ212)))</formula>
    </cfRule>
    <cfRule type="containsText" dxfId="2687" priority="2690" operator="containsText" text="SOBRESALIENTE">
      <formula>NOT(ISERROR(SEARCH("SOBRESALIENTE",CJ212)))</formula>
    </cfRule>
  </conditionalFormatting>
  <conditionalFormatting sqref="CJ209:CJ211">
    <cfRule type="containsErrors" dxfId="2686" priority="2686">
      <formula>ISERROR(CJ209)</formula>
    </cfRule>
    <cfRule type="containsBlanks" dxfId="2685" priority="2687">
      <formula>LEN(TRIM(CJ209))=0</formula>
    </cfRule>
  </conditionalFormatting>
  <conditionalFormatting sqref="CJ209:CJ211">
    <cfRule type="containsText" dxfId="2684" priority="2683" operator="containsText" text="NO CUMPLIDA">
      <formula>NOT(ISERROR(SEARCH("NO CUMPLIDA",CJ209)))</formula>
    </cfRule>
    <cfRule type="containsText" dxfId="2683" priority="2684" operator="containsText" text="ACEPTABLE">
      <formula>NOT(ISERROR(SEARCH("ACEPTABLE",CJ209)))</formula>
    </cfRule>
    <cfRule type="containsText" dxfId="2682" priority="2685" operator="containsText" text="SOBRESALIENTE">
      <formula>NOT(ISERROR(SEARCH("SOBRESALIENTE",CJ209)))</formula>
    </cfRule>
  </conditionalFormatting>
  <conditionalFormatting sqref="CJ25:CJ35">
    <cfRule type="containsErrors" dxfId="2681" priority="2681">
      <formula>ISERROR(CJ25)</formula>
    </cfRule>
    <cfRule type="containsBlanks" dxfId="2680" priority="2682">
      <formula>LEN(TRIM(CJ25))=0</formula>
    </cfRule>
  </conditionalFormatting>
  <conditionalFormatting sqref="CJ25:CJ35">
    <cfRule type="containsText" dxfId="2679" priority="2678" operator="containsText" text="NO CUMPLIDA">
      <formula>NOT(ISERROR(SEARCH("NO CUMPLIDA",CJ25)))</formula>
    </cfRule>
    <cfRule type="containsText" dxfId="2678" priority="2679" operator="containsText" text="ACEPTABLE">
      <formula>NOT(ISERROR(SEARCH("ACEPTABLE",CJ25)))</formula>
    </cfRule>
    <cfRule type="containsText" dxfId="2677" priority="2680" operator="containsText" text="SOBRESALIENTE">
      <formula>NOT(ISERROR(SEARCH("SOBRESALIENTE",CJ25)))</formula>
    </cfRule>
  </conditionalFormatting>
  <conditionalFormatting sqref="CJ25:CJ35">
    <cfRule type="containsText" dxfId="2676" priority="2675" operator="containsText" text="NO CUMPLIDA">
      <formula>NOT(ISERROR(SEARCH("NO CUMPLIDA",CJ25)))</formula>
    </cfRule>
    <cfRule type="containsText" dxfId="2675" priority="2676" operator="containsText" text="ACEPTABLE">
      <formula>NOT(ISERROR(SEARCH("ACEPTABLE",CJ25)))</formula>
    </cfRule>
    <cfRule type="containsText" dxfId="2674" priority="2677" operator="containsText" text="SOBRESALIENTE">
      <formula>NOT(ISERROR(SEARCH("SOBRESALIENTE",CJ25)))</formula>
    </cfRule>
  </conditionalFormatting>
  <conditionalFormatting sqref="CP25:CP30 CP33 CP35">
    <cfRule type="containsErrors" dxfId="2673" priority="2673">
      <formula>ISERROR(CP25)</formula>
    </cfRule>
    <cfRule type="containsBlanks" dxfId="2672" priority="2674">
      <formula>LEN(TRIM(CP25))=0</formula>
    </cfRule>
  </conditionalFormatting>
  <conditionalFormatting sqref="CP25:CP30 CP33 CP35">
    <cfRule type="containsText" dxfId="2671" priority="2670" operator="containsText" text="NO CUMPLIDA">
      <formula>NOT(ISERROR(SEARCH("NO CUMPLIDA",CP25)))</formula>
    </cfRule>
    <cfRule type="containsText" dxfId="2670" priority="2671" operator="containsText" text="ACEPTABLE">
      <formula>NOT(ISERROR(SEARCH("ACEPTABLE",CP25)))</formula>
    </cfRule>
    <cfRule type="containsText" dxfId="2669" priority="2672" operator="containsText" text="SOBRESALIENTE">
      <formula>NOT(ISERROR(SEARCH("SOBRESALIENTE",CP25)))</formula>
    </cfRule>
  </conditionalFormatting>
  <conditionalFormatting sqref="CP25:CP30 CP33 CP35">
    <cfRule type="containsText" dxfId="2668" priority="2667" operator="containsText" text="NO CUMPLIDA">
      <formula>NOT(ISERROR(SEARCH("NO CUMPLIDA",CP25)))</formula>
    </cfRule>
    <cfRule type="containsText" dxfId="2667" priority="2668" operator="containsText" text="ACEPTABLE">
      <formula>NOT(ISERROR(SEARCH("ACEPTABLE",CP25)))</formula>
    </cfRule>
    <cfRule type="containsText" dxfId="2666" priority="2669" operator="containsText" text="SOBRESALIENTE">
      <formula>NOT(ISERROR(SEARCH("SOBRESALIENTE",CP25)))</formula>
    </cfRule>
  </conditionalFormatting>
  <conditionalFormatting sqref="DB32:DB33 DB25:DB30">
    <cfRule type="containsText" dxfId="2665" priority="2664" operator="containsText" text="NO CUMPLIDA">
      <formula>NOT(ISERROR(SEARCH("NO CUMPLIDA",DB25)))</formula>
    </cfRule>
    <cfRule type="containsText" dxfId="2664" priority="2665" operator="containsText" text="ACEPTABLE">
      <formula>NOT(ISERROR(SEARCH("ACEPTABLE",DB25)))</formula>
    </cfRule>
    <cfRule type="containsText" dxfId="2663" priority="2666" operator="containsText" text="SOBRESALIENTE">
      <formula>NOT(ISERROR(SEARCH("SOBRESALIENTE",DB25)))</formula>
    </cfRule>
  </conditionalFormatting>
  <conditionalFormatting sqref="DB32:DB33 DB25:DB30">
    <cfRule type="containsText" dxfId="2662" priority="2661" operator="containsText" text="NO CUMPLIDA">
      <formula>NOT(ISERROR(SEARCH("NO CUMPLIDA",DB25)))</formula>
    </cfRule>
    <cfRule type="containsText" dxfId="2661" priority="2662" operator="containsText" text="ACEPTABLE">
      <formula>NOT(ISERROR(SEARCH("ACEPTABLE",DB25)))</formula>
    </cfRule>
    <cfRule type="containsText" dxfId="2660" priority="2663" operator="containsText" text="SOBRESALIENTE">
      <formula>NOT(ISERROR(SEARCH("SOBRESALIENTE",DB25)))</formula>
    </cfRule>
  </conditionalFormatting>
  <conditionalFormatting sqref="CJ19:CJ24">
    <cfRule type="containsErrors" dxfId="2659" priority="2659">
      <formula>ISERROR(CJ19)</formula>
    </cfRule>
    <cfRule type="containsBlanks" dxfId="2658" priority="2660">
      <formula>LEN(TRIM(CJ19))=0</formula>
    </cfRule>
  </conditionalFormatting>
  <conditionalFormatting sqref="CJ19:CJ24">
    <cfRule type="containsText" dxfId="2657" priority="2656" operator="containsText" text="NO CUMPLIDA">
      <formula>NOT(ISERROR(SEARCH("NO CUMPLIDA",CJ19)))</formula>
    </cfRule>
    <cfRule type="containsText" dxfId="2656" priority="2657" operator="containsText" text="ACEPTABLE">
      <formula>NOT(ISERROR(SEARCH("ACEPTABLE",CJ19)))</formula>
    </cfRule>
    <cfRule type="containsText" dxfId="2655" priority="2658" operator="containsText" text="SOBRESALIENTE">
      <formula>NOT(ISERROR(SEARCH("SOBRESALIENTE",CJ19)))</formula>
    </cfRule>
  </conditionalFormatting>
  <conditionalFormatting sqref="CP19:CP24">
    <cfRule type="containsErrors" dxfId="2654" priority="2654">
      <formula>ISERROR(CP19)</formula>
    </cfRule>
    <cfRule type="containsBlanks" dxfId="2653" priority="2655">
      <formula>LEN(TRIM(CP19))=0</formula>
    </cfRule>
  </conditionalFormatting>
  <conditionalFormatting sqref="CP19:CP24">
    <cfRule type="containsText" dxfId="2652" priority="2651" operator="containsText" text="NO CUMPLIDA">
      <formula>NOT(ISERROR(SEARCH("NO CUMPLIDA",CP19)))</formula>
    </cfRule>
    <cfRule type="containsText" dxfId="2651" priority="2652" operator="containsText" text="ACEPTABLE">
      <formula>NOT(ISERROR(SEARCH("ACEPTABLE",CP19)))</formula>
    </cfRule>
    <cfRule type="containsText" dxfId="2650" priority="2653" operator="containsText" text="SOBRESALIENTE">
      <formula>NOT(ISERROR(SEARCH("SOBRESALIENTE",CP19)))</formula>
    </cfRule>
  </conditionalFormatting>
  <conditionalFormatting sqref="DB19:DB24">
    <cfRule type="containsText" dxfId="2649" priority="2648" operator="containsText" text="NO CUMPLIDA">
      <formula>NOT(ISERROR(SEARCH("NO CUMPLIDA",DB19)))</formula>
    </cfRule>
    <cfRule type="containsText" dxfId="2648" priority="2649" operator="containsText" text="ACEPTABLE">
      <formula>NOT(ISERROR(SEARCH("ACEPTABLE",DB19)))</formula>
    </cfRule>
    <cfRule type="containsText" dxfId="2647" priority="2650" operator="containsText" text="SOBRESALIENTE">
      <formula>NOT(ISERROR(SEARCH("SOBRESALIENTE",DB19)))</formula>
    </cfRule>
  </conditionalFormatting>
  <conditionalFormatting sqref="CG115:CH115">
    <cfRule type="containsErrors" dxfId="2646" priority="2646">
      <formula>ISERROR(CG115)</formula>
    </cfRule>
    <cfRule type="containsBlanks" dxfId="2645" priority="2647">
      <formula>LEN(TRIM(CG115))=0</formula>
    </cfRule>
  </conditionalFormatting>
  <conditionalFormatting sqref="CG303:CH303">
    <cfRule type="containsErrors" dxfId="2644" priority="2644">
      <formula>ISERROR(CG303)</formula>
    </cfRule>
    <cfRule type="containsBlanks" dxfId="2643" priority="2645">
      <formula>LEN(TRIM(CG303))=0</formula>
    </cfRule>
  </conditionalFormatting>
  <conditionalFormatting sqref="CG348:CH348">
    <cfRule type="containsErrors" dxfId="2642" priority="2642">
      <formula>ISERROR(CG348)</formula>
    </cfRule>
    <cfRule type="containsBlanks" dxfId="2641" priority="2643">
      <formula>LEN(TRIM(CG348))=0</formula>
    </cfRule>
  </conditionalFormatting>
  <conditionalFormatting sqref="CG351:CH351">
    <cfRule type="containsErrors" dxfId="2640" priority="2640">
      <formula>ISERROR(CG351)</formula>
    </cfRule>
    <cfRule type="containsBlanks" dxfId="2639" priority="2641">
      <formula>LEN(TRIM(CG351))=0</formula>
    </cfRule>
  </conditionalFormatting>
  <conditionalFormatting sqref="CG352:CH352">
    <cfRule type="containsErrors" dxfId="2638" priority="2638">
      <formula>ISERROR(CG352)</formula>
    </cfRule>
    <cfRule type="containsBlanks" dxfId="2637" priority="2639">
      <formula>LEN(TRIM(CG352))=0</formula>
    </cfRule>
  </conditionalFormatting>
  <conditionalFormatting sqref="CG353:CH353">
    <cfRule type="containsErrors" dxfId="2636" priority="2636">
      <formula>ISERROR(CG353)</formula>
    </cfRule>
    <cfRule type="containsBlanks" dxfId="2635" priority="2637">
      <formula>LEN(TRIM(CG353))=0</formula>
    </cfRule>
  </conditionalFormatting>
  <conditionalFormatting sqref="CG354:CH354">
    <cfRule type="containsErrors" dxfId="2634" priority="2634">
      <formula>ISERROR(CG354)</formula>
    </cfRule>
    <cfRule type="containsBlanks" dxfId="2633" priority="2635">
      <formula>LEN(TRIM(CG354))=0</formula>
    </cfRule>
  </conditionalFormatting>
  <conditionalFormatting sqref="CG442:CH442">
    <cfRule type="containsErrors" dxfId="2632" priority="2632">
      <formula>ISERROR(CG442)</formula>
    </cfRule>
    <cfRule type="containsBlanks" dxfId="2631" priority="2633">
      <formula>LEN(TRIM(CG442))=0</formula>
    </cfRule>
  </conditionalFormatting>
  <conditionalFormatting sqref="CG443:CH443">
    <cfRule type="containsErrors" dxfId="2630" priority="2630">
      <formula>ISERROR(CG443)</formula>
    </cfRule>
    <cfRule type="containsBlanks" dxfId="2629" priority="2631">
      <formula>LEN(TRIM(CG443))=0</formula>
    </cfRule>
  </conditionalFormatting>
  <conditionalFormatting sqref="CG446:CH446">
    <cfRule type="containsErrors" dxfId="2628" priority="2628">
      <formula>ISERROR(CG446)</formula>
    </cfRule>
    <cfRule type="containsBlanks" dxfId="2627" priority="2629">
      <formula>LEN(TRIM(CG446))=0</formula>
    </cfRule>
  </conditionalFormatting>
  <conditionalFormatting sqref="CG447:CH447">
    <cfRule type="containsErrors" dxfId="2626" priority="2626">
      <formula>ISERROR(CG447)</formula>
    </cfRule>
    <cfRule type="containsBlanks" dxfId="2625" priority="2627">
      <formula>LEN(TRIM(CG447))=0</formula>
    </cfRule>
  </conditionalFormatting>
  <conditionalFormatting sqref="CG448:CH450">
    <cfRule type="containsErrors" dxfId="2624" priority="2624">
      <formula>ISERROR(CG448)</formula>
    </cfRule>
    <cfRule type="containsBlanks" dxfId="2623" priority="2625">
      <formula>LEN(TRIM(CG448))=0</formula>
    </cfRule>
  </conditionalFormatting>
  <conditionalFormatting sqref="CG451:CH451">
    <cfRule type="containsErrors" dxfId="2622" priority="2622">
      <formula>ISERROR(CG451)</formula>
    </cfRule>
    <cfRule type="containsBlanks" dxfId="2621" priority="2623">
      <formula>LEN(TRIM(CG451))=0</formula>
    </cfRule>
  </conditionalFormatting>
  <conditionalFormatting sqref="CG452:CH452">
    <cfRule type="containsErrors" dxfId="2620" priority="2620">
      <formula>ISERROR(CG452)</formula>
    </cfRule>
    <cfRule type="containsBlanks" dxfId="2619" priority="2621">
      <formula>LEN(TRIM(CG452))=0</formula>
    </cfRule>
  </conditionalFormatting>
  <conditionalFormatting sqref="CG453:CH453">
    <cfRule type="containsErrors" dxfId="2618" priority="2618">
      <formula>ISERROR(CG453)</formula>
    </cfRule>
    <cfRule type="containsBlanks" dxfId="2617" priority="2619">
      <formula>LEN(TRIM(CG453))=0</formula>
    </cfRule>
  </conditionalFormatting>
  <conditionalFormatting sqref="CG454:CH455">
    <cfRule type="containsErrors" dxfId="2616" priority="2616">
      <formula>ISERROR(CG454)</formula>
    </cfRule>
    <cfRule type="containsBlanks" dxfId="2615" priority="2617">
      <formula>LEN(TRIM(CG454))=0</formula>
    </cfRule>
  </conditionalFormatting>
  <conditionalFormatting sqref="CG456:CH456">
    <cfRule type="containsErrors" dxfId="2614" priority="2614">
      <formula>ISERROR(CG456)</formula>
    </cfRule>
    <cfRule type="containsBlanks" dxfId="2613" priority="2615">
      <formula>LEN(TRIM(CG456))=0</formula>
    </cfRule>
  </conditionalFormatting>
  <conditionalFormatting sqref="CG457:CH457">
    <cfRule type="containsErrors" dxfId="2612" priority="2612">
      <formula>ISERROR(CG457)</formula>
    </cfRule>
    <cfRule type="containsBlanks" dxfId="2611" priority="2613">
      <formula>LEN(TRIM(CG457))=0</formula>
    </cfRule>
  </conditionalFormatting>
  <conditionalFormatting sqref="CG458:CH458">
    <cfRule type="containsErrors" dxfId="2610" priority="2610">
      <formula>ISERROR(CG458)</formula>
    </cfRule>
    <cfRule type="containsBlanks" dxfId="2609" priority="2611">
      <formula>LEN(TRIM(CG458))=0</formula>
    </cfRule>
  </conditionalFormatting>
  <conditionalFormatting sqref="CG459:CH459">
    <cfRule type="containsErrors" dxfId="2608" priority="2608">
      <formula>ISERROR(CG459)</formula>
    </cfRule>
    <cfRule type="containsBlanks" dxfId="2607" priority="2609">
      <formula>LEN(TRIM(CG459))=0</formula>
    </cfRule>
  </conditionalFormatting>
  <conditionalFormatting sqref="CG460:CH460">
    <cfRule type="containsErrors" dxfId="2606" priority="2606">
      <formula>ISERROR(CG460)</formula>
    </cfRule>
    <cfRule type="containsBlanks" dxfId="2605" priority="2607">
      <formula>LEN(TRIM(CG460))=0</formula>
    </cfRule>
  </conditionalFormatting>
  <conditionalFormatting sqref="CY470:DB470 CM470:CN470 CG470:CH470 CU470 CD470">
    <cfRule type="containsErrors" dxfId="2604" priority="2604">
      <formula>ISERROR(CD470)</formula>
    </cfRule>
    <cfRule type="containsBlanks" dxfId="2603" priority="2605">
      <formula>LEN(TRIM(CD470))=0</formula>
    </cfRule>
  </conditionalFormatting>
  <conditionalFormatting sqref="DB470 CD470">
    <cfRule type="containsText" dxfId="2602" priority="2601" operator="containsText" text="NO CUMPLIDA">
      <formula>NOT(ISERROR(SEARCH("NO CUMPLIDA",CD470)))</formula>
    </cfRule>
    <cfRule type="containsText" dxfId="2601" priority="2602" operator="containsText" text="ACEPTABLE">
      <formula>NOT(ISERROR(SEARCH("ACEPTABLE",CD470)))</formula>
    </cfRule>
    <cfRule type="containsText" dxfId="2600" priority="2603" operator="containsText" text="SOBRESALIENTE">
      <formula>NOT(ISERROR(SEARCH("SOBRESALIENTE",CD470)))</formula>
    </cfRule>
  </conditionalFormatting>
  <conditionalFormatting sqref="CJ470">
    <cfRule type="containsErrors" dxfId="2599" priority="2599">
      <formula>ISERROR(CJ470)</formula>
    </cfRule>
    <cfRule type="containsBlanks" dxfId="2598" priority="2600">
      <formula>LEN(TRIM(CJ470))=0</formula>
    </cfRule>
  </conditionalFormatting>
  <conditionalFormatting sqref="CJ470">
    <cfRule type="containsText" dxfId="2597" priority="2596" operator="containsText" text="NO CUMPLIDA">
      <formula>NOT(ISERROR(SEARCH("NO CUMPLIDA",CJ470)))</formula>
    </cfRule>
    <cfRule type="containsText" dxfId="2596" priority="2597" operator="containsText" text="ACEPTABLE">
      <formula>NOT(ISERROR(SEARCH("ACEPTABLE",CJ470)))</formula>
    </cfRule>
    <cfRule type="containsText" dxfId="2595" priority="2598" operator="containsText" text="SOBRESALIENTE">
      <formula>NOT(ISERROR(SEARCH("SOBRESALIENTE",CJ470)))</formula>
    </cfRule>
  </conditionalFormatting>
  <conditionalFormatting sqref="CP470">
    <cfRule type="containsErrors" dxfId="2594" priority="2594">
      <formula>ISERROR(CP470)</formula>
    </cfRule>
    <cfRule type="containsBlanks" dxfId="2593" priority="2595">
      <formula>LEN(TRIM(CP470))=0</formula>
    </cfRule>
  </conditionalFormatting>
  <conditionalFormatting sqref="CP470">
    <cfRule type="containsText" dxfId="2592" priority="2591" operator="containsText" text="NO CUMPLIDA">
      <formula>NOT(ISERROR(SEARCH("NO CUMPLIDA",CP470)))</formula>
    </cfRule>
    <cfRule type="containsText" dxfId="2591" priority="2592" operator="containsText" text="ACEPTABLE">
      <formula>NOT(ISERROR(SEARCH("ACEPTABLE",CP470)))</formula>
    </cfRule>
    <cfRule type="containsText" dxfId="2590" priority="2593" operator="containsText" text="SOBRESALIENTE">
      <formula>NOT(ISERROR(SEARCH("SOBRESALIENTE",CP470)))</formula>
    </cfRule>
  </conditionalFormatting>
  <conditionalFormatting sqref="DB470">
    <cfRule type="containsText" dxfId="2589" priority="2588" operator="containsText" text="NO CUMPLIDA">
      <formula>NOT(ISERROR(SEARCH("NO CUMPLIDA",DB470)))</formula>
    </cfRule>
    <cfRule type="containsText" dxfId="2588" priority="2589" operator="containsText" text="ACEPTABLE">
      <formula>NOT(ISERROR(SEARCH("ACEPTABLE",DB470)))</formula>
    </cfRule>
    <cfRule type="containsText" dxfId="2587" priority="2590" operator="containsText" text="SOBRESALIENTE">
      <formula>NOT(ISERROR(SEARCH("SOBRESALIENTE",DB470)))</formula>
    </cfRule>
  </conditionalFormatting>
  <conditionalFormatting sqref="CG116:CH116 CY116:DC116 CS116:CU116">
    <cfRule type="containsErrors" dxfId="2586" priority="2586">
      <formula>ISERROR(CG116)</formula>
    </cfRule>
    <cfRule type="containsBlanks" dxfId="2585" priority="2587">
      <formula>LEN(TRIM(CG116))=0</formula>
    </cfRule>
  </conditionalFormatting>
  <conditionalFormatting sqref="CM116:CN116">
    <cfRule type="containsErrors" dxfId="2584" priority="2584">
      <formula>ISERROR(CM116)</formula>
    </cfRule>
    <cfRule type="containsBlanks" dxfId="2583" priority="2585">
      <formula>LEN(TRIM(CM116))=0</formula>
    </cfRule>
  </conditionalFormatting>
  <conditionalFormatting sqref="DB116">
    <cfRule type="containsText" dxfId="2582" priority="2581" operator="containsText" text="NO CUMPLIDA">
      <formula>NOT(ISERROR(SEARCH("NO CUMPLIDA",DB116)))</formula>
    </cfRule>
    <cfRule type="containsText" dxfId="2581" priority="2582" operator="containsText" text="ACEPTABLE">
      <formula>NOT(ISERROR(SEARCH("ACEPTABLE",DB116)))</formula>
    </cfRule>
    <cfRule type="containsText" dxfId="2580" priority="2583" operator="containsText" text="SOBRESALIENTE">
      <formula>NOT(ISERROR(SEARCH("SOBRESALIENTE",DB116)))</formula>
    </cfRule>
  </conditionalFormatting>
  <conditionalFormatting sqref="CK116">
    <cfRule type="containsErrors" dxfId="2579" priority="2579">
      <formula>ISERROR(CK116)</formula>
    </cfRule>
    <cfRule type="containsBlanks" dxfId="2578" priority="2580">
      <formula>LEN(TRIM(CK116))=0</formula>
    </cfRule>
  </conditionalFormatting>
  <conditionalFormatting sqref="CJ116">
    <cfRule type="containsErrors" dxfId="2577" priority="2577">
      <formula>ISERROR(CJ116)</formula>
    </cfRule>
    <cfRule type="containsBlanks" dxfId="2576" priority="2578">
      <formula>LEN(TRIM(CJ116))=0</formula>
    </cfRule>
  </conditionalFormatting>
  <conditionalFormatting sqref="CJ116">
    <cfRule type="containsText" dxfId="2575" priority="2574" operator="containsText" text="NO CUMPLIDA">
      <formula>NOT(ISERROR(SEARCH("NO CUMPLIDA",CJ116)))</formula>
    </cfRule>
    <cfRule type="containsText" dxfId="2574" priority="2575" operator="containsText" text="ACEPTABLE">
      <formula>NOT(ISERROR(SEARCH("ACEPTABLE",CJ116)))</formula>
    </cfRule>
    <cfRule type="containsText" dxfId="2573" priority="2576" operator="containsText" text="SOBRESALIENTE">
      <formula>NOT(ISERROR(SEARCH("SOBRESALIENTE",CJ116)))</formula>
    </cfRule>
  </conditionalFormatting>
  <conditionalFormatting sqref="CP116">
    <cfRule type="containsErrors" dxfId="2572" priority="2572">
      <formula>ISERROR(CP116)</formula>
    </cfRule>
    <cfRule type="containsBlanks" dxfId="2571" priority="2573">
      <formula>LEN(TRIM(CP116))=0</formula>
    </cfRule>
  </conditionalFormatting>
  <conditionalFormatting sqref="CP116">
    <cfRule type="containsText" dxfId="2570" priority="2569" operator="containsText" text="NO CUMPLIDA">
      <formula>NOT(ISERROR(SEARCH("NO CUMPLIDA",CP116)))</formula>
    </cfRule>
    <cfRule type="containsText" dxfId="2569" priority="2570" operator="containsText" text="ACEPTABLE">
      <formula>NOT(ISERROR(SEARCH("ACEPTABLE",CP116)))</formula>
    </cfRule>
    <cfRule type="containsText" dxfId="2568" priority="2571" operator="containsText" text="SOBRESALIENTE">
      <formula>NOT(ISERROR(SEARCH("SOBRESALIENTE",CP116)))</formula>
    </cfRule>
  </conditionalFormatting>
  <conditionalFormatting sqref="CG56:CH58">
    <cfRule type="containsErrors" dxfId="2567" priority="2567">
      <formula>ISERROR(CG56)</formula>
    </cfRule>
    <cfRule type="containsBlanks" dxfId="2566" priority="2568">
      <formula>LEN(TRIM(CG56))=0</formula>
    </cfRule>
  </conditionalFormatting>
  <conditionalFormatting sqref="CM56:CN58 CM54:CM55">
    <cfRule type="containsErrors" dxfId="2565" priority="2565">
      <formula>ISERROR(CM54)</formula>
    </cfRule>
    <cfRule type="containsBlanks" dxfId="2564" priority="2566">
      <formula>LEN(TRIM(CM54))=0</formula>
    </cfRule>
  </conditionalFormatting>
  <conditionalFormatting sqref="CY54:DA56 DA57:DA58 CY57:CZ63">
    <cfRule type="containsErrors" dxfId="2563" priority="2563">
      <formula>ISERROR(CY54)</formula>
    </cfRule>
    <cfRule type="containsBlanks" dxfId="2562" priority="2564">
      <formula>LEN(TRIM(CY54))=0</formula>
    </cfRule>
  </conditionalFormatting>
  <conditionalFormatting sqref="CJ168">
    <cfRule type="containsErrors" dxfId="2561" priority="2561">
      <formula>ISERROR(CJ168)</formula>
    </cfRule>
    <cfRule type="containsBlanks" dxfId="2560" priority="2562">
      <formula>LEN(TRIM(CJ168))=0</formula>
    </cfRule>
  </conditionalFormatting>
  <conditionalFormatting sqref="CJ168">
    <cfRule type="containsText" dxfId="2559" priority="2558" operator="containsText" text="NO CUMPLIDA">
      <formula>NOT(ISERROR(SEARCH("NO CUMPLIDA",CJ168)))</formula>
    </cfRule>
    <cfRule type="containsText" dxfId="2558" priority="2559" operator="containsText" text="ACEPTABLE">
      <formula>NOT(ISERROR(SEARCH("ACEPTABLE",CJ168)))</formula>
    </cfRule>
    <cfRule type="containsText" dxfId="2557" priority="2560" operator="containsText" text="SOBRESALIENTE">
      <formula>NOT(ISERROR(SEARCH("SOBRESALIENTE",CJ168)))</formula>
    </cfRule>
  </conditionalFormatting>
  <conditionalFormatting sqref="CP168">
    <cfRule type="containsErrors" dxfId="2556" priority="2556">
      <formula>ISERROR(CP168)</formula>
    </cfRule>
    <cfRule type="containsBlanks" dxfId="2555" priority="2557">
      <formula>LEN(TRIM(CP168))=0</formula>
    </cfRule>
  </conditionalFormatting>
  <conditionalFormatting sqref="CP168">
    <cfRule type="containsText" dxfId="2554" priority="2553" operator="containsText" text="NO CUMPLIDA">
      <formula>NOT(ISERROR(SEARCH("NO CUMPLIDA",CP168)))</formula>
    </cfRule>
    <cfRule type="containsText" dxfId="2553" priority="2554" operator="containsText" text="ACEPTABLE">
      <formula>NOT(ISERROR(SEARCH("ACEPTABLE",CP168)))</formula>
    </cfRule>
    <cfRule type="containsText" dxfId="2552" priority="2555" operator="containsText" text="SOBRESALIENTE">
      <formula>NOT(ISERROR(SEARCH("SOBRESALIENTE",CP168)))</formula>
    </cfRule>
  </conditionalFormatting>
  <conditionalFormatting sqref="CJ250:CJ254">
    <cfRule type="containsErrors" dxfId="2551" priority="2551">
      <formula>ISERROR(CJ250)</formula>
    </cfRule>
    <cfRule type="containsBlanks" dxfId="2550" priority="2552">
      <formula>LEN(TRIM(CJ250))=0</formula>
    </cfRule>
  </conditionalFormatting>
  <conditionalFormatting sqref="CJ250:CJ254">
    <cfRule type="containsText" dxfId="2549" priority="2548" operator="containsText" text="NO CUMPLIDA">
      <formula>NOT(ISERROR(SEARCH("NO CUMPLIDA",CJ250)))</formula>
    </cfRule>
    <cfRule type="containsText" dxfId="2548" priority="2549" operator="containsText" text="ACEPTABLE">
      <formula>NOT(ISERROR(SEARCH("ACEPTABLE",CJ250)))</formula>
    </cfRule>
    <cfRule type="containsText" dxfId="2547" priority="2550" operator="containsText" text="SOBRESALIENTE">
      <formula>NOT(ISERROR(SEARCH("SOBRESALIENTE",CJ250)))</formula>
    </cfRule>
  </conditionalFormatting>
  <conditionalFormatting sqref="DA263:DA264 DA261:DB262 DA259:DA260 DA255:DB258">
    <cfRule type="containsErrors" dxfId="2546" priority="2538">
      <formula>ISERROR(DA255)</formula>
    </cfRule>
    <cfRule type="containsBlanks" dxfId="2545" priority="2539">
      <formula>LEN(TRIM(DA255))=0</formula>
    </cfRule>
  </conditionalFormatting>
  <conditionalFormatting sqref="DB261:DB262 DB255:DB258">
    <cfRule type="containsText" dxfId="2544" priority="2535" operator="containsText" text="NO CUMPLIDA">
      <formula>NOT(ISERROR(SEARCH("NO CUMPLIDA",DB255)))</formula>
    </cfRule>
    <cfRule type="containsText" dxfId="2543" priority="2536" operator="containsText" text="ACEPTABLE">
      <formula>NOT(ISERROR(SEARCH("ACEPTABLE",DB255)))</formula>
    </cfRule>
    <cfRule type="containsText" dxfId="2542" priority="2537" operator="containsText" text="SOBRESALIENTE">
      <formula>NOT(ISERROR(SEARCH("SOBRESALIENTE",DB255)))</formula>
    </cfRule>
  </conditionalFormatting>
  <conditionalFormatting sqref="CJ255:CJ258 CJ261:CJ262">
    <cfRule type="containsText" dxfId="2541" priority="2545" operator="containsText" text="NO CUMPLIDA">
      <formula>NOT(ISERROR(SEARCH("NO CUMPLIDA",CJ255)))</formula>
    </cfRule>
    <cfRule type="containsText" dxfId="2540" priority="2546" operator="containsText" text="ACEPTABLE">
      <formula>NOT(ISERROR(SEARCH("ACEPTABLE",CJ255)))</formula>
    </cfRule>
    <cfRule type="containsText" dxfId="2539" priority="2547" operator="containsText" text="SOBRESALIENTE">
      <formula>NOT(ISERROR(SEARCH("SOBRESALIENTE",CJ255)))</formula>
    </cfRule>
  </conditionalFormatting>
  <conditionalFormatting sqref="CP255 CP261:CP262 CP257:CP258">
    <cfRule type="containsErrors" dxfId="2538" priority="2543">
      <formula>ISERROR(CP255)</formula>
    </cfRule>
    <cfRule type="containsBlanks" dxfId="2537" priority="2544">
      <formula>LEN(TRIM(CP255))=0</formula>
    </cfRule>
  </conditionalFormatting>
  <conditionalFormatting sqref="CP255 CP261:CP262 CP257:CP258">
    <cfRule type="containsText" dxfId="2536" priority="2540" operator="containsText" text="NO CUMPLIDA">
      <formula>NOT(ISERROR(SEARCH("NO CUMPLIDA",CP255)))</formula>
    </cfRule>
    <cfRule type="containsText" dxfId="2535" priority="2541" operator="containsText" text="ACEPTABLE">
      <formula>NOT(ISERROR(SEARCH("ACEPTABLE",CP255)))</formula>
    </cfRule>
    <cfRule type="containsText" dxfId="2534" priority="2542" operator="containsText" text="SOBRESALIENTE">
      <formula>NOT(ISERROR(SEARCH("SOBRESALIENTE",CP255)))</formula>
    </cfRule>
  </conditionalFormatting>
  <conditionalFormatting sqref="CJ277:CJ315">
    <cfRule type="containsErrors" dxfId="2533" priority="2533">
      <formula>ISERROR(CJ277)</formula>
    </cfRule>
    <cfRule type="containsBlanks" dxfId="2532" priority="2534">
      <formula>LEN(TRIM(CJ277))=0</formula>
    </cfRule>
  </conditionalFormatting>
  <conditionalFormatting sqref="CJ277:CJ315">
    <cfRule type="containsText" dxfId="2531" priority="2530" operator="containsText" text="NO CUMPLIDA">
      <formula>NOT(ISERROR(SEARCH("NO CUMPLIDA",CJ277)))</formula>
    </cfRule>
    <cfRule type="containsText" dxfId="2530" priority="2531" operator="containsText" text="ACEPTABLE">
      <formula>NOT(ISERROR(SEARCH("ACEPTABLE",CJ277)))</formula>
    </cfRule>
    <cfRule type="containsText" dxfId="2529" priority="2532" operator="containsText" text="SOBRESALIENTE">
      <formula>NOT(ISERROR(SEARCH("SOBRESALIENTE",CJ277)))</formula>
    </cfRule>
  </conditionalFormatting>
  <conditionalFormatting sqref="CJ332:CJ333 CJ316:CJ330">
    <cfRule type="containsErrors" dxfId="2528" priority="2528">
      <formula>ISERROR(CJ316)</formula>
    </cfRule>
    <cfRule type="containsBlanks" dxfId="2527" priority="2529">
      <formula>LEN(TRIM(CJ316))=0</formula>
    </cfRule>
  </conditionalFormatting>
  <conditionalFormatting sqref="CJ332:CJ333 CJ316:CJ330">
    <cfRule type="containsText" dxfId="2526" priority="2525" operator="containsText" text="NO CUMPLIDA">
      <formula>NOT(ISERROR(SEARCH("NO CUMPLIDA",CJ316)))</formula>
    </cfRule>
    <cfRule type="containsText" dxfId="2525" priority="2526" operator="containsText" text="ACEPTABLE">
      <formula>NOT(ISERROR(SEARCH("ACEPTABLE",CJ316)))</formula>
    </cfRule>
    <cfRule type="containsText" dxfId="2524" priority="2527" operator="containsText" text="SOBRESALIENTE">
      <formula>NOT(ISERROR(SEARCH("SOBRESALIENTE",CJ316)))</formula>
    </cfRule>
  </conditionalFormatting>
  <conditionalFormatting sqref="CJ334">
    <cfRule type="containsErrors" dxfId="2523" priority="2523">
      <formula>ISERROR(CJ334)</formula>
    </cfRule>
    <cfRule type="containsBlanks" dxfId="2522" priority="2524">
      <formula>LEN(TRIM(CJ334))=0</formula>
    </cfRule>
  </conditionalFormatting>
  <conditionalFormatting sqref="CJ334">
    <cfRule type="containsText" dxfId="2521" priority="2520" operator="containsText" text="NO CUMPLIDA">
      <formula>NOT(ISERROR(SEARCH("NO CUMPLIDA",CJ334)))</formula>
    </cfRule>
    <cfRule type="containsText" dxfId="2520" priority="2521" operator="containsText" text="ACEPTABLE">
      <formula>NOT(ISERROR(SEARCH("ACEPTABLE",CJ334)))</formula>
    </cfRule>
    <cfRule type="containsText" dxfId="2519" priority="2522" operator="containsText" text="SOBRESALIENTE">
      <formula>NOT(ISERROR(SEARCH("SOBRESALIENTE",CJ334)))</formula>
    </cfRule>
  </conditionalFormatting>
  <conditionalFormatting sqref="CP317:CP318 CP333 CP320:CP322 CP324:CP326 CP328 CP330">
    <cfRule type="containsErrors" dxfId="2518" priority="2518">
      <formula>ISERROR(CP317)</formula>
    </cfRule>
    <cfRule type="containsBlanks" dxfId="2517" priority="2519">
      <formula>LEN(TRIM(CP317))=0</formula>
    </cfRule>
  </conditionalFormatting>
  <conditionalFormatting sqref="CP317:CP318 CP333 CP320:CP322 CP324:CP326 CP328 CP330">
    <cfRule type="containsText" dxfId="2516" priority="2515" operator="containsText" text="NO CUMPLIDA">
      <formula>NOT(ISERROR(SEARCH("NO CUMPLIDA",CP317)))</formula>
    </cfRule>
    <cfRule type="containsText" dxfId="2515" priority="2516" operator="containsText" text="ACEPTABLE">
      <formula>NOT(ISERROR(SEARCH("ACEPTABLE",CP317)))</formula>
    </cfRule>
    <cfRule type="containsText" dxfId="2514" priority="2517" operator="containsText" text="SOBRESALIENTE">
      <formula>NOT(ISERROR(SEARCH("SOBRESALIENTE",CP317)))</formula>
    </cfRule>
  </conditionalFormatting>
  <conditionalFormatting sqref="CP334">
    <cfRule type="containsErrors" dxfId="2513" priority="2513">
      <formula>ISERROR(CP334)</formula>
    </cfRule>
    <cfRule type="containsBlanks" dxfId="2512" priority="2514">
      <formula>LEN(TRIM(CP334))=0</formula>
    </cfRule>
  </conditionalFormatting>
  <conditionalFormatting sqref="CP334">
    <cfRule type="containsText" dxfId="2511" priority="2510" operator="containsText" text="NO CUMPLIDA">
      <formula>NOT(ISERROR(SEARCH("NO CUMPLIDA",CP334)))</formula>
    </cfRule>
    <cfRule type="containsText" dxfId="2510" priority="2511" operator="containsText" text="ACEPTABLE">
      <formula>NOT(ISERROR(SEARCH("ACEPTABLE",CP334)))</formula>
    </cfRule>
    <cfRule type="containsText" dxfId="2509" priority="2512" operator="containsText" text="SOBRESALIENTE">
      <formula>NOT(ISERROR(SEARCH("SOBRESALIENTE",CP334)))</formula>
    </cfRule>
  </conditionalFormatting>
  <conditionalFormatting sqref="DB316:DB329">
    <cfRule type="containsErrors" dxfId="2508" priority="2508">
      <formula>ISERROR(DB316)</formula>
    </cfRule>
    <cfRule type="containsBlanks" dxfId="2507" priority="2509">
      <formula>LEN(TRIM(DB316))=0</formula>
    </cfRule>
  </conditionalFormatting>
  <conditionalFormatting sqref="DB316:DB329">
    <cfRule type="containsText" dxfId="2506" priority="2505" operator="containsText" text="NO CUMPLIDA">
      <formula>NOT(ISERROR(SEARCH("NO CUMPLIDA",DB316)))</formula>
    </cfRule>
    <cfRule type="containsText" dxfId="2505" priority="2506" operator="containsText" text="ACEPTABLE">
      <formula>NOT(ISERROR(SEARCH("ACEPTABLE",DB316)))</formula>
    </cfRule>
    <cfRule type="containsText" dxfId="2504" priority="2507" operator="containsText" text="SOBRESALIENTE">
      <formula>NOT(ISERROR(SEARCH("SOBRESALIENTE",DB316)))</formula>
    </cfRule>
  </conditionalFormatting>
  <conditionalFormatting sqref="CJ90">
    <cfRule type="containsErrors" dxfId="2503" priority="2503">
      <formula>ISERROR(CJ90)</formula>
    </cfRule>
    <cfRule type="containsBlanks" dxfId="2502" priority="2504">
      <formula>LEN(TRIM(CJ90))=0</formula>
    </cfRule>
  </conditionalFormatting>
  <conditionalFormatting sqref="CJ89:CJ90 CJ98:CJ101 CJ92:CJ94">
    <cfRule type="containsText" dxfId="2501" priority="2500" operator="containsText" text="NO CUMPLIDA">
      <formula>NOT(ISERROR(SEARCH("NO CUMPLIDA",CJ89)))</formula>
    </cfRule>
    <cfRule type="containsText" dxfId="2500" priority="2501" operator="containsText" text="ACEPTABLE">
      <formula>NOT(ISERROR(SEARCH("ACEPTABLE",CJ89)))</formula>
    </cfRule>
    <cfRule type="containsText" dxfId="2499" priority="2502" operator="containsText" text="SOBRESALIENTE">
      <formula>NOT(ISERROR(SEARCH("SOBRESALIENTE",CJ89)))</formula>
    </cfRule>
  </conditionalFormatting>
  <conditionalFormatting sqref="CJ93:CJ94 CJ98:CJ100">
    <cfRule type="containsText" dxfId="2498" priority="2497" operator="containsText" text="NO CUMPLIDA">
      <formula>NOT(ISERROR(SEARCH("NO CUMPLIDA",CJ93)))</formula>
    </cfRule>
    <cfRule type="containsText" dxfId="2497" priority="2498" operator="containsText" text="ACEPTABLE">
      <formula>NOT(ISERROR(SEARCH("ACEPTABLE",CJ93)))</formula>
    </cfRule>
    <cfRule type="containsText" dxfId="2496" priority="2499" operator="containsText" text="SOBRESALIENTE">
      <formula>NOT(ISERROR(SEARCH("SOBRESALIENTE",CJ93)))</formula>
    </cfRule>
  </conditionalFormatting>
  <conditionalFormatting sqref="CJ89:CJ90 CJ92">
    <cfRule type="containsText" dxfId="2495" priority="2494" operator="containsText" text="NO CUMPLIDA">
      <formula>NOT(ISERROR(SEARCH("NO CUMPLIDA",CJ89)))</formula>
    </cfRule>
    <cfRule type="containsText" dxfId="2494" priority="2495" operator="containsText" text="ACEPTABLE">
      <formula>NOT(ISERROR(SEARCH("ACEPTABLE",CJ89)))</formula>
    </cfRule>
    <cfRule type="containsText" dxfId="2493" priority="2496" operator="containsText" text="SOBRESALIENTE">
      <formula>NOT(ISERROR(SEARCH("SOBRESALIENTE",CJ89)))</formula>
    </cfRule>
  </conditionalFormatting>
  <conditionalFormatting sqref="CJ101">
    <cfRule type="containsText" dxfId="2492" priority="2491" operator="containsText" text="NO CUMPLIDA">
      <formula>NOT(ISERROR(SEARCH("NO CUMPLIDA",CJ101)))</formula>
    </cfRule>
    <cfRule type="containsText" dxfId="2491" priority="2492" operator="containsText" text="ACEPTABLE">
      <formula>NOT(ISERROR(SEARCH("ACEPTABLE",CJ101)))</formula>
    </cfRule>
    <cfRule type="containsText" dxfId="2490" priority="2493" operator="containsText" text="SOBRESALIENTE">
      <formula>NOT(ISERROR(SEARCH("SOBRESALIENTE",CJ101)))</formula>
    </cfRule>
  </conditionalFormatting>
  <conditionalFormatting sqref="CP92:CP94 CP89:CP90 CP100:CP102">
    <cfRule type="containsErrors" dxfId="2489" priority="2489">
      <formula>ISERROR(CP89)</formula>
    </cfRule>
    <cfRule type="containsBlanks" dxfId="2488" priority="2490">
      <formula>LEN(TRIM(CP89))=0</formula>
    </cfRule>
  </conditionalFormatting>
  <conditionalFormatting sqref="CP89:CP90 CP92:CP94 CP100:CP102">
    <cfRule type="containsText" dxfId="2487" priority="2486" operator="containsText" text="NO CUMPLIDA">
      <formula>NOT(ISERROR(SEARCH("NO CUMPLIDA",CP89)))</formula>
    </cfRule>
    <cfRule type="containsText" dxfId="2486" priority="2487" operator="containsText" text="ACEPTABLE">
      <formula>NOT(ISERROR(SEARCH("ACEPTABLE",CP89)))</formula>
    </cfRule>
    <cfRule type="containsText" dxfId="2485" priority="2488" operator="containsText" text="SOBRESALIENTE">
      <formula>NOT(ISERROR(SEARCH("SOBRESALIENTE",CP89)))</formula>
    </cfRule>
  </conditionalFormatting>
  <conditionalFormatting sqref="CP93:CP94 CP100">
    <cfRule type="containsText" dxfId="2484" priority="2483" operator="containsText" text="NO CUMPLIDA">
      <formula>NOT(ISERROR(SEARCH("NO CUMPLIDA",CP93)))</formula>
    </cfRule>
    <cfRule type="containsText" dxfId="2483" priority="2484" operator="containsText" text="ACEPTABLE">
      <formula>NOT(ISERROR(SEARCH("ACEPTABLE",CP93)))</formula>
    </cfRule>
    <cfRule type="containsText" dxfId="2482" priority="2485" operator="containsText" text="SOBRESALIENTE">
      <formula>NOT(ISERROR(SEARCH("SOBRESALIENTE",CP93)))</formula>
    </cfRule>
  </conditionalFormatting>
  <conditionalFormatting sqref="CP89:CP90 CP92">
    <cfRule type="containsText" dxfId="2481" priority="2480" operator="containsText" text="NO CUMPLIDA">
      <formula>NOT(ISERROR(SEARCH("NO CUMPLIDA",CP89)))</formula>
    </cfRule>
    <cfRule type="containsText" dxfId="2480" priority="2481" operator="containsText" text="ACEPTABLE">
      <formula>NOT(ISERROR(SEARCH("ACEPTABLE",CP89)))</formula>
    </cfRule>
    <cfRule type="containsText" dxfId="2479" priority="2482" operator="containsText" text="SOBRESALIENTE">
      <formula>NOT(ISERROR(SEARCH("SOBRESALIENTE",CP89)))</formula>
    </cfRule>
  </conditionalFormatting>
  <conditionalFormatting sqref="CP101:CP102">
    <cfRule type="containsText" dxfId="2478" priority="2477" operator="containsText" text="NO CUMPLIDA">
      <formula>NOT(ISERROR(SEARCH("NO CUMPLIDA",CP101)))</formula>
    </cfRule>
    <cfRule type="containsText" dxfId="2477" priority="2478" operator="containsText" text="ACEPTABLE">
      <formula>NOT(ISERROR(SEARCH("ACEPTABLE",CP101)))</formula>
    </cfRule>
    <cfRule type="containsText" dxfId="2476" priority="2479" operator="containsText" text="SOBRESALIENTE">
      <formula>NOT(ISERROR(SEARCH("SOBRESALIENTE",CP101)))</formula>
    </cfRule>
  </conditionalFormatting>
  <conditionalFormatting sqref="DB93:DB95">
    <cfRule type="containsText" dxfId="2475" priority="2474" operator="containsText" text="NO CUMPLIDA">
      <formula>NOT(ISERROR(SEARCH("NO CUMPLIDA",DB93)))</formula>
    </cfRule>
    <cfRule type="containsText" dxfId="2474" priority="2475" operator="containsText" text="ACEPTABLE">
      <formula>NOT(ISERROR(SEARCH("ACEPTABLE",DB93)))</formula>
    </cfRule>
    <cfRule type="containsText" dxfId="2473" priority="2476" operator="containsText" text="SOBRESALIENTE">
      <formula>NOT(ISERROR(SEARCH("SOBRESALIENTE",DB93)))</formula>
    </cfRule>
  </conditionalFormatting>
  <conditionalFormatting sqref="DB89:DB92">
    <cfRule type="containsText" dxfId="2472" priority="2471" operator="containsText" text="NO CUMPLIDA">
      <formula>NOT(ISERROR(SEARCH("NO CUMPLIDA",DB89)))</formula>
    </cfRule>
    <cfRule type="containsText" dxfId="2471" priority="2472" operator="containsText" text="ACEPTABLE">
      <formula>NOT(ISERROR(SEARCH("ACEPTABLE",DB89)))</formula>
    </cfRule>
    <cfRule type="containsText" dxfId="2470" priority="2473" operator="containsText" text="SOBRESALIENTE">
      <formula>NOT(ISERROR(SEARCH("SOBRESALIENTE",DB89)))</formula>
    </cfRule>
  </conditionalFormatting>
  <conditionalFormatting sqref="CJ6">
    <cfRule type="containsText" dxfId="2469" priority="2468" operator="containsText" text="NO CUMPLIDA">
      <formula>NOT(ISERROR(SEARCH("NO CUMPLIDA",CJ6)))</formula>
    </cfRule>
    <cfRule type="containsText" dxfId="2468" priority="2469" operator="containsText" text="ACEPTABLE">
      <formula>NOT(ISERROR(SEARCH("ACEPTABLE",CJ6)))</formula>
    </cfRule>
    <cfRule type="containsText" dxfId="2467" priority="2470" operator="containsText" text="SOBRESALIENTE">
      <formula>NOT(ISERROR(SEARCH("SOBRESALIENTE",CJ6)))</formula>
    </cfRule>
  </conditionalFormatting>
  <conditionalFormatting sqref="CP6">
    <cfRule type="containsText" dxfId="2466" priority="2465" operator="containsText" text="NO CUMPLIDA">
      <formula>NOT(ISERROR(SEARCH("NO CUMPLIDA",CP6)))</formula>
    </cfRule>
    <cfRule type="containsText" dxfId="2465" priority="2466" operator="containsText" text="ACEPTABLE">
      <formula>NOT(ISERROR(SEARCH("ACEPTABLE",CP6)))</formula>
    </cfRule>
    <cfRule type="containsText" dxfId="2464" priority="2467" operator="containsText" text="SOBRESALIENTE">
      <formula>NOT(ISERROR(SEARCH("SOBRESALIENTE",CP6)))</formula>
    </cfRule>
  </conditionalFormatting>
  <conditionalFormatting sqref="DB6">
    <cfRule type="containsText" dxfId="2463" priority="2462" operator="containsText" text="NO CUMPLIDA">
      <formula>NOT(ISERROR(SEARCH("NO CUMPLIDA",DB6)))</formula>
    </cfRule>
    <cfRule type="containsText" dxfId="2462" priority="2463" operator="containsText" text="ACEPTABLE">
      <formula>NOT(ISERROR(SEARCH("ACEPTABLE",DB6)))</formula>
    </cfRule>
    <cfRule type="containsText" dxfId="2461" priority="2464" operator="containsText" text="SOBRESALIENTE">
      <formula>NOT(ISERROR(SEARCH("SOBRESALIENTE",DB6)))</formula>
    </cfRule>
  </conditionalFormatting>
  <conditionalFormatting sqref="CJ7">
    <cfRule type="containsText" dxfId="2460" priority="2459" operator="containsText" text="NO CUMPLIDA">
      <formula>NOT(ISERROR(SEARCH("NO CUMPLIDA",CJ7)))</formula>
    </cfRule>
    <cfRule type="containsText" dxfId="2459" priority="2460" operator="containsText" text="ACEPTABLE">
      <formula>NOT(ISERROR(SEARCH("ACEPTABLE",CJ7)))</formula>
    </cfRule>
    <cfRule type="containsText" dxfId="2458" priority="2461" operator="containsText" text="SOBRESALIENTE">
      <formula>NOT(ISERROR(SEARCH("SOBRESALIENTE",CJ7)))</formula>
    </cfRule>
  </conditionalFormatting>
  <conditionalFormatting sqref="CP7">
    <cfRule type="containsText" dxfId="2457" priority="2456" operator="containsText" text="NO CUMPLIDA">
      <formula>NOT(ISERROR(SEARCH("NO CUMPLIDA",CP7)))</formula>
    </cfRule>
    <cfRule type="containsText" dxfId="2456" priority="2457" operator="containsText" text="ACEPTABLE">
      <formula>NOT(ISERROR(SEARCH("ACEPTABLE",CP7)))</formula>
    </cfRule>
    <cfRule type="containsText" dxfId="2455" priority="2458" operator="containsText" text="SOBRESALIENTE">
      <formula>NOT(ISERROR(SEARCH("SOBRESALIENTE",CP7)))</formula>
    </cfRule>
  </conditionalFormatting>
  <conditionalFormatting sqref="DB7">
    <cfRule type="containsText" dxfId="2454" priority="2453" operator="containsText" text="NO CUMPLIDA">
      <formula>NOT(ISERROR(SEARCH("NO CUMPLIDA",DB7)))</formula>
    </cfRule>
    <cfRule type="containsText" dxfId="2453" priority="2454" operator="containsText" text="ACEPTABLE">
      <formula>NOT(ISERROR(SEARCH("ACEPTABLE",DB7)))</formula>
    </cfRule>
    <cfRule type="containsText" dxfId="2452" priority="2455" operator="containsText" text="SOBRESALIENTE">
      <formula>NOT(ISERROR(SEARCH("SOBRESALIENTE",DB7)))</formula>
    </cfRule>
  </conditionalFormatting>
  <conditionalFormatting sqref="CP64">
    <cfRule type="containsErrors" dxfId="2451" priority="2446">
      <formula>ISERROR(CP64)</formula>
    </cfRule>
    <cfRule type="containsBlanks" dxfId="2450" priority="2447">
      <formula>LEN(TRIM(CP64))=0</formula>
    </cfRule>
  </conditionalFormatting>
  <conditionalFormatting sqref="CP64">
    <cfRule type="containsText" dxfId="2449" priority="2443" operator="containsText" text="NO CUMPLIDA">
      <formula>NOT(ISERROR(SEARCH("NO CUMPLIDA",CP64)))</formula>
    </cfRule>
    <cfRule type="containsText" dxfId="2448" priority="2444" operator="containsText" text="ACEPTABLE">
      <formula>NOT(ISERROR(SEARCH("ACEPTABLE",CP64)))</formula>
    </cfRule>
    <cfRule type="containsText" dxfId="2447" priority="2445" operator="containsText" text="SOBRESALIENTE">
      <formula>NOT(ISERROR(SEARCH("SOBRESALIENTE",CP64)))</formula>
    </cfRule>
  </conditionalFormatting>
  <conditionalFormatting sqref="CJ64">
    <cfRule type="containsErrors" dxfId="2446" priority="2451">
      <formula>ISERROR(CJ64)</formula>
    </cfRule>
    <cfRule type="containsBlanks" dxfId="2445" priority="2452">
      <formula>LEN(TRIM(CJ64))=0</formula>
    </cfRule>
  </conditionalFormatting>
  <conditionalFormatting sqref="CJ64">
    <cfRule type="containsText" dxfId="2444" priority="2448" operator="containsText" text="NO CUMPLIDA">
      <formula>NOT(ISERROR(SEARCH("NO CUMPLIDA",CJ64)))</formula>
    </cfRule>
    <cfRule type="containsText" dxfId="2443" priority="2449" operator="containsText" text="ACEPTABLE">
      <formula>NOT(ISERROR(SEARCH("ACEPTABLE",CJ64)))</formula>
    </cfRule>
    <cfRule type="containsText" dxfId="2442" priority="2450" operator="containsText" text="SOBRESALIENTE">
      <formula>NOT(ISERROR(SEARCH("SOBRESALIENTE",CJ64)))</formula>
    </cfRule>
  </conditionalFormatting>
  <conditionalFormatting sqref="CJ65">
    <cfRule type="containsErrors" dxfId="2441" priority="2441">
      <formula>ISERROR(CJ65)</formula>
    </cfRule>
    <cfRule type="containsBlanks" dxfId="2440" priority="2442">
      <formula>LEN(TRIM(CJ65))=0</formula>
    </cfRule>
  </conditionalFormatting>
  <conditionalFormatting sqref="CJ65">
    <cfRule type="containsText" dxfId="2439" priority="2438" operator="containsText" text="NO CUMPLIDA">
      <formula>NOT(ISERROR(SEARCH("NO CUMPLIDA",CJ65)))</formula>
    </cfRule>
    <cfRule type="containsText" dxfId="2438" priority="2439" operator="containsText" text="ACEPTABLE">
      <formula>NOT(ISERROR(SEARCH("ACEPTABLE",CJ65)))</formula>
    </cfRule>
    <cfRule type="containsText" dxfId="2437" priority="2440" operator="containsText" text="SOBRESALIENTE">
      <formula>NOT(ISERROR(SEARCH("SOBRESALIENTE",CJ65)))</formula>
    </cfRule>
  </conditionalFormatting>
  <conditionalFormatting sqref="CJ97">
    <cfRule type="containsErrors" dxfId="2436" priority="2436">
      <formula>ISERROR(CJ97)</formula>
    </cfRule>
    <cfRule type="containsBlanks" dxfId="2435" priority="2437">
      <formula>LEN(TRIM(CJ97))=0</formula>
    </cfRule>
  </conditionalFormatting>
  <conditionalFormatting sqref="CJ97">
    <cfRule type="containsText" dxfId="2434" priority="2433" operator="containsText" text="NO CUMPLIDA">
      <formula>NOT(ISERROR(SEARCH("NO CUMPLIDA",CJ97)))</formula>
    </cfRule>
    <cfRule type="containsText" dxfId="2433" priority="2434" operator="containsText" text="ACEPTABLE">
      <formula>NOT(ISERROR(SEARCH("ACEPTABLE",CJ97)))</formula>
    </cfRule>
    <cfRule type="containsText" dxfId="2432" priority="2435" operator="containsText" text="SOBRESALIENTE">
      <formula>NOT(ISERROR(SEARCH("SOBRESALIENTE",CJ97)))</formula>
    </cfRule>
  </conditionalFormatting>
  <conditionalFormatting sqref="DB103">
    <cfRule type="containsText" dxfId="2431" priority="2430" operator="containsText" text="NO CUMPLIDA">
      <formula>NOT(ISERROR(SEARCH("NO CUMPLIDA",DB103)))</formula>
    </cfRule>
    <cfRule type="containsText" dxfId="2430" priority="2431" operator="containsText" text="ACEPTABLE">
      <formula>NOT(ISERROR(SEARCH("ACEPTABLE",DB103)))</formula>
    </cfRule>
    <cfRule type="containsText" dxfId="2429" priority="2432" operator="containsText" text="SOBRESALIENTE">
      <formula>NOT(ISERROR(SEARCH("SOBRESALIENTE",DB103)))</formula>
    </cfRule>
  </conditionalFormatting>
  <conditionalFormatting sqref="CJ104">
    <cfRule type="containsErrors" dxfId="2428" priority="2428">
      <formula>ISERROR(CJ104)</formula>
    </cfRule>
    <cfRule type="containsBlanks" dxfId="2427" priority="2429">
      <formula>LEN(TRIM(CJ104))=0</formula>
    </cfRule>
  </conditionalFormatting>
  <conditionalFormatting sqref="CJ104">
    <cfRule type="containsText" dxfId="2426" priority="2425" operator="containsText" text="NO CUMPLIDA">
      <formula>NOT(ISERROR(SEARCH("NO CUMPLIDA",CJ104)))</formula>
    </cfRule>
    <cfRule type="containsText" dxfId="2425" priority="2426" operator="containsText" text="ACEPTABLE">
      <formula>NOT(ISERROR(SEARCH("ACEPTABLE",CJ104)))</formula>
    </cfRule>
    <cfRule type="containsText" dxfId="2424" priority="2427" operator="containsText" text="SOBRESALIENTE">
      <formula>NOT(ISERROR(SEARCH("SOBRESALIENTE",CJ104)))</formula>
    </cfRule>
  </conditionalFormatting>
  <conditionalFormatting sqref="CP104">
    <cfRule type="containsErrors" dxfId="2423" priority="2423">
      <formula>ISERROR(CP104)</formula>
    </cfRule>
    <cfRule type="containsBlanks" dxfId="2422" priority="2424">
      <formula>LEN(TRIM(CP104))=0</formula>
    </cfRule>
  </conditionalFormatting>
  <conditionalFormatting sqref="CP104">
    <cfRule type="containsText" dxfId="2421" priority="2420" operator="containsText" text="NO CUMPLIDA">
      <formula>NOT(ISERROR(SEARCH("NO CUMPLIDA",CP104)))</formula>
    </cfRule>
    <cfRule type="containsText" dxfId="2420" priority="2421" operator="containsText" text="ACEPTABLE">
      <formula>NOT(ISERROR(SEARCH("ACEPTABLE",CP104)))</formula>
    </cfRule>
    <cfRule type="containsText" dxfId="2419" priority="2422" operator="containsText" text="SOBRESALIENTE">
      <formula>NOT(ISERROR(SEARCH("SOBRESALIENTE",CP104)))</formula>
    </cfRule>
  </conditionalFormatting>
  <conditionalFormatting sqref="DB119">
    <cfRule type="containsText" dxfId="2418" priority="2417" operator="containsText" text="NO CUMPLIDA">
      <formula>NOT(ISERROR(SEARCH("NO CUMPLIDA",DB119)))</formula>
    </cfRule>
    <cfRule type="containsText" dxfId="2417" priority="2418" operator="containsText" text="ACEPTABLE">
      <formula>NOT(ISERROR(SEARCH("ACEPTABLE",DB119)))</formula>
    </cfRule>
    <cfRule type="containsText" dxfId="2416" priority="2419" operator="containsText" text="SOBRESALIENTE">
      <formula>NOT(ISERROR(SEARCH("SOBRESALIENTE",DB119)))</formula>
    </cfRule>
  </conditionalFormatting>
  <conditionalFormatting sqref="CJ121">
    <cfRule type="containsErrors" dxfId="2415" priority="2415">
      <formula>ISERROR(CJ121)</formula>
    </cfRule>
    <cfRule type="containsBlanks" dxfId="2414" priority="2416">
      <formula>LEN(TRIM(CJ121))=0</formula>
    </cfRule>
  </conditionalFormatting>
  <conditionalFormatting sqref="CJ121">
    <cfRule type="containsText" dxfId="2413" priority="2412" operator="containsText" text="NO CUMPLIDA">
      <formula>NOT(ISERROR(SEARCH("NO CUMPLIDA",CJ121)))</formula>
    </cfRule>
    <cfRule type="containsText" dxfId="2412" priority="2413" operator="containsText" text="ACEPTABLE">
      <formula>NOT(ISERROR(SEARCH("ACEPTABLE",CJ121)))</formula>
    </cfRule>
    <cfRule type="containsText" dxfId="2411" priority="2414" operator="containsText" text="SOBRESALIENTE">
      <formula>NOT(ISERROR(SEARCH("SOBRESALIENTE",CJ121)))</formula>
    </cfRule>
  </conditionalFormatting>
  <conditionalFormatting sqref="CJ121">
    <cfRule type="containsText" dxfId="2410" priority="2409" operator="containsText" text="NO CUMPLIDA">
      <formula>NOT(ISERROR(SEARCH("NO CUMPLIDA",CJ121)))</formula>
    </cfRule>
    <cfRule type="containsText" dxfId="2409" priority="2410" operator="containsText" text="ACEPTABLE">
      <formula>NOT(ISERROR(SEARCH("ACEPTABLE",CJ121)))</formula>
    </cfRule>
    <cfRule type="containsText" dxfId="2408" priority="2411" operator="containsText" text="SOBRESALIENTE">
      <formula>NOT(ISERROR(SEARCH("SOBRESALIENTE",CJ121)))</formula>
    </cfRule>
  </conditionalFormatting>
  <conditionalFormatting sqref="CP121">
    <cfRule type="containsErrors" dxfId="2407" priority="2407">
      <formula>ISERROR(CP121)</formula>
    </cfRule>
    <cfRule type="containsBlanks" dxfId="2406" priority="2408">
      <formula>LEN(TRIM(CP121))=0</formula>
    </cfRule>
  </conditionalFormatting>
  <conditionalFormatting sqref="CP121">
    <cfRule type="containsText" dxfId="2405" priority="2404" operator="containsText" text="NO CUMPLIDA">
      <formula>NOT(ISERROR(SEARCH("NO CUMPLIDA",CP121)))</formula>
    </cfRule>
    <cfRule type="containsText" dxfId="2404" priority="2405" operator="containsText" text="ACEPTABLE">
      <formula>NOT(ISERROR(SEARCH("ACEPTABLE",CP121)))</formula>
    </cfRule>
    <cfRule type="containsText" dxfId="2403" priority="2406" operator="containsText" text="SOBRESALIENTE">
      <formula>NOT(ISERROR(SEARCH("SOBRESALIENTE",CP121)))</formula>
    </cfRule>
  </conditionalFormatting>
  <conditionalFormatting sqref="CP121">
    <cfRule type="containsText" dxfId="2402" priority="2401" operator="containsText" text="NO CUMPLIDA">
      <formula>NOT(ISERROR(SEARCH("NO CUMPLIDA",CP121)))</formula>
    </cfRule>
    <cfRule type="containsText" dxfId="2401" priority="2402" operator="containsText" text="ACEPTABLE">
      <formula>NOT(ISERROR(SEARCH("ACEPTABLE",CP121)))</formula>
    </cfRule>
    <cfRule type="containsText" dxfId="2400" priority="2403" operator="containsText" text="SOBRESALIENTE">
      <formula>NOT(ISERROR(SEARCH("SOBRESALIENTE",CP121)))</formula>
    </cfRule>
  </conditionalFormatting>
  <conditionalFormatting sqref="DB121:DB122">
    <cfRule type="containsText" dxfId="2399" priority="2398" operator="containsText" text="NO CUMPLIDA">
      <formula>NOT(ISERROR(SEARCH("NO CUMPLIDA",DB121)))</formula>
    </cfRule>
    <cfRule type="containsText" dxfId="2398" priority="2399" operator="containsText" text="ACEPTABLE">
      <formula>NOT(ISERROR(SEARCH("ACEPTABLE",DB121)))</formula>
    </cfRule>
    <cfRule type="containsText" dxfId="2397" priority="2400" operator="containsText" text="SOBRESALIENTE">
      <formula>NOT(ISERROR(SEARCH("SOBRESALIENTE",DB121)))</formula>
    </cfRule>
  </conditionalFormatting>
  <conditionalFormatting sqref="CJ228">
    <cfRule type="containsErrors" dxfId="2396" priority="2396">
      <formula>ISERROR(CJ228)</formula>
    </cfRule>
    <cfRule type="containsBlanks" dxfId="2395" priority="2397">
      <formula>LEN(TRIM(CJ228))=0</formula>
    </cfRule>
  </conditionalFormatting>
  <conditionalFormatting sqref="CJ228">
    <cfRule type="containsText" dxfId="2394" priority="2393" operator="containsText" text="NO CUMPLIDA">
      <formula>NOT(ISERROR(SEARCH("NO CUMPLIDA",CJ228)))</formula>
    </cfRule>
    <cfRule type="containsText" dxfId="2393" priority="2394" operator="containsText" text="ACEPTABLE">
      <formula>NOT(ISERROR(SEARCH("ACEPTABLE",CJ228)))</formula>
    </cfRule>
    <cfRule type="containsText" dxfId="2392" priority="2395" operator="containsText" text="SOBRESALIENTE">
      <formula>NOT(ISERROR(SEARCH("SOBRESALIENTE",CJ228)))</formula>
    </cfRule>
  </conditionalFormatting>
  <conditionalFormatting sqref="CJ228">
    <cfRule type="containsText" dxfId="2391" priority="2390" operator="containsText" text="NO CUMPLIDA">
      <formula>NOT(ISERROR(SEARCH("NO CUMPLIDA",CJ228)))</formula>
    </cfRule>
    <cfRule type="containsText" dxfId="2390" priority="2391" operator="containsText" text="ACEPTABLE">
      <formula>NOT(ISERROR(SEARCH("ACEPTABLE",CJ228)))</formula>
    </cfRule>
    <cfRule type="containsText" dxfId="2389" priority="2392" operator="containsText" text="SOBRESALIENTE">
      <formula>NOT(ISERROR(SEARCH("SOBRESALIENTE",CJ228)))</formula>
    </cfRule>
  </conditionalFormatting>
  <conditionalFormatting sqref="CP228">
    <cfRule type="containsErrors" dxfId="2388" priority="2388">
      <formula>ISERROR(CP228)</formula>
    </cfRule>
    <cfRule type="containsBlanks" dxfId="2387" priority="2389">
      <formula>LEN(TRIM(CP228))=0</formula>
    </cfRule>
  </conditionalFormatting>
  <conditionalFormatting sqref="CP228">
    <cfRule type="containsText" dxfId="2386" priority="2385" operator="containsText" text="NO CUMPLIDA">
      <formula>NOT(ISERROR(SEARCH("NO CUMPLIDA",CP228)))</formula>
    </cfRule>
    <cfRule type="containsText" dxfId="2385" priority="2386" operator="containsText" text="ACEPTABLE">
      <formula>NOT(ISERROR(SEARCH("ACEPTABLE",CP228)))</formula>
    </cfRule>
    <cfRule type="containsText" dxfId="2384" priority="2387" operator="containsText" text="SOBRESALIENTE">
      <formula>NOT(ISERROR(SEARCH("SOBRESALIENTE",CP228)))</formula>
    </cfRule>
  </conditionalFormatting>
  <conditionalFormatting sqref="CP228">
    <cfRule type="containsText" dxfId="2383" priority="2382" operator="containsText" text="NO CUMPLIDA">
      <formula>NOT(ISERROR(SEARCH("NO CUMPLIDA",CP228)))</formula>
    </cfRule>
    <cfRule type="containsText" dxfId="2382" priority="2383" operator="containsText" text="ACEPTABLE">
      <formula>NOT(ISERROR(SEARCH("ACEPTABLE",CP228)))</formula>
    </cfRule>
    <cfRule type="containsText" dxfId="2381" priority="2384" operator="containsText" text="SOBRESALIENTE">
      <formula>NOT(ISERROR(SEARCH("SOBRESALIENTE",CP228)))</formula>
    </cfRule>
  </conditionalFormatting>
  <conditionalFormatting sqref="DB228">
    <cfRule type="containsText" dxfId="2380" priority="2379" operator="containsText" text="NO CUMPLIDA">
      <formula>NOT(ISERROR(SEARCH("NO CUMPLIDA",DB228)))</formula>
    </cfRule>
    <cfRule type="containsText" dxfId="2379" priority="2380" operator="containsText" text="ACEPTABLE">
      <formula>NOT(ISERROR(SEARCH("ACEPTABLE",DB228)))</formula>
    </cfRule>
    <cfRule type="containsText" dxfId="2378" priority="2381" operator="containsText" text="SOBRESALIENTE">
      <formula>NOT(ISERROR(SEARCH("SOBRESALIENTE",DB228)))</formula>
    </cfRule>
  </conditionalFormatting>
  <conditionalFormatting sqref="CJ231">
    <cfRule type="containsErrors" dxfId="2377" priority="2377">
      <formula>ISERROR(CJ231)</formula>
    </cfRule>
    <cfRule type="containsBlanks" dxfId="2376" priority="2378">
      <formula>LEN(TRIM(CJ231))=0</formula>
    </cfRule>
  </conditionalFormatting>
  <conditionalFormatting sqref="CJ231">
    <cfRule type="containsText" dxfId="2375" priority="2374" operator="containsText" text="NO CUMPLIDA">
      <formula>NOT(ISERROR(SEARCH("NO CUMPLIDA",CJ231)))</formula>
    </cfRule>
    <cfRule type="containsText" dxfId="2374" priority="2375" operator="containsText" text="ACEPTABLE">
      <formula>NOT(ISERROR(SEARCH("ACEPTABLE",CJ231)))</formula>
    </cfRule>
    <cfRule type="containsText" dxfId="2373" priority="2376" operator="containsText" text="SOBRESALIENTE">
      <formula>NOT(ISERROR(SEARCH("SOBRESALIENTE",CJ231)))</formula>
    </cfRule>
  </conditionalFormatting>
  <conditionalFormatting sqref="CJ263">
    <cfRule type="containsErrors" dxfId="2372" priority="2372">
      <formula>ISERROR(CJ263)</formula>
    </cfRule>
    <cfRule type="containsBlanks" dxfId="2371" priority="2373">
      <formula>LEN(TRIM(CJ263))=0</formula>
    </cfRule>
  </conditionalFormatting>
  <conditionalFormatting sqref="CJ263">
    <cfRule type="containsText" dxfId="2370" priority="2369" operator="containsText" text="NO CUMPLIDA">
      <formula>NOT(ISERROR(SEARCH("NO CUMPLIDA",CJ263)))</formula>
    </cfRule>
    <cfRule type="containsText" dxfId="2369" priority="2370" operator="containsText" text="ACEPTABLE">
      <formula>NOT(ISERROR(SEARCH("ACEPTABLE",CJ263)))</formula>
    </cfRule>
    <cfRule type="containsText" dxfId="2368" priority="2371" operator="containsText" text="SOBRESALIENTE">
      <formula>NOT(ISERROR(SEARCH("SOBRESALIENTE",CJ263)))</formula>
    </cfRule>
  </conditionalFormatting>
  <conditionalFormatting sqref="CP263">
    <cfRule type="containsErrors" dxfId="2367" priority="2367">
      <formula>ISERROR(CP263)</formula>
    </cfRule>
    <cfRule type="containsBlanks" dxfId="2366" priority="2368">
      <formula>LEN(TRIM(CP263))=0</formula>
    </cfRule>
  </conditionalFormatting>
  <conditionalFormatting sqref="CP263">
    <cfRule type="containsText" dxfId="2365" priority="2364" operator="containsText" text="NO CUMPLIDA">
      <formula>NOT(ISERROR(SEARCH("NO CUMPLIDA",CP263)))</formula>
    </cfRule>
    <cfRule type="containsText" dxfId="2364" priority="2365" operator="containsText" text="ACEPTABLE">
      <formula>NOT(ISERROR(SEARCH("ACEPTABLE",CP263)))</formula>
    </cfRule>
    <cfRule type="containsText" dxfId="2363" priority="2366" operator="containsText" text="SOBRESALIENTE">
      <formula>NOT(ISERROR(SEARCH("SOBRESALIENTE",CP263)))</formula>
    </cfRule>
  </conditionalFormatting>
  <conditionalFormatting sqref="DB263">
    <cfRule type="containsErrors" dxfId="2362" priority="2362">
      <formula>ISERROR(DB263)</formula>
    </cfRule>
    <cfRule type="containsBlanks" dxfId="2361" priority="2363">
      <formula>LEN(TRIM(DB263))=0</formula>
    </cfRule>
  </conditionalFormatting>
  <conditionalFormatting sqref="DB263">
    <cfRule type="containsText" dxfId="2360" priority="2359" operator="containsText" text="NO CUMPLIDA">
      <formula>NOT(ISERROR(SEARCH("NO CUMPLIDA",DB263)))</formula>
    </cfRule>
    <cfRule type="containsText" dxfId="2359" priority="2360" operator="containsText" text="ACEPTABLE">
      <formula>NOT(ISERROR(SEARCH("ACEPTABLE",DB263)))</formula>
    </cfRule>
    <cfRule type="containsText" dxfId="2358" priority="2361" operator="containsText" text="SOBRESALIENTE">
      <formula>NOT(ISERROR(SEARCH("SOBRESALIENTE",DB263)))</formula>
    </cfRule>
  </conditionalFormatting>
  <conditionalFormatting sqref="CJ264">
    <cfRule type="containsErrors" dxfId="2357" priority="2357">
      <formula>ISERROR(CJ264)</formula>
    </cfRule>
    <cfRule type="containsBlanks" dxfId="2356" priority="2358">
      <formula>LEN(TRIM(CJ264))=0</formula>
    </cfRule>
  </conditionalFormatting>
  <conditionalFormatting sqref="CJ264">
    <cfRule type="containsText" dxfId="2355" priority="2354" operator="containsText" text="NO CUMPLIDA">
      <formula>NOT(ISERROR(SEARCH("NO CUMPLIDA",CJ264)))</formula>
    </cfRule>
    <cfRule type="containsText" dxfId="2354" priority="2355" operator="containsText" text="ACEPTABLE">
      <formula>NOT(ISERROR(SEARCH("ACEPTABLE",CJ264)))</formula>
    </cfRule>
    <cfRule type="containsText" dxfId="2353" priority="2356" operator="containsText" text="SOBRESALIENTE">
      <formula>NOT(ISERROR(SEARCH("SOBRESALIENTE",CJ264)))</formula>
    </cfRule>
  </conditionalFormatting>
  <conditionalFormatting sqref="CP264">
    <cfRule type="containsErrors" dxfId="2352" priority="2352">
      <formula>ISERROR(CP264)</formula>
    </cfRule>
    <cfRule type="containsBlanks" dxfId="2351" priority="2353">
      <formula>LEN(TRIM(CP264))=0</formula>
    </cfRule>
  </conditionalFormatting>
  <conditionalFormatting sqref="CP264">
    <cfRule type="containsText" dxfId="2350" priority="2349" operator="containsText" text="NO CUMPLIDA">
      <formula>NOT(ISERROR(SEARCH("NO CUMPLIDA",CP264)))</formula>
    </cfRule>
    <cfRule type="containsText" dxfId="2349" priority="2350" operator="containsText" text="ACEPTABLE">
      <formula>NOT(ISERROR(SEARCH("ACEPTABLE",CP264)))</formula>
    </cfRule>
    <cfRule type="containsText" dxfId="2348" priority="2351" operator="containsText" text="SOBRESALIENTE">
      <formula>NOT(ISERROR(SEARCH("SOBRESALIENTE",CP264)))</formula>
    </cfRule>
  </conditionalFormatting>
  <conditionalFormatting sqref="DB264">
    <cfRule type="containsErrors" dxfId="2347" priority="2347">
      <formula>ISERROR(DB264)</formula>
    </cfRule>
    <cfRule type="containsBlanks" dxfId="2346" priority="2348">
      <formula>LEN(TRIM(DB264))=0</formula>
    </cfRule>
  </conditionalFormatting>
  <conditionalFormatting sqref="DB264">
    <cfRule type="containsText" dxfId="2345" priority="2344" operator="containsText" text="NO CUMPLIDA">
      <formula>NOT(ISERROR(SEARCH("NO CUMPLIDA",DB264)))</formula>
    </cfRule>
    <cfRule type="containsText" dxfId="2344" priority="2345" operator="containsText" text="ACEPTABLE">
      <formula>NOT(ISERROR(SEARCH("ACEPTABLE",DB264)))</formula>
    </cfRule>
    <cfRule type="containsText" dxfId="2343" priority="2346" operator="containsText" text="SOBRESALIENTE">
      <formula>NOT(ISERROR(SEARCH("SOBRESALIENTE",DB264)))</formula>
    </cfRule>
  </conditionalFormatting>
  <conditionalFormatting sqref="CG63:CH63">
    <cfRule type="containsErrors" dxfId="2342" priority="2342">
      <formula>ISERROR(CG63)</formula>
    </cfRule>
    <cfRule type="containsBlanks" dxfId="2341" priority="2343">
      <formula>LEN(TRIM(CG63))=0</formula>
    </cfRule>
  </conditionalFormatting>
  <conditionalFormatting sqref="CJ471:CJ473">
    <cfRule type="containsErrors" dxfId="2340" priority="2340">
      <formula>ISERROR(CJ471)</formula>
    </cfRule>
    <cfRule type="containsBlanks" dxfId="2339" priority="2341">
      <formula>LEN(TRIM(CJ471))=0</formula>
    </cfRule>
  </conditionalFormatting>
  <conditionalFormatting sqref="CJ471:CJ473">
    <cfRule type="containsText" dxfId="2338" priority="2337" operator="containsText" text="NO CUMPLIDA">
      <formula>NOT(ISERROR(SEARCH("NO CUMPLIDA",CJ471)))</formula>
    </cfRule>
    <cfRule type="containsText" dxfId="2337" priority="2338" operator="containsText" text="ACEPTABLE">
      <formula>NOT(ISERROR(SEARCH("ACEPTABLE",CJ471)))</formula>
    </cfRule>
    <cfRule type="containsText" dxfId="2336" priority="2339" operator="containsText" text="SOBRESALIENTE">
      <formula>NOT(ISERROR(SEARCH("SOBRESALIENTE",CJ471)))</formula>
    </cfRule>
  </conditionalFormatting>
  <conditionalFormatting sqref="CP471:CP473">
    <cfRule type="containsErrors" dxfId="2335" priority="2335">
      <formula>ISERROR(CP471)</formula>
    </cfRule>
    <cfRule type="containsBlanks" dxfId="2334" priority="2336">
      <formula>LEN(TRIM(CP471))=0</formula>
    </cfRule>
  </conditionalFormatting>
  <conditionalFormatting sqref="CP471:CP473">
    <cfRule type="containsText" dxfId="2333" priority="2332" operator="containsText" text="NO CUMPLIDA">
      <formula>NOT(ISERROR(SEARCH("NO CUMPLIDA",CP471)))</formula>
    </cfRule>
    <cfRule type="containsText" dxfId="2332" priority="2333" operator="containsText" text="ACEPTABLE">
      <formula>NOT(ISERROR(SEARCH("ACEPTABLE",CP471)))</formula>
    </cfRule>
    <cfRule type="containsText" dxfId="2331" priority="2334" operator="containsText" text="SOBRESALIENTE">
      <formula>NOT(ISERROR(SEARCH("SOBRESALIENTE",CP471)))</formula>
    </cfRule>
  </conditionalFormatting>
  <conditionalFormatting sqref="CP435 CJ435 CP331 CJ331 CP259:CP260 CJ259:CJ260 CJ238 CJ102:CJ103 CP91 CJ91 CJ53:CJ55 CP103">
    <cfRule type="containsErrors" dxfId="2330" priority="2330">
      <formula>ISERROR(CJ53)</formula>
    </cfRule>
    <cfRule type="containsBlanks" dxfId="2329" priority="2331">
      <formula>LEN(TRIM(CJ53))=0</formula>
    </cfRule>
  </conditionalFormatting>
  <conditionalFormatting sqref="CP435 CJ435 CP331 CJ331 CP259:CP260 CJ259:CJ260 CJ238 CJ102:CJ103 CP91 CJ91 CJ53:CJ55 CP103">
    <cfRule type="containsText" dxfId="2328" priority="2327" operator="containsText" text="NO CUMPLIDA">
      <formula>NOT(ISERROR(SEARCH("NO CUMPLIDA",CJ53)))</formula>
    </cfRule>
    <cfRule type="containsText" dxfId="2327" priority="2328" operator="containsText" text="ACEPTABLE">
      <formula>NOT(ISERROR(SEARCH("ACEPTABLE",CJ53)))</formula>
    </cfRule>
    <cfRule type="containsText" dxfId="2326" priority="2329"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25" priority="2324" operator="containsText" text="NO CUMPLIDA">
      <formula>NOT(ISERROR(SEARCH("NO CUMPLIDA",CJ53)))</formula>
    </cfRule>
    <cfRule type="containsText" dxfId="2324" priority="2325" operator="containsText" text="ACEPTABLE">
      <formula>NOT(ISERROR(SEARCH("ACEPTABLE",CJ53)))</formula>
    </cfRule>
    <cfRule type="containsText" dxfId="2323" priority="2326"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22" priority="2321" operator="containsText" text="NO CUMPLIDA">
      <formula>NOT(ISERROR(SEARCH("NO CUMPLIDA",CJ53)))</formula>
    </cfRule>
    <cfRule type="containsText" dxfId="2321" priority="2322" operator="containsText" text="ACEPTABLE">
      <formula>NOT(ISERROR(SEARCH("ACEPTABLE",CJ53)))</formula>
    </cfRule>
    <cfRule type="containsText" dxfId="2320" priority="2323"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19" priority="2318" operator="containsText" text="NO CUMPLIDA">
      <formula>NOT(ISERROR(SEARCH("NO CUMPLIDA",CJ53)))</formula>
    </cfRule>
    <cfRule type="containsText" dxfId="2318" priority="2319" operator="containsText" text="ACEPTABLE">
      <formula>NOT(ISERROR(SEARCH("ACEPTABLE",CJ53)))</formula>
    </cfRule>
    <cfRule type="containsText" dxfId="2317" priority="2320"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16" priority="2315" operator="containsText" text="NO CUMPLIDA">
      <formula>NOT(ISERROR(SEARCH("NO CUMPLIDA",CJ53)))</formula>
    </cfRule>
    <cfRule type="containsText" dxfId="2315" priority="2316" operator="containsText" text="ACEPTABLE">
      <formula>NOT(ISERROR(SEARCH("ACEPTABLE",CJ53)))</formula>
    </cfRule>
    <cfRule type="containsText" dxfId="2314" priority="2317"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13" priority="2312" operator="containsText" text="NO CUMPLIDA">
      <formula>NOT(ISERROR(SEARCH("NO CUMPLIDA",CJ53)))</formula>
    </cfRule>
    <cfRule type="containsText" dxfId="2312" priority="2313" operator="containsText" text="ACEPTABLE">
      <formula>NOT(ISERROR(SEARCH("ACEPTABLE",CJ53)))</formula>
    </cfRule>
    <cfRule type="containsText" dxfId="2311" priority="2314"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10" priority="2309" operator="containsText" text="NO CUMPLIDA">
      <formula>NOT(ISERROR(SEARCH("NO CUMPLIDA",CJ53)))</formula>
    </cfRule>
    <cfRule type="containsText" dxfId="2309" priority="2310" operator="containsText" text="ACEPTABLE">
      <formula>NOT(ISERROR(SEARCH("ACEPTABLE",CJ53)))</formula>
    </cfRule>
    <cfRule type="containsText" dxfId="2308" priority="2311" operator="containsText" text="SOBRESALIENTE">
      <formula>NOT(ISERROR(SEARCH("SOBRESALIENTE",CJ53)))</formula>
    </cfRule>
  </conditionalFormatting>
  <conditionalFormatting sqref="CP428:CP435 CJ428:CJ435 CJ378 CP331 CJ331 CP259:CP260 CJ259:CJ260 CP238 CJ238 CP207 CJ207 CP150 CJ150 CJ102:CJ103 CP91 CJ91 CJ78 CJ53:CJ55 CP78 CP103 CP378">
    <cfRule type="containsText" dxfId="2307" priority="2306" operator="containsText" text="NO CUMPLIDA">
      <formula>NOT(ISERROR(SEARCH("NO CUMPLIDA",CJ53)))</formula>
    </cfRule>
    <cfRule type="containsText" dxfId="2306" priority="2307" operator="containsText" text="ACEPTABLE">
      <formula>NOT(ISERROR(SEARCH("ACEPTABLE",CJ53)))</formula>
    </cfRule>
    <cfRule type="containsText" dxfId="2305" priority="2308" operator="containsText" text="SOBRESALIENTE">
      <formula>NOT(ISERROR(SEARCH("SOBRESALIENTE",CJ53)))</formula>
    </cfRule>
  </conditionalFormatting>
  <conditionalFormatting sqref="DB259:DB260">
    <cfRule type="containsErrors" dxfId="2304" priority="2304">
      <formula>ISERROR(DB259)</formula>
    </cfRule>
    <cfRule type="containsBlanks" dxfId="2303" priority="2305">
      <formula>LEN(TRIM(DB259))=0</formula>
    </cfRule>
  </conditionalFormatting>
  <conditionalFormatting sqref="DB259:DB260">
    <cfRule type="containsText" dxfId="2302" priority="2301" operator="containsText" text="NO CUMPLIDA">
      <formula>NOT(ISERROR(SEARCH("NO CUMPLIDA",DB259)))</formula>
    </cfRule>
    <cfRule type="containsText" dxfId="2301" priority="2302" operator="containsText" text="ACEPTABLE">
      <formula>NOT(ISERROR(SEARCH("ACEPTABLE",DB259)))</formula>
    </cfRule>
    <cfRule type="containsText" dxfId="2300" priority="2303" operator="containsText" text="SOBRESALIENTE">
      <formula>NOT(ISERROR(SEARCH("SOBRESALIENTE",DB259)))</formula>
    </cfRule>
  </conditionalFormatting>
  <conditionalFormatting sqref="DB428:DB435 DB378 DB259:DB260 DB150 DB103 DB91 DB78">
    <cfRule type="containsText" dxfId="2299" priority="2298" operator="containsText" text="NO CUMPLIDA">
      <formula>NOT(ISERROR(SEARCH("NO CUMPLIDA",DB78)))</formula>
    </cfRule>
    <cfRule type="containsText" dxfId="2298" priority="2299" operator="containsText" text="ACEPTABLE">
      <formula>NOT(ISERROR(SEARCH("ACEPTABLE",DB78)))</formula>
    </cfRule>
    <cfRule type="containsText" dxfId="2297" priority="2300" operator="containsText" text="SOBRESALIENTE">
      <formula>NOT(ISERROR(SEARCH("SOBRESALIENTE",DB78)))</formula>
    </cfRule>
  </conditionalFormatting>
  <conditionalFormatting sqref="DB428:DB435 DB378 DB259:DB260 DB150 DB103 DB91 DB78">
    <cfRule type="containsText" dxfId="2296" priority="2295" operator="containsText" text="NO CUMPLIDA">
      <formula>NOT(ISERROR(SEARCH("NO CUMPLIDA",DB78)))</formula>
    </cfRule>
    <cfRule type="containsText" dxfId="2295" priority="2296" operator="containsText" text="ACEPTABLE">
      <formula>NOT(ISERROR(SEARCH("ACEPTABLE",DB78)))</formula>
    </cfRule>
    <cfRule type="containsText" dxfId="2294" priority="2297" operator="containsText" text="SOBRESALIENTE">
      <formula>NOT(ISERROR(SEARCH("SOBRESALIENTE",DB78)))</formula>
    </cfRule>
  </conditionalFormatting>
  <conditionalFormatting sqref="DB428:DB435 DB378 DB259:DB260 DB150 DB103 DB91 DB78">
    <cfRule type="containsText" dxfId="2293" priority="2292" operator="containsText" text="NO CUMPLIDA">
      <formula>NOT(ISERROR(SEARCH("NO CUMPLIDA",DB78)))</formula>
    </cfRule>
    <cfRule type="containsText" dxfId="2292" priority="2293" operator="containsText" text="ACEPTABLE">
      <formula>NOT(ISERROR(SEARCH("ACEPTABLE",DB78)))</formula>
    </cfRule>
    <cfRule type="containsText" dxfId="2291" priority="2294" operator="containsText" text="SOBRESALIENTE">
      <formula>NOT(ISERROR(SEARCH("SOBRESALIENTE",DB78)))</formula>
    </cfRule>
  </conditionalFormatting>
  <conditionalFormatting sqref="DB428:DB435 DB378 DB259:DB260 DB150 DB103 DB91 DB78">
    <cfRule type="containsText" dxfId="2290" priority="2289" operator="containsText" text="NO CUMPLIDA">
      <formula>NOT(ISERROR(SEARCH("NO CUMPLIDA",DB78)))</formula>
    </cfRule>
    <cfRule type="containsText" dxfId="2289" priority="2290" operator="containsText" text="ACEPTABLE">
      <formula>NOT(ISERROR(SEARCH("ACEPTABLE",DB78)))</formula>
    </cfRule>
    <cfRule type="containsText" dxfId="2288" priority="2291" operator="containsText" text="SOBRESALIENTE">
      <formula>NOT(ISERROR(SEARCH("SOBRESALIENTE",DB78)))</formula>
    </cfRule>
  </conditionalFormatting>
  <conditionalFormatting sqref="DB428:DB435 DB378 DB259:DB260 DB150 DB103 DB91 DB78">
    <cfRule type="containsText" dxfId="2287" priority="2286" operator="containsText" text="NO CUMPLIDA">
      <formula>NOT(ISERROR(SEARCH("NO CUMPLIDA",DB78)))</formula>
    </cfRule>
    <cfRule type="containsText" dxfId="2286" priority="2287" operator="containsText" text="ACEPTABLE">
      <formula>NOT(ISERROR(SEARCH("ACEPTABLE",DB78)))</formula>
    </cfRule>
    <cfRule type="containsText" dxfId="2285" priority="2288" operator="containsText" text="SOBRESALIENTE">
      <formula>NOT(ISERROR(SEARCH("SOBRESALIENTE",DB78)))</formula>
    </cfRule>
  </conditionalFormatting>
  <conditionalFormatting sqref="DB428:DB435 DB378 DB259:DB260 DB150 DB103 DB91 DB78">
    <cfRule type="containsText" dxfId="2284" priority="2283" operator="containsText" text="NO CUMPLIDA">
      <formula>NOT(ISERROR(SEARCH("NO CUMPLIDA",DB78)))</formula>
    </cfRule>
    <cfRule type="containsText" dxfId="2283" priority="2284" operator="containsText" text="ACEPTABLE">
      <formula>NOT(ISERROR(SEARCH("ACEPTABLE",DB78)))</formula>
    </cfRule>
    <cfRule type="containsText" dxfId="2282" priority="2285" operator="containsText" text="SOBRESALIENTE">
      <formula>NOT(ISERROR(SEARCH("SOBRESALIENTE",DB78)))</formula>
    </cfRule>
  </conditionalFormatting>
  <conditionalFormatting sqref="DB428:DB435 DB378 DB259:DB260 DB150 DB103 DB91 DB78">
    <cfRule type="containsText" dxfId="2281" priority="2280" operator="containsText" text="NO CUMPLIDA">
      <formula>NOT(ISERROR(SEARCH("NO CUMPLIDA",DB78)))</formula>
    </cfRule>
    <cfRule type="containsText" dxfId="2280" priority="2281" operator="containsText" text="ACEPTABLE">
      <formula>NOT(ISERROR(SEARCH("ACEPTABLE",DB78)))</formula>
    </cfRule>
    <cfRule type="containsText" dxfId="2279" priority="2282" operator="containsText" text="SOBRESALIENTE">
      <formula>NOT(ISERROR(SEARCH("SOBRESALIENTE",DB78)))</formula>
    </cfRule>
  </conditionalFormatting>
  <conditionalFormatting sqref="CP170 CP167 CJ170 CJ167 CJ87:CJ88 CJ95:CJ96 CP95:CP96">
    <cfRule type="containsErrors" dxfId="2278" priority="2278">
      <formula>ISERROR(CJ87)</formula>
    </cfRule>
    <cfRule type="containsBlanks" dxfId="2277" priority="2279">
      <formula>LEN(TRIM(CJ87))=0</formula>
    </cfRule>
  </conditionalFormatting>
  <conditionalFormatting sqref="CP170 CP167 CJ170 CJ167 CJ87:CJ88 CJ95:CJ96 CP95:CP96">
    <cfRule type="containsText" dxfId="2276" priority="2275" operator="containsText" text="NO CUMPLIDA">
      <formula>NOT(ISERROR(SEARCH("NO CUMPLIDA",CJ87)))</formula>
    </cfRule>
    <cfRule type="containsText" dxfId="2275" priority="2276" operator="containsText" text="ACEPTABLE">
      <formula>NOT(ISERROR(SEARCH("ACEPTABLE",CJ87)))</formula>
    </cfRule>
    <cfRule type="containsText" dxfId="2274" priority="2277" operator="containsText" text="SOBRESALIENTE">
      <formula>NOT(ISERROR(SEARCH("SOBRESALIENTE",CJ87)))</formula>
    </cfRule>
  </conditionalFormatting>
  <conditionalFormatting sqref="DB471:DB473">
    <cfRule type="containsErrors" dxfId="2273" priority="2273">
      <formula>ISERROR(DB471)</formula>
    </cfRule>
    <cfRule type="containsBlanks" dxfId="2272" priority="2274">
      <formula>LEN(TRIM(DB471))=0</formula>
    </cfRule>
  </conditionalFormatting>
  <conditionalFormatting sqref="DB471:DB473">
    <cfRule type="containsText" dxfId="2271" priority="2270" operator="containsText" text="NO CUMPLIDA">
      <formula>NOT(ISERROR(SEARCH("NO CUMPLIDA",DB471)))</formula>
    </cfRule>
    <cfRule type="containsText" dxfId="2270" priority="2271" operator="containsText" text="ACEPTABLE">
      <formula>NOT(ISERROR(SEARCH("ACEPTABLE",DB471)))</formula>
    </cfRule>
    <cfRule type="containsText" dxfId="2269" priority="2272" operator="containsText" text="SOBRESALIENTE">
      <formula>NOT(ISERROR(SEARCH("SOBRESALIENTE",DB471)))</formula>
    </cfRule>
  </conditionalFormatting>
  <conditionalFormatting sqref="CJ474">
    <cfRule type="containsErrors" dxfId="2268" priority="2268">
      <formula>ISERROR(CJ474)</formula>
    </cfRule>
    <cfRule type="containsBlanks" dxfId="2267" priority="2269">
      <formula>LEN(TRIM(CJ474))=0</formula>
    </cfRule>
  </conditionalFormatting>
  <conditionalFormatting sqref="CJ474">
    <cfRule type="containsText" dxfId="2266" priority="2265" operator="containsText" text="NO CUMPLIDA">
      <formula>NOT(ISERROR(SEARCH("NO CUMPLIDA",CJ474)))</formula>
    </cfRule>
    <cfRule type="containsText" dxfId="2265" priority="2266" operator="containsText" text="ACEPTABLE">
      <formula>NOT(ISERROR(SEARCH("ACEPTABLE",CJ474)))</formula>
    </cfRule>
    <cfRule type="containsText" dxfId="2264" priority="2267" operator="containsText" text="SOBRESALIENTE">
      <formula>NOT(ISERROR(SEARCH("SOBRESALIENTE",CJ474)))</formula>
    </cfRule>
  </conditionalFormatting>
  <conditionalFormatting sqref="CJ474">
    <cfRule type="containsText" dxfId="2263" priority="2262" operator="containsText" text="NO CUMPLIDA">
      <formula>NOT(ISERROR(SEARCH("NO CUMPLIDA",CJ474)))</formula>
    </cfRule>
    <cfRule type="containsText" dxfId="2262" priority="2263" operator="containsText" text="ACEPTABLE">
      <formula>NOT(ISERROR(SEARCH("ACEPTABLE",CJ474)))</formula>
    </cfRule>
    <cfRule type="containsText" dxfId="2261" priority="2264" operator="containsText" text="SOBRESALIENTE">
      <formula>NOT(ISERROR(SEARCH("SOBRESALIENTE",CJ474)))</formula>
    </cfRule>
  </conditionalFormatting>
  <conditionalFormatting sqref="DB269">
    <cfRule type="containsErrors" dxfId="2260" priority="2260">
      <formula>ISERROR(DB269)</formula>
    </cfRule>
    <cfRule type="containsBlanks" dxfId="2259" priority="2261">
      <formula>LEN(TRIM(DB269))=0</formula>
    </cfRule>
  </conditionalFormatting>
  <conditionalFormatting sqref="DB269">
    <cfRule type="containsText" dxfId="2258" priority="2257" operator="containsText" text="NO CUMPLIDA">
      <formula>NOT(ISERROR(SEARCH("NO CUMPLIDA",DB269)))</formula>
    </cfRule>
    <cfRule type="containsText" dxfId="2257" priority="2258" operator="containsText" text="ACEPTABLE">
      <formula>NOT(ISERROR(SEARCH("ACEPTABLE",DB269)))</formula>
    </cfRule>
    <cfRule type="containsText" dxfId="2256" priority="2259" operator="containsText" text="SOBRESALIENTE">
      <formula>NOT(ISERROR(SEARCH("SOBRESALIENTE",DB269)))</formula>
    </cfRule>
  </conditionalFormatting>
  <conditionalFormatting sqref="CJ12:CJ13">
    <cfRule type="containsText" dxfId="2255" priority="2254" operator="containsText" text="NO CUMPLIDA">
      <formula>NOT(ISERROR(SEARCH("NO CUMPLIDA",CJ12)))</formula>
    </cfRule>
    <cfRule type="containsText" dxfId="2254" priority="2255" operator="containsText" text="ACEPTABLE">
      <formula>NOT(ISERROR(SEARCH("ACEPTABLE",CJ12)))</formula>
    </cfRule>
    <cfRule type="containsText" dxfId="2253" priority="2256" operator="containsText" text="SOBRESALIENTE">
      <formula>NOT(ISERROR(SEARCH("SOBRESALIENTE",CJ12)))</formula>
    </cfRule>
  </conditionalFormatting>
  <conditionalFormatting sqref="CP12:CP13">
    <cfRule type="containsText" dxfId="2252" priority="2251" operator="containsText" text="NO CUMPLIDA">
      <formula>NOT(ISERROR(SEARCH("NO CUMPLIDA",CP12)))</formula>
    </cfRule>
    <cfRule type="containsText" dxfId="2251" priority="2252" operator="containsText" text="ACEPTABLE">
      <formula>NOT(ISERROR(SEARCH("ACEPTABLE",CP12)))</formula>
    </cfRule>
    <cfRule type="containsText" dxfId="2250" priority="2253" operator="containsText" text="SOBRESALIENTE">
      <formula>NOT(ISERROR(SEARCH("SOBRESALIENTE",CP12)))</formula>
    </cfRule>
  </conditionalFormatting>
  <conditionalFormatting sqref="DB12:DB13">
    <cfRule type="containsText" dxfId="2249" priority="2248" operator="containsText" text="NO CUMPLIDA">
      <formula>NOT(ISERROR(SEARCH("NO CUMPLIDA",DB12)))</formula>
    </cfRule>
    <cfRule type="containsText" dxfId="2248" priority="2249" operator="containsText" text="ACEPTABLE">
      <formula>NOT(ISERROR(SEARCH("ACEPTABLE",DB12)))</formula>
    </cfRule>
    <cfRule type="containsText" dxfId="2247" priority="2250" operator="containsText" text="SOBRESALIENTE">
      <formula>NOT(ISERROR(SEARCH("SOBRESALIENTE",DB12)))</formula>
    </cfRule>
  </conditionalFormatting>
  <conditionalFormatting sqref="CP474">
    <cfRule type="containsErrors" dxfId="2246" priority="2246">
      <formula>ISERROR(CP474)</formula>
    </cfRule>
    <cfRule type="containsBlanks" dxfId="2245" priority="2247">
      <formula>LEN(TRIM(CP474))=0</formula>
    </cfRule>
  </conditionalFormatting>
  <conditionalFormatting sqref="CP474">
    <cfRule type="containsText" dxfId="2244" priority="2243" operator="containsText" text="NO CUMPLIDA">
      <formula>NOT(ISERROR(SEARCH("NO CUMPLIDA",CP474)))</formula>
    </cfRule>
    <cfRule type="containsText" dxfId="2243" priority="2244" operator="containsText" text="ACEPTABLE">
      <formula>NOT(ISERROR(SEARCH("ACEPTABLE",CP474)))</formula>
    </cfRule>
    <cfRule type="containsText" dxfId="2242" priority="2245" operator="containsText" text="SOBRESALIENTE">
      <formula>NOT(ISERROR(SEARCH("SOBRESALIENTE",CP474)))</formula>
    </cfRule>
  </conditionalFormatting>
  <conditionalFormatting sqref="CP474">
    <cfRule type="containsText" dxfId="2241" priority="2240" operator="containsText" text="NO CUMPLIDA">
      <formula>NOT(ISERROR(SEARCH("NO CUMPLIDA",CP474)))</formula>
    </cfRule>
    <cfRule type="containsText" dxfId="2240" priority="2241" operator="containsText" text="ACEPTABLE">
      <formula>NOT(ISERROR(SEARCH("ACEPTABLE",CP474)))</formula>
    </cfRule>
    <cfRule type="containsText" dxfId="2239" priority="2242" operator="containsText" text="SOBRESALIENTE">
      <formula>NOT(ISERROR(SEARCH("SOBRESALIENTE",CP474)))</formula>
    </cfRule>
  </conditionalFormatting>
  <conditionalFormatting sqref="DB235">
    <cfRule type="containsErrors" dxfId="2238" priority="2238">
      <formula>ISERROR(DB235)</formula>
    </cfRule>
    <cfRule type="containsBlanks" dxfId="2237" priority="2239">
      <formula>LEN(TRIM(DB235))=0</formula>
    </cfRule>
  </conditionalFormatting>
  <conditionalFormatting sqref="DB235">
    <cfRule type="containsText" dxfId="2236" priority="2235" operator="containsText" text="NO CUMPLIDA">
      <formula>NOT(ISERROR(SEARCH("NO CUMPLIDA",DB235)))</formula>
    </cfRule>
    <cfRule type="containsText" dxfId="2235" priority="2236" operator="containsText" text="ACEPTABLE">
      <formula>NOT(ISERROR(SEARCH("ACEPTABLE",DB235)))</formula>
    </cfRule>
    <cfRule type="containsText" dxfId="2234" priority="2237" operator="containsText" text="SOBRESALIENTE">
      <formula>NOT(ISERROR(SEARCH("SOBRESALIENTE",DB235)))</formula>
    </cfRule>
  </conditionalFormatting>
  <conditionalFormatting sqref="DB236">
    <cfRule type="containsErrors" dxfId="2233" priority="2233">
      <formula>ISERROR(DB236)</formula>
    </cfRule>
    <cfRule type="containsBlanks" dxfId="2232" priority="2234">
      <formula>LEN(TRIM(DB236))=0</formula>
    </cfRule>
  </conditionalFormatting>
  <conditionalFormatting sqref="DB236">
    <cfRule type="containsText" dxfId="2231" priority="2230" operator="containsText" text="NO CUMPLIDA">
      <formula>NOT(ISERROR(SEARCH("NO CUMPLIDA",DB236)))</formula>
    </cfRule>
    <cfRule type="containsText" dxfId="2230" priority="2231" operator="containsText" text="ACEPTABLE">
      <formula>NOT(ISERROR(SEARCH("ACEPTABLE",DB236)))</formula>
    </cfRule>
    <cfRule type="containsText" dxfId="2229" priority="2232" operator="containsText" text="SOBRESALIENTE">
      <formula>NOT(ISERROR(SEARCH("SOBRESALIENTE",DB236)))</formula>
    </cfRule>
  </conditionalFormatting>
  <conditionalFormatting sqref="DB237:DB238">
    <cfRule type="containsErrors" dxfId="2228" priority="2228">
      <formula>ISERROR(DB237)</formula>
    </cfRule>
    <cfRule type="containsBlanks" dxfId="2227" priority="2229">
      <formula>LEN(TRIM(DB237))=0</formula>
    </cfRule>
  </conditionalFormatting>
  <conditionalFormatting sqref="DB237:DB238">
    <cfRule type="containsText" dxfId="2226" priority="2225" operator="containsText" text="NO CUMPLIDA">
      <formula>NOT(ISERROR(SEARCH("NO CUMPLIDA",DB237)))</formula>
    </cfRule>
    <cfRule type="containsText" dxfId="2225" priority="2226" operator="containsText" text="ACEPTABLE">
      <formula>NOT(ISERROR(SEARCH("ACEPTABLE",DB237)))</formula>
    </cfRule>
    <cfRule type="containsText" dxfId="2224" priority="2227" operator="containsText" text="SOBRESALIENTE">
      <formula>NOT(ISERROR(SEARCH("SOBRESALIENTE",DB237)))</formula>
    </cfRule>
  </conditionalFormatting>
  <conditionalFormatting sqref="DB247">
    <cfRule type="containsErrors" dxfId="2223" priority="2223">
      <formula>ISERROR(DB247)</formula>
    </cfRule>
    <cfRule type="containsBlanks" dxfId="2222" priority="2224">
      <formula>LEN(TRIM(DB247))=0</formula>
    </cfRule>
  </conditionalFormatting>
  <conditionalFormatting sqref="DB247">
    <cfRule type="containsText" dxfId="2221" priority="2220" operator="containsText" text="NO CUMPLIDA">
      <formula>NOT(ISERROR(SEARCH("NO CUMPLIDA",DB247)))</formula>
    </cfRule>
    <cfRule type="containsText" dxfId="2220" priority="2221" operator="containsText" text="ACEPTABLE">
      <formula>NOT(ISERROR(SEARCH("ACEPTABLE",DB247)))</formula>
    </cfRule>
    <cfRule type="containsText" dxfId="2219" priority="2222" operator="containsText" text="SOBRESALIENTE">
      <formula>NOT(ISERROR(SEARCH("SOBRESALIENTE",DB247)))</formula>
    </cfRule>
  </conditionalFormatting>
  <conditionalFormatting sqref="DB474">
    <cfRule type="containsErrors" dxfId="2218" priority="2218">
      <formula>ISERROR(DB474)</formula>
    </cfRule>
    <cfRule type="containsBlanks" dxfId="2217" priority="2219">
      <formula>LEN(TRIM(DB474))=0</formula>
    </cfRule>
  </conditionalFormatting>
  <conditionalFormatting sqref="DB474">
    <cfRule type="containsText" dxfId="2216" priority="2215" operator="containsText" text="NO CUMPLIDA">
      <formula>NOT(ISERROR(SEARCH("NO CUMPLIDA",DB474)))</formula>
    </cfRule>
    <cfRule type="containsText" dxfId="2215" priority="2216" operator="containsText" text="ACEPTABLE">
      <formula>NOT(ISERROR(SEARCH("ACEPTABLE",DB474)))</formula>
    </cfRule>
    <cfRule type="containsText" dxfId="2214" priority="2217" operator="containsText" text="SOBRESALIENTE">
      <formula>NOT(ISERROR(SEARCH("SOBRESALIENTE",DB474)))</formula>
    </cfRule>
  </conditionalFormatting>
  <conditionalFormatting sqref="DB474">
    <cfRule type="containsText" dxfId="2213" priority="2212" operator="containsText" text="NO CUMPLIDA">
      <formula>NOT(ISERROR(SEARCH("NO CUMPLIDA",DB474)))</formula>
    </cfRule>
    <cfRule type="containsText" dxfId="2212" priority="2213" operator="containsText" text="ACEPTABLE">
      <formula>NOT(ISERROR(SEARCH("ACEPTABLE",DB474)))</formula>
    </cfRule>
    <cfRule type="containsText" dxfId="2211" priority="2214" operator="containsText" text="SOBRESALIENTE">
      <formula>NOT(ISERROR(SEARCH("SOBRESALIENTE",DB474)))</formula>
    </cfRule>
  </conditionalFormatting>
  <conditionalFormatting sqref="CL203">
    <cfRule type="containsErrors" dxfId="2210" priority="2210">
      <formula>ISERROR(CL203)</formula>
    </cfRule>
    <cfRule type="containsBlanks" dxfId="2209" priority="2211">
      <formula>LEN(TRIM(CL203))=0</formula>
    </cfRule>
  </conditionalFormatting>
  <conditionalFormatting sqref="DB246">
    <cfRule type="containsText" dxfId="2208" priority="2207" operator="containsText" text="NO CUMPLIDA">
      <formula>NOT(ISERROR(SEARCH("NO CUMPLIDA",DB246)))</formula>
    </cfRule>
    <cfRule type="containsText" dxfId="2207" priority="2208" operator="containsText" text="ACEPTABLE">
      <formula>NOT(ISERROR(SEARCH("ACEPTABLE",DB246)))</formula>
    </cfRule>
    <cfRule type="containsText" dxfId="2206" priority="2209" operator="containsText" text="SOBRESALIENTE">
      <formula>NOT(ISERROR(SEARCH("SOBRESALIENTE",DB246)))</formula>
    </cfRule>
  </conditionalFormatting>
  <conditionalFormatting sqref="DB246">
    <cfRule type="containsText" dxfId="2205" priority="2204" operator="containsText" text="NO CUMPLIDA">
      <formula>NOT(ISERROR(SEARCH("NO CUMPLIDA",DB246)))</formula>
    </cfRule>
    <cfRule type="containsText" dxfId="2204" priority="2205" operator="containsText" text="ACEPTABLE">
      <formula>NOT(ISERROR(SEARCH("ACEPTABLE",DB246)))</formula>
    </cfRule>
    <cfRule type="containsText" dxfId="2203" priority="2206" operator="containsText" text="SOBRESALIENTE">
      <formula>NOT(ISERROR(SEARCH("SOBRESALIENTE",DB246)))</formula>
    </cfRule>
  </conditionalFormatting>
  <conditionalFormatting sqref="DB369">
    <cfRule type="containsText" dxfId="2202" priority="2201" operator="containsText" text="NO CUMPLIDA">
      <formula>NOT(ISERROR(SEARCH("NO CUMPLIDA",DB369)))</formula>
    </cfRule>
    <cfRule type="containsText" dxfId="2201" priority="2202" operator="containsText" text="ACEPTABLE">
      <formula>NOT(ISERROR(SEARCH("ACEPTABLE",DB369)))</formula>
    </cfRule>
    <cfRule type="containsText" dxfId="2200" priority="2203" operator="containsText" text="SOBRESALIENTE">
      <formula>NOT(ISERROR(SEARCH("SOBRESALIENTE",DB369)))</formula>
    </cfRule>
  </conditionalFormatting>
  <conditionalFormatting sqref="DB369">
    <cfRule type="containsText" dxfId="2199" priority="2198" operator="containsText" text="NO CUMPLIDA">
      <formula>NOT(ISERROR(SEARCH("NO CUMPLIDA",DB369)))</formula>
    </cfRule>
    <cfRule type="containsText" dxfId="2198" priority="2199" operator="containsText" text="ACEPTABLE">
      <formula>NOT(ISERROR(SEARCH("ACEPTABLE",DB369)))</formula>
    </cfRule>
    <cfRule type="containsText" dxfId="2197" priority="2200" operator="containsText" text="SOBRESALIENTE">
      <formula>NOT(ISERROR(SEARCH("SOBRESALIENTE",DB369)))</formula>
    </cfRule>
  </conditionalFormatting>
  <conditionalFormatting sqref="DB371">
    <cfRule type="containsText" dxfId="2196" priority="2195" operator="containsText" text="NO CUMPLIDA">
      <formula>NOT(ISERROR(SEARCH("NO CUMPLIDA",DB371)))</formula>
    </cfRule>
    <cfRule type="containsText" dxfId="2195" priority="2196" operator="containsText" text="ACEPTABLE">
      <formula>NOT(ISERROR(SEARCH("ACEPTABLE",DB371)))</formula>
    </cfRule>
    <cfRule type="containsText" dxfId="2194" priority="2197" operator="containsText" text="SOBRESALIENTE">
      <formula>NOT(ISERROR(SEARCH("SOBRESALIENTE",DB371)))</formula>
    </cfRule>
  </conditionalFormatting>
  <conditionalFormatting sqref="DB371">
    <cfRule type="containsText" dxfId="2193" priority="2192" operator="containsText" text="NO CUMPLIDA">
      <formula>NOT(ISERROR(SEARCH("NO CUMPLIDA",DB371)))</formula>
    </cfRule>
    <cfRule type="containsText" dxfId="2192" priority="2193" operator="containsText" text="ACEPTABLE">
      <formula>NOT(ISERROR(SEARCH("ACEPTABLE",DB371)))</formula>
    </cfRule>
    <cfRule type="containsText" dxfId="2191" priority="2194" operator="containsText" text="SOBRESALIENTE">
      <formula>NOT(ISERROR(SEARCH("SOBRESALIENTE",DB371)))</formula>
    </cfRule>
  </conditionalFormatting>
  <conditionalFormatting sqref="DB372">
    <cfRule type="containsText" dxfId="2190" priority="2189" operator="containsText" text="NO CUMPLIDA">
      <formula>NOT(ISERROR(SEARCH("NO CUMPLIDA",DB372)))</formula>
    </cfRule>
    <cfRule type="containsText" dxfId="2189" priority="2190" operator="containsText" text="ACEPTABLE">
      <formula>NOT(ISERROR(SEARCH("ACEPTABLE",DB372)))</formula>
    </cfRule>
    <cfRule type="containsText" dxfId="2188" priority="2191" operator="containsText" text="SOBRESALIENTE">
      <formula>NOT(ISERROR(SEARCH("SOBRESALIENTE",DB372)))</formula>
    </cfRule>
  </conditionalFormatting>
  <conditionalFormatting sqref="DB372">
    <cfRule type="containsText" dxfId="2187" priority="2186" operator="containsText" text="NO CUMPLIDA">
      <formula>NOT(ISERROR(SEARCH("NO CUMPLIDA",DB372)))</formula>
    </cfRule>
    <cfRule type="containsText" dxfId="2186" priority="2187" operator="containsText" text="ACEPTABLE">
      <formula>NOT(ISERROR(SEARCH("ACEPTABLE",DB372)))</formula>
    </cfRule>
    <cfRule type="containsText" dxfId="2185" priority="2188" operator="containsText" text="SOBRESALIENTE">
      <formula>NOT(ISERROR(SEARCH("SOBRESALIENTE",DB372)))</formula>
    </cfRule>
  </conditionalFormatting>
  <conditionalFormatting sqref="DB451">
    <cfRule type="containsText" dxfId="2184" priority="2183" operator="containsText" text="NO CUMPLIDA">
      <formula>NOT(ISERROR(SEARCH("NO CUMPLIDA",DB451)))</formula>
    </cfRule>
    <cfRule type="containsText" dxfId="2183" priority="2184" operator="containsText" text="ACEPTABLE">
      <formula>NOT(ISERROR(SEARCH("ACEPTABLE",DB451)))</formula>
    </cfRule>
    <cfRule type="containsText" dxfId="2182" priority="2185" operator="containsText" text="SOBRESALIENTE">
      <formula>NOT(ISERROR(SEARCH("SOBRESALIENTE",DB451)))</formula>
    </cfRule>
  </conditionalFormatting>
  <conditionalFormatting sqref="DB451">
    <cfRule type="containsText" dxfId="2181" priority="2180" operator="containsText" text="NO CUMPLIDA">
      <formula>NOT(ISERROR(SEARCH("NO CUMPLIDA",DB451)))</formula>
    </cfRule>
    <cfRule type="containsText" dxfId="2180" priority="2181" operator="containsText" text="ACEPTABLE">
      <formula>NOT(ISERROR(SEARCH("ACEPTABLE",DB451)))</formula>
    </cfRule>
    <cfRule type="containsText" dxfId="2179" priority="2182" operator="containsText" text="SOBRESALIENTE">
      <formula>NOT(ISERROR(SEARCH("SOBRESALIENTE",DB451)))</formula>
    </cfRule>
  </conditionalFormatting>
  <conditionalFormatting sqref="DB458:DB459">
    <cfRule type="containsText" dxfId="2178" priority="2177" operator="containsText" text="NO CUMPLIDA">
      <formula>NOT(ISERROR(SEARCH("NO CUMPLIDA",DB458)))</formula>
    </cfRule>
    <cfRule type="containsText" dxfId="2177" priority="2178" operator="containsText" text="ACEPTABLE">
      <formula>NOT(ISERROR(SEARCH("ACEPTABLE",DB458)))</formula>
    </cfRule>
    <cfRule type="containsText" dxfId="2176" priority="2179" operator="containsText" text="SOBRESALIENTE">
      <formula>NOT(ISERROR(SEARCH("SOBRESALIENTE",DB458)))</formula>
    </cfRule>
  </conditionalFormatting>
  <conditionalFormatting sqref="DB458:DB459">
    <cfRule type="containsText" dxfId="2175" priority="2174" operator="containsText" text="NO CUMPLIDA">
      <formula>NOT(ISERROR(SEARCH("NO CUMPLIDA",DB458)))</formula>
    </cfRule>
    <cfRule type="containsText" dxfId="2174" priority="2175" operator="containsText" text="ACEPTABLE">
      <formula>NOT(ISERROR(SEARCH("ACEPTABLE",DB458)))</formula>
    </cfRule>
    <cfRule type="containsText" dxfId="2173" priority="2176" operator="containsText" text="SOBRESALIENTE">
      <formula>NOT(ISERROR(SEARCH("SOBRESALIENTE",DB458)))</formula>
    </cfRule>
  </conditionalFormatting>
  <conditionalFormatting sqref="DB460">
    <cfRule type="containsText" dxfId="2172" priority="2171" operator="containsText" text="NO CUMPLIDA">
      <formula>NOT(ISERROR(SEARCH("NO CUMPLIDA",DB460)))</formula>
    </cfRule>
    <cfRule type="containsText" dxfId="2171" priority="2172" operator="containsText" text="ACEPTABLE">
      <formula>NOT(ISERROR(SEARCH("ACEPTABLE",DB460)))</formula>
    </cfRule>
    <cfRule type="containsText" dxfId="2170" priority="2173" operator="containsText" text="SOBRESALIENTE">
      <formula>NOT(ISERROR(SEARCH("SOBRESALIENTE",DB460)))</formula>
    </cfRule>
  </conditionalFormatting>
  <conditionalFormatting sqref="DB460">
    <cfRule type="containsText" dxfId="2169" priority="2168" operator="containsText" text="NO CUMPLIDA">
      <formula>NOT(ISERROR(SEARCH("NO CUMPLIDA",DB460)))</formula>
    </cfRule>
    <cfRule type="containsText" dxfId="2168" priority="2169" operator="containsText" text="ACEPTABLE">
      <formula>NOT(ISERROR(SEARCH("ACEPTABLE",DB460)))</formula>
    </cfRule>
    <cfRule type="containsText" dxfId="2167" priority="2170" operator="containsText" text="SOBRESALIENTE">
      <formula>NOT(ISERROR(SEARCH("SOBRESALIENTE",DB460)))</formula>
    </cfRule>
  </conditionalFormatting>
  <conditionalFormatting sqref="DB437">
    <cfRule type="containsText" dxfId="2166" priority="2165" operator="containsText" text="NO CUMPLIDA">
      <formula>NOT(ISERROR(SEARCH("NO CUMPLIDA",DB437)))</formula>
    </cfRule>
    <cfRule type="containsText" dxfId="2165" priority="2166" operator="containsText" text="ACEPTABLE">
      <formula>NOT(ISERROR(SEARCH("ACEPTABLE",DB437)))</formula>
    </cfRule>
    <cfRule type="containsText" dxfId="2164" priority="2167" operator="containsText" text="SOBRESALIENTE">
      <formula>NOT(ISERROR(SEARCH("SOBRESALIENTE",DB437)))</formula>
    </cfRule>
  </conditionalFormatting>
  <conditionalFormatting sqref="CP441">
    <cfRule type="containsErrors" dxfId="2163" priority="2163">
      <formula>ISERROR(CP441)</formula>
    </cfRule>
    <cfRule type="containsBlanks" dxfId="2162" priority="2164">
      <formula>LEN(TRIM(CP441))=0</formula>
    </cfRule>
  </conditionalFormatting>
  <conditionalFormatting sqref="CP441">
    <cfRule type="containsText" dxfId="2161" priority="2160" operator="containsText" text="NO CUMPLIDA">
      <formula>NOT(ISERROR(SEARCH("NO CUMPLIDA",CP441)))</formula>
    </cfRule>
    <cfRule type="containsText" dxfId="2160" priority="2161" operator="containsText" text="ACEPTABLE">
      <formula>NOT(ISERROR(SEARCH("ACEPTABLE",CP441)))</formula>
    </cfRule>
    <cfRule type="containsText" dxfId="2159" priority="2162" operator="containsText" text="SOBRESALIENTE">
      <formula>NOT(ISERROR(SEARCH("SOBRESALIENTE",CP441)))</formula>
    </cfRule>
  </conditionalFormatting>
  <conditionalFormatting sqref="CJ11">
    <cfRule type="containsErrors" dxfId="2158" priority="2158">
      <formula>ISERROR(CJ11)</formula>
    </cfRule>
    <cfRule type="containsBlanks" dxfId="2157" priority="2159">
      <formula>LEN(TRIM(CJ11))=0</formula>
    </cfRule>
  </conditionalFormatting>
  <conditionalFormatting sqref="CJ11">
    <cfRule type="containsText" dxfId="2156" priority="2155" operator="containsText" text="NO CUMPLIDA">
      <formula>NOT(ISERROR(SEARCH("NO CUMPLIDA",CJ11)))</formula>
    </cfRule>
    <cfRule type="containsText" dxfId="2155" priority="2156" operator="containsText" text="ACEPTABLE">
      <formula>NOT(ISERROR(SEARCH("ACEPTABLE",CJ11)))</formula>
    </cfRule>
    <cfRule type="containsText" dxfId="2154" priority="2157" operator="containsText" text="SOBRESALIENTE">
      <formula>NOT(ISERROR(SEARCH("SOBRESALIENTE",CJ11)))</formula>
    </cfRule>
  </conditionalFormatting>
  <conditionalFormatting sqref="CJ11">
    <cfRule type="containsText" dxfId="2153" priority="2152" operator="containsText" text="NO CUMPLIDA">
      <formula>NOT(ISERROR(SEARCH("NO CUMPLIDA",CJ11)))</formula>
    </cfRule>
    <cfRule type="containsText" dxfId="2152" priority="2153" operator="containsText" text="ACEPTABLE">
      <formula>NOT(ISERROR(SEARCH("ACEPTABLE",CJ11)))</formula>
    </cfRule>
    <cfRule type="containsText" dxfId="2151" priority="2154" operator="containsText" text="SOBRESALIENTE">
      <formula>NOT(ISERROR(SEARCH("SOBRESALIENTE",CJ11)))</formula>
    </cfRule>
  </conditionalFormatting>
  <conditionalFormatting sqref="CP440">
    <cfRule type="containsErrors" dxfId="2150" priority="2150">
      <formula>ISERROR(CP440)</formula>
    </cfRule>
    <cfRule type="containsBlanks" dxfId="2149" priority="2151">
      <formula>LEN(TRIM(CP440))=0</formula>
    </cfRule>
  </conditionalFormatting>
  <conditionalFormatting sqref="CP440">
    <cfRule type="containsText" dxfId="2148" priority="2147" operator="containsText" text="NO CUMPLIDA">
      <formula>NOT(ISERROR(SEARCH("NO CUMPLIDA",CP440)))</formula>
    </cfRule>
    <cfRule type="containsText" dxfId="2147" priority="2148" operator="containsText" text="ACEPTABLE">
      <formula>NOT(ISERROR(SEARCH("ACEPTABLE",CP440)))</formula>
    </cfRule>
    <cfRule type="containsText" dxfId="2146" priority="2149" operator="containsText" text="SOBRESALIENTE">
      <formula>NOT(ISERROR(SEARCH("SOBRESALIENTE",CP440)))</formula>
    </cfRule>
  </conditionalFormatting>
  <conditionalFormatting sqref="DA42">
    <cfRule type="containsErrors" dxfId="2145" priority="2145">
      <formula>ISERROR(DA42)</formula>
    </cfRule>
    <cfRule type="containsBlanks" dxfId="2144" priority="2146">
      <formula>LEN(TRIM(DA42))=0</formula>
    </cfRule>
  </conditionalFormatting>
  <conditionalFormatting sqref="CR314:CR321">
    <cfRule type="containsErrors" dxfId="2143" priority="2143">
      <formula>ISERROR(CR314)</formula>
    </cfRule>
    <cfRule type="containsBlanks" dxfId="2142" priority="2144">
      <formula>LEN(TRIM(CR314))=0</formula>
    </cfRule>
  </conditionalFormatting>
  <conditionalFormatting sqref="CR203:CR226">
    <cfRule type="containsErrors" dxfId="2141" priority="2137">
      <formula>ISERROR(CR203)</formula>
    </cfRule>
    <cfRule type="containsBlanks" dxfId="2140" priority="2138">
      <formula>LEN(TRIM(CR203))=0</formula>
    </cfRule>
  </conditionalFormatting>
  <conditionalFormatting sqref="CX203:CX312">
    <cfRule type="containsErrors" dxfId="2139" priority="2139">
      <formula>ISERROR(CX203)</formula>
    </cfRule>
    <cfRule type="containsBlanks" dxfId="2138" priority="2140">
      <formula>LEN(TRIM(CX203))=0</formula>
    </cfRule>
  </conditionalFormatting>
  <conditionalFormatting sqref="CR227:CR313">
    <cfRule type="containsErrors" dxfId="2137" priority="2141">
      <formula>ISERROR(CR227)</formula>
    </cfRule>
    <cfRule type="containsBlanks" dxfId="2136" priority="2142">
      <formula>LEN(TRIM(CR227))=0</formula>
    </cfRule>
  </conditionalFormatting>
  <conditionalFormatting sqref="CU63 CU166 CU441:CU442 CU446 CS42:CS53 CU43:CU53">
    <cfRule type="containsErrors" dxfId="2135" priority="2135">
      <formula>ISERROR(CS42)</formula>
    </cfRule>
    <cfRule type="containsBlanks" dxfId="2134" priority="2136">
      <formula>LEN(TRIM(CS42))=0</formula>
    </cfRule>
  </conditionalFormatting>
  <conditionalFormatting sqref="CV2:CV5 CV110:CV112 CV233:CV237 CV420:CV422 CV117 CV66:CV69 CV42 CV44:CV45 CV239:CV249 CV51 CV47:CV49">
    <cfRule type="containsErrors" dxfId="2133" priority="2133">
      <formula>ISERROR(CV2)</formula>
    </cfRule>
    <cfRule type="containsBlanks" dxfId="2132" priority="2134">
      <formula>LEN(TRIM(CV2))=0</formula>
    </cfRule>
  </conditionalFormatting>
  <conditionalFormatting sqref="CV2:CV5 CV110:CV112 CV233:CV237 CV420:CV422 CV117 CV66:CV69 CV42 CV44:CV45 CV239:CV249 CV51 CV47:CV49">
    <cfRule type="containsText" dxfId="2131" priority="2130" operator="containsText" text="NO CUMPLIDA">
      <formula>NOT(ISERROR(SEARCH("NO CUMPLIDA",CV2)))</formula>
    </cfRule>
    <cfRule type="containsText" dxfId="2130" priority="2131" operator="containsText" text="ACEPTABLE">
      <formula>NOT(ISERROR(SEARCH("ACEPTABLE",CV2)))</formula>
    </cfRule>
    <cfRule type="containsText" dxfId="2129" priority="2132" operator="containsText" text="SOBRESALIENTE">
      <formula>NOT(ISERROR(SEARCH("SOBRESALIENTE",CV2)))</formula>
    </cfRule>
  </conditionalFormatting>
  <conditionalFormatting sqref="CV42 CV44:CV45 CV51 CV47:CV49">
    <cfRule type="containsText" dxfId="2128" priority="2127" operator="containsText" text="NO CUMPLIDA">
      <formula>NOT(ISERROR(SEARCH("NO CUMPLIDA",CV42)))</formula>
    </cfRule>
    <cfRule type="containsText" dxfId="2127" priority="2128" operator="containsText" text="ACEPTABLE">
      <formula>NOT(ISERROR(SEARCH("ACEPTABLE",CV42)))</formula>
    </cfRule>
    <cfRule type="containsText" dxfId="2126" priority="2129" operator="containsText" text="SOBRESALIENTE">
      <formula>NOT(ISERROR(SEARCH("SOBRESALIENTE",CV42)))</formula>
    </cfRule>
  </conditionalFormatting>
  <conditionalFormatting sqref="CS113:CU114 CU115">
    <cfRule type="containsErrors" dxfId="2125" priority="2125">
      <formula>ISERROR(CS113)</formula>
    </cfRule>
    <cfRule type="containsBlanks" dxfId="2124" priority="2126">
      <formula>LEN(TRIM(CS113))=0</formula>
    </cfRule>
  </conditionalFormatting>
  <conditionalFormatting sqref="CV113">
    <cfRule type="containsErrors" dxfId="2123" priority="2123">
      <formula>ISERROR(CV113)</formula>
    </cfRule>
    <cfRule type="containsBlanks" dxfId="2122" priority="2124">
      <formula>LEN(TRIM(CV113))=0</formula>
    </cfRule>
  </conditionalFormatting>
  <conditionalFormatting sqref="CV113">
    <cfRule type="containsText" dxfId="2121" priority="2120" operator="containsText" text="NO CUMPLIDA">
      <formula>NOT(ISERROR(SEARCH("NO CUMPLIDA",CV113)))</formula>
    </cfRule>
    <cfRule type="containsText" dxfId="2120" priority="2121" operator="containsText" text="ACEPTABLE">
      <formula>NOT(ISERROR(SEARCH("ACEPTABLE",CV113)))</formula>
    </cfRule>
    <cfRule type="containsText" dxfId="2119" priority="2122" operator="containsText" text="SOBRESALIENTE">
      <formula>NOT(ISERROR(SEARCH("SOBRESALIENTE",CV113)))</formula>
    </cfRule>
  </conditionalFormatting>
  <conditionalFormatting sqref="CV436:CV439">
    <cfRule type="containsErrors" dxfId="2118" priority="2118">
      <formula>ISERROR(CV436)</formula>
    </cfRule>
    <cfRule type="containsBlanks" dxfId="2117" priority="2119">
      <formula>LEN(TRIM(CV436))=0</formula>
    </cfRule>
  </conditionalFormatting>
  <conditionalFormatting sqref="CV436:CV439">
    <cfRule type="containsText" dxfId="2116" priority="2115" operator="containsText" text="NO CUMPLIDA">
      <formula>NOT(ISERROR(SEARCH("NO CUMPLIDA",CV436)))</formula>
    </cfRule>
    <cfRule type="containsText" dxfId="2115" priority="2116" operator="containsText" text="ACEPTABLE">
      <formula>NOT(ISERROR(SEARCH("ACEPTABLE",CV436)))</formula>
    </cfRule>
    <cfRule type="containsText" dxfId="2114" priority="2117" operator="containsText" text="SOBRESALIENTE">
      <formula>NOT(ISERROR(SEARCH("SOBRESALIENTE",CV436)))</formula>
    </cfRule>
  </conditionalFormatting>
  <conditionalFormatting sqref="CV159:CV163">
    <cfRule type="containsErrors" dxfId="2113" priority="2113">
      <formula>ISERROR(CV159)</formula>
    </cfRule>
    <cfRule type="containsBlanks" dxfId="2112" priority="2114">
      <formula>LEN(TRIM(CV159))=0</formula>
    </cfRule>
  </conditionalFormatting>
  <conditionalFormatting sqref="CV159:CV163">
    <cfRule type="containsText" dxfId="2111" priority="2110" operator="containsText" text="NO CUMPLIDA">
      <formula>NOT(ISERROR(SEARCH("NO CUMPLIDA",CV159)))</formula>
    </cfRule>
    <cfRule type="containsText" dxfId="2110" priority="2111" operator="containsText" text="ACEPTABLE">
      <formula>NOT(ISERROR(SEARCH("ACEPTABLE",CV159)))</formula>
    </cfRule>
    <cfRule type="containsText" dxfId="2109" priority="2112" operator="containsText" text="SOBRESALIENTE">
      <formula>NOT(ISERROR(SEARCH("SOBRESALIENTE",CV159)))</formula>
    </cfRule>
  </conditionalFormatting>
  <conditionalFormatting sqref="CV37:CV39">
    <cfRule type="containsErrors" dxfId="2108" priority="2108">
      <formula>ISERROR(CV37)</formula>
    </cfRule>
    <cfRule type="containsBlanks" dxfId="2107" priority="2109">
      <formula>LEN(TRIM(CV37))=0</formula>
    </cfRule>
  </conditionalFormatting>
  <conditionalFormatting sqref="CV37:CV39">
    <cfRule type="containsText" dxfId="2106" priority="2105" operator="containsText" text="NO CUMPLIDA">
      <formula>NOT(ISERROR(SEARCH("NO CUMPLIDA",CV37)))</formula>
    </cfRule>
    <cfRule type="containsText" dxfId="2105" priority="2106" operator="containsText" text="ACEPTABLE">
      <formula>NOT(ISERROR(SEARCH("ACEPTABLE",CV37)))</formula>
    </cfRule>
    <cfRule type="containsText" dxfId="2104" priority="2107" operator="containsText" text="SOBRESALIENTE">
      <formula>NOT(ISERROR(SEARCH("SOBRESALIENTE",CV37)))</formula>
    </cfRule>
  </conditionalFormatting>
  <conditionalFormatting sqref="CV214:CV221 CV223">
    <cfRule type="containsErrors" dxfId="2103" priority="2103">
      <formula>ISERROR(CV214)</formula>
    </cfRule>
    <cfRule type="containsBlanks" dxfId="2102" priority="2104">
      <formula>LEN(TRIM(CV214))=0</formula>
    </cfRule>
  </conditionalFormatting>
  <conditionalFormatting sqref="CV214:CV221 CV223">
    <cfRule type="containsText" dxfId="2101" priority="2100" operator="containsText" text="NO CUMPLIDA">
      <formula>NOT(ISERROR(SEARCH("NO CUMPLIDA",CV214)))</formula>
    </cfRule>
    <cfRule type="containsText" dxfId="2100" priority="2101" operator="containsText" text="ACEPTABLE">
      <formula>NOT(ISERROR(SEARCH("ACEPTABLE",CV214)))</formula>
    </cfRule>
    <cfRule type="containsText" dxfId="2099" priority="2102" operator="containsText" text="SOBRESALIENTE">
      <formula>NOT(ISERROR(SEARCH("SOBRESALIENTE",CV214)))</formula>
    </cfRule>
  </conditionalFormatting>
  <conditionalFormatting sqref="CV214:CV221 CV223">
    <cfRule type="containsText" dxfId="2098" priority="2097" operator="containsText" text="NO CUMPLIDA">
      <formula>NOT(ISERROR(SEARCH("NO CUMPLIDA",CV214)))</formula>
    </cfRule>
    <cfRule type="containsText" dxfId="2097" priority="2098" operator="containsText" text="ACEPTABLE">
      <formula>NOT(ISERROR(SEARCH("ACEPTABLE",CV214)))</formula>
    </cfRule>
    <cfRule type="containsText" dxfId="2096" priority="2099" operator="containsText" text="SOBRESALIENTE">
      <formula>NOT(ISERROR(SEARCH("SOBRESALIENTE",CV214)))</formula>
    </cfRule>
  </conditionalFormatting>
  <conditionalFormatting sqref="CV224:CV227 CV229:CV230 CV232">
    <cfRule type="containsErrors" dxfId="2095" priority="2095">
      <formula>ISERROR(CV224)</formula>
    </cfRule>
    <cfRule type="containsBlanks" dxfId="2094" priority="2096">
      <formula>LEN(TRIM(CV224))=0</formula>
    </cfRule>
  </conditionalFormatting>
  <conditionalFormatting sqref="CV224:CV227 CV229:CV230 CV232">
    <cfRule type="containsText" dxfId="2093" priority="2092" operator="containsText" text="NO CUMPLIDA">
      <formula>NOT(ISERROR(SEARCH("NO CUMPLIDA",CV224)))</formula>
    </cfRule>
    <cfRule type="containsText" dxfId="2092" priority="2093" operator="containsText" text="ACEPTABLE">
      <formula>NOT(ISERROR(SEARCH("ACEPTABLE",CV224)))</formula>
    </cfRule>
    <cfRule type="containsText" dxfId="2091" priority="2094" operator="containsText" text="SOBRESALIENTE">
      <formula>NOT(ISERROR(SEARCH("SOBRESALIENTE",CV224)))</formula>
    </cfRule>
  </conditionalFormatting>
  <conditionalFormatting sqref="CS246:CT254">
    <cfRule type="containsErrors" dxfId="2090" priority="2090">
      <formula>ISERROR(CS246)</formula>
    </cfRule>
    <cfRule type="containsBlanks" dxfId="2089" priority="2091">
      <formula>LEN(TRIM(CS246))=0</formula>
    </cfRule>
  </conditionalFormatting>
  <conditionalFormatting sqref="CV125:CV130">
    <cfRule type="containsErrors" dxfId="2088" priority="2088">
      <formula>ISERROR(CV125)</formula>
    </cfRule>
    <cfRule type="containsBlanks" dxfId="2087" priority="2089">
      <formula>LEN(TRIM(CV125))=0</formula>
    </cfRule>
  </conditionalFormatting>
  <conditionalFormatting sqref="CV125:CV130">
    <cfRule type="containsText" dxfId="2086" priority="2085" operator="containsText" text="NO CUMPLIDA">
      <formula>NOT(ISERROR(SEARCH("NO CUMPLIDA",CV125)))</formula>
    </cfRule>
    <cfRule type="containsText" dxfId="2085" priority="2086" operator="containsText" text="ACEPTABLE">
      <formula>NOT(ISERROR(SEARCH("ACEPTABLE",CV125)))</formula>
    </cfRule>
    <cfRule type="containsText" dxfId="2084" priority="2087" operator="containsText" text="SOBRESALIENTE">
      <formula>NOT(ISERROR(SEARCH("SOBRESALIENTE",CV125)))</formula>
    </cfRule>
  </conditionalFormatting>
  <conditionalFormatting sqref="CV169">
    <cfRule type="containsErrors" dxfId="2083" priority="2083">
      <formula>ISERROR(CV169)</formula>
    </cfRule>
    <cfRule type="containsBlanks" dxfId="2082" priority="2084">
      <formula>LEN(TRIM(CV169))=0</formula>
    </cfRule>
  </conditionalFormatting>
  <conditionalFormatting sqref="CV169">
    <cfRule type="containsText" dxfId="2081" priority="2080" operator="containsText" text="NO CUMPLIDA">
      <formula>NOT(ISERROR(SEARCH("NO CUMPLIDA",CV169)))</formula>
    </cfRule>
    <cfRule type="containsText" dxfId="2080" priority="2081" operator="containsText" text="ACEPTABLE">
      <formula>NOT(ISERROR(SEARCH("ACEPTABLE",CV169)))</formula>
    </cfRule>
    <cfRule type="containsText" dxfId="2079" priority="2082" operator="containsText" text="SOBRESALIENTE">
      <formula>NOT(ISERROR(SEARCH("SOBRESALIENTE",CV169)))</formula>
    </cfRule>
  </conditionalFormatting>
  <conditionalFormatting sqref="CV212:CV213">
    <cfRule type="containsErrors" dxfId="2078" priority="2078">
      <formula>ISERROR(CV212)</formula>
    </cfRule>
    <cfRule type="containsBlanks" dxfId="2077" priority="2079">
      <formula>LEN(TRIM(CV212))=0</formula>
    </cfRule>
  </conditionalFormatting>
  <conditionalFormatting sqref="CV212:CV213">
    <cfRule type="containsText" dxfId="2076" priority="2075" operator="containsText" text="NO CUMPLIDA">
      <formula>NOT(ISERROR(SEARCH("NO CUMPLIDA",CV212)))</formula>
    </cfRule>
    <cfRule type="containsText" dxfId="2075" priority="2076" operator="containsText" text="ACEPTABLE">
      <formula>NOT(ISERROR(SEARCH("ACEPTABLE",CV212)))</formula>
    </cfRule>
    <cfRule type="containsText" dxfId="2074" priority="2077" operator="containsText" text="SOBRESALIENTE">
      <formula>NOT(ISERROR(SEARCH("SOBRESALIENTE",CV212)))</formula>
    </cfRule>
  </conditionalFormatting>
  <conditionalFormatting sqref="CV212:CV213">
    <cfRule type="containsText" dxfId="2073" priority="2072" operator="containsText" text="NO CUMPLIDA">
      <formula>NOT(ISERROR(SEARCH("NO CUMPLIDA",CV212)))</formula>
    </cfRule>
    <cfRule type="containsText" dxfId="2072" priority="2073" operator="containsText" text="ACEPTABLE">
      <formula>NOT(ISERROR(SEARCH("ACEPTABLE",CV212)))</formula>
    </cfRule>
    <cfRule type="containsText" dxfId="2071" priority="2074" operator="containsText" text="SOBRESALIENTE">
      <formula>NOT(ISERROR(SEARCH("SOBRESALIENTE",CV212)))</formula>
    </cfRule>
  </conditionalFormatting>
  <conditionalFormatting sqref="CV209 CV211">
    <cfRule type="containsErrors" dxfId="2070" priority="2070">
      <formula>ISERROR(CV209)</formula>
    </cfRule>
    <cfRule type="containsBlanks" dxfId="2069" priority="2071">
      <formula>LEN(TRIM(CV209))=0</formula>
    </cfRule>
  </conditionalFormatting>
  <conditionalFormatting sqref="CV209 CV211">
    <cfRule type="containsText" dxfId="2068" priority="2067" operator="containsText" text="NO CUMPLIDA">
      <formula>NOT(ISERROR(SEARCH("NO CUMPLIDA",CV209)))</formula>
    </cfRule>
    <cfRule type="containsText" dxfId="2067" priority="2068" operator="containsText" text="ACEPTABLE">
      <formula>NOT(ISERROR(SEARCH("ACEPTABLE",CV209)))</formula>
    </cfRule>
    <cfRule type="containsText" dxfId="2066" priority="2069" operator="containsText" text="SOBRESALIENTE">
      <formula>NOT(ISERROR(SEARCH("SOBRESALIENTE",CV209)))</formula>
    </cfRule>
  </conditionalFormatting>
  <conditionalFormatting sqref="CV25:CV30 CV32:CV33 CV35">
    <cfRule type="containsErrors" dxfId="2065" priority="2065">
      <formula>ISERROR(CV25)</formula>
    </cfRule>
    <cfRule type="containsBlanks" dxfId="2064" priority="2066">
      <formula>LEN(TRIM(CV25))=0</formula>
    </cfRule>
  </conditionalFormatting>
  <conditionalFormatting sqref="CV25:CV30 CV32:CV33 CV35">
    <cfRule type="containsText" dxfId="2063" priority="2062" operator="containsText" text="NO CUMPLIDA">
      <formula>NOT(ISERROR(SEARCH("NO CUMPLIDA",CV25)))</formula>
    </cfRule>
    <cfRule type="containsText" dxfId="2062" priority="2063" operator="containsText" text="ACEPTABLE">
      <formula>NOT(ISERROR(SEARCH("ACEPTABLE",CV25)))</formula>
    </cfRule>
    <cfRule type="containsText" dxfId="2061" priority="2064" operator="containsText" text="SOBRESALIENTE">
      <formula>NOT(ISERROR(SEARCH("SOBRESALIENTE",CV25)))</formula>
    </cfRule>
  </conditionalFormatting>
  <conditionalFormatting sqref="CV25:CV30 CV32:CV33 CV35">
    <cfRule type="containsText" dxfId="2060" priority="2059" operator="containsText" text="NO CUMPLIDA">
      <formula>NOT(ISERROR(SEARCH("NO CUMPLIDA",CV25)))</formula>
    </cfRule>
    <cfRule type="containsText" dxfId="2059" priority="2060" operator="containsText" text="ACEPTABLE">
      <formula>NOT(ISERROR(SEARCH("ACEPTABLE",CV25)))</formula>
    </cfRule>
    <cfRule type="containsText" dxfId="2058" priority="2061" operator="containsText" text="SOBRESALIENTE">
      <formula>NOT(ISERROR(SEARCH("SOBRESALIENTE",CV25)))</formula>
    </cfRule>
  </conditionalFormatting>
  <conditionalFormatting sqref="CU19:CU24">
    <cfRule type="containsErrors" dxfId="2057" priority="2057">
      <formula>ISERROR(CU19)</formula>
    </cfRule>
    <cfRule type="containsBlanks" dxfId="2056" priority="2058">
      <formula>LEN(TRIM(CU19))=0</formula>
    </cfRule>
  </conditionalFormatting>
  <conditionalFormatting sqref="CV19:CV24">
    <cfRule type="containsErrors" dxfId="2055" priority="2055">
      <formula>ISERROR(CV19)</formula>
    </cfRule>
    <cfRule type="containsBlanks" dxfId="2054" priority="2056">
      <formula>LEN(TRIM(CV19))=0</formula>
    </cfRule>
  </conditionalFormatting>
  <conditionalFormatting sqref="CV19:CV24">
    <cfRule type="containsText" dxfId="2053" priority="2052" operator="containsText" text="NO CUMPLIDA">
      <formula>NOT(ISERROR(SEARCH("NO CUMPLIDA",CV19)))</formula>
    </cfRule>
    <cfRule type="containsText" dxfId="2052" priority="2053" operator="containsText" text="ACEPTABLE">
      <formula>NOT(ISERROR(SEARCH("ACEPTABLE",CV19)))</formula>
    </cfRule>
    <cfRule type="containsText" dxfId="2051" priority="2054" operator="containsText" text="SOBRESALIENTE">
      <formula>NOT(ISERROR(SEARCH("SOBRESALIENTE",CV19)))</formula>
    </cfRule>
  </conditionalFormatting>
  <conditionalFormatting sqref="CU189:CU194">
    <cfRule type="containsErrors" dxfId="2050" priority="2050">
      <formula>ISERROR(CU189)</formula>
    </cfRule>
    <cfRule type="containsBlanks" dxfId="2049" priority="2051">
      <formula>LEN(TRIM(CU189))=0</formula>
    </cfRule>
  </conditionalFormatting>
  <conditionalFormatting sqref="CS115:CT115">
    <cfRule type="containsErrors" dxfId="2048" priority="2048">
      <formula>ISERROR(CS115)</formula>
    </cfRule>
    <cfRule type="containsBlanks" dxfId="2047" priority="2049">
      <formula>LEN(TRIM(CS115))=0</formula>
    </cfRule>
  </conditionalFormatting>
  <conditionalFormatting sqref="CS442:CT442">
    <cfRule type="containsErrors" dxfId="2046" priority="2046">
      <formula>ISERROR(CS442)</formula>
    </cfRule>
    <cfRule type="containsBlanks" dxfId="2045" priority="2047">
      <formula>LEN(TRIM(CS442))=0</formula>
    </cfRule>
  </conditionalFormatting>
  <conditionalFormatting sqref="CS443:CT443">
    <cfRule type="containsErrors" dxfId="2044" priority="2044">
      <formula>ISERROR(CS443)</formula>
    </cfRule>
    <cfRule type="containsBlanks" dxfId="2043" priority="2045">
      <formula>LEN(TRIM(CS443))=0</formula>
    </cfRule>
  </conditionalFormatting>
  <conditionalFormatting sqref="CS446:CT446">
    <cfRule type="containsErrors" dxfId="2042" priority="2042">
      <formula>ISERROR(CS446)</formula>
    </cfRule>
    <cfRule type="containsBlanks" dxfId="2041" priority="2043">
      <formula>LEN(TRIM(CS446))=0</formula>
    </cfRule>
  </conditionalFormatting>
  <conditionalFormatting sqref="CS447:CT460">
    <cfRule type="containsErrors" dxfId="2040" priority="2040">
      <formula>ISERROR(CS447)</formula>
    </cfRule>
    <cfRule type="containsBlanks" dxfId="2039" priority="2041">
      <formula>LEN(TRIM(CS447))=0</formula>
    </cfRule>
  </conditionalFormatting>
  <conditionalFormatting sqref="CV470">
    <cfRule type="containsErrors" dxfId="2038" priority="2038">
      <formula>ISERROR(CV470)</formula>
    </cfRule>
    <cfRule type="containsBlanks" dxfId="2037" priority="2039">
      <formula>LEN(TRIM(CV470))=0</formula>
    </cfRule>
  </conditionalFormatting>
  <conditionalFormatting sqref="CV470">
    <cfRule type="containsText" dxfId="2036" priority="2035" operator="containsText" text="NO CUMPLIDA">
      <formula>NOT(ISERROR(SEARCH("NO CUMPLIDA",CV470)))</formula>
    </cfRule>
    <cfRule type="containsText" dxfId="2035" priority="2036" operator="containsText" text="ACEPTABLE">
      <formula>NOT(ISERROR(SEARCH("ACEPTABLE",CV470)))</formula>
    </cfRule>
    <cfRule type="containsText" dxfId="2034" priority="2037" operator="containsText" text="SOBRESALIENTE">
      <formula>NOT(ISERROR(SEARCH("SOBRESALIENTE",CV470)))</formula>
    </cfRule>
  </conditionalFormatting>
  <conditionalFormatting sqref="CS56:CU58 CS54:CS55 CU54:CU55">
    <cfRule type="containsErrors" dxfId="2033" priority="2033">
      <formula>ISERROR(CS54)</formula>
    </cfRule>
    <cfRule type="containsBlanks" dxfId="2032" priority="2034">
      <formula>LEN(TRIM(CS54))=0</formula>
    </cfRule>
  </conditionalFormatting>
  <conditionalFormatting sqref="CU195">
    <cfRule type="containsErrors" dxfId="2031" priority="2031">
      <formula>ISERROR(CU195)</formula>
    </cfRule>
    <cfRule type="containsBlanks" dxfId="2030" priority="2032">
      <formula>LEN(TRIM(CU195))=0</formula>
    </cfRule>
  </conditionalFormatting>
  <conditionalFormatting sqref="CU196">
    <cfRule type="containsErrors" dxfId="2029" priority="2029">
      <formula>ISERROR(CU196)</formula>
    </cfRule>
    <cfRule type="containsBlanks" dxfId="2028" priority="2030">
      <formula>LEN(TRIM(CU196))=0</formula>
    </cfRule>
  </conditionalFormatting>
  <conditionalFormatting sqref="CV168">
    <cfRule type="containsErrors" dxfId="2027" priority="2027">
      <formula>ISERROR(CV168)</formula>
    </cfRule>
    <cfRule type="containsBlanks" dxfId="2026" priority="2028">
      <formula>LEN(TRIM(CV168))=0</formula>
    </cfRule>
  </conditionalFormatting>
  <conditionalFormatting sqref="CV168">
    <cfRule type="containsText" dxfId="2025" priority="2024" operator="containsText" text="NO CUMPLIDA">
      <formula>NOT(ISERROR(SEARCH("NO CUMPLIDA",CV168)))</formula>
    </cfRule>
    <cfRule type="containsText" dxfId="2024" priority="2025" operator="containsText" text="ACEPTABLE">
      <formula>NOT(ISERROR(SEARCH("ACEPTABLE",CV168)))</formula>
    </cfRule>
    <cfRule type="containsText" dxfId="2023" priority="2026" operator="containsText" text="SOBRESALIENTE">
      <formula>NOT(ISERROR(SEARCH("SOBRESALIENTE",CV168)))</formula>
    </cfRule>
  </conditionalFormatting>
  <conditionalFormatting sqref="CV250:CV254">
    <cfRule type="containsErrors" dxfId="2022" priority="2022">
      <formula>ISERROR(CV250)</formula>
    </cfRule>
    <cfRule type="containsBlanks" dxfId="2021" priority="2023">
      <formula>LEN(TRIM(CV250))=0</formula>
    </cfRule>
  </conditionalFormatting>
  <conditionalFormatting sqref="CV250:CV254">
    <cfRule type="containsText" dxfId="2020" priority="2019" operator="containsText" text="NO CUMPLIDA">
      <formula>NOT(ISERROR(SEARCH("NO CUMPLIDA",CV250)))</formula>
    </cfRule>
    <cfRule type="containsText" dxfId="2019" priority="2020" operator="containsText" text="ACEPTABLE">
      <formula>NOT(ISERROR(SEARCH("ACEPTABLE",CV250)))</formula>
    </cfRule>
    <cfRule type="containsText" dxfId="2018" priority="2021" operator="containsText" text="SOBRESALIENTE">
      <formula>NOT(ISERROR(SEARCH("SOBRESALIENTE",CV250)))</formula>
    </cfRule>
  </conditionalFormatting>
  <conditionalFormatting sqref="CU255:CV258 CU263:CU264 CU261:CV262 CU259:CU260">
    <cfRule type="containsErrors" dxfId="2017" priority="2017">
      <formula>ISERROR(CU255)</formula>
    </cfRule>
    <cfRule type="containsBlanks" dxfId="2016" priority="2018">
      <formula>LEN(TRIM(CU255))=0</formula>
    </cfRule>
  </conditionalFormatting>
  <conditionalFormatting sqref="CV255:CV258 CV261:CV262">
    <cfRule type="containsText" dxfId="2015" priority="2014" operator="containsText" text="NO CUMPLIDA">
      <formula>NOT(ISERROR(SEARCH("NO CUMPLIDA",CV255)))</formula>
    </cfRule>
    <cfRule type="containsText" dxfId="2014" priority="2015" operator="containsText" text="ACEPTABLE">
      <formula>NOT(ISERROR(SEARCH("ACEPTABLE",CV255)))</formula>
    </cfRule>
    <cfRule type="containsText" dxfId="2013" priority="2016" operator="containsText" text="SOBRESALIENTE">
      <formula>NOT(ISERROR(SEARCH("SOBRESALIENTE",CV255)))</formula>
    </cfRule>
  </conditionalFormatting>
  <conditionalFormatting sqref="CV333 CV317:CV322 CV328 CV330 CV324:CV326">
    <cfRule type="containsErrors" dxfId="2012" priority="2012">
      <formula>ISERROR(CV317)</formula>
    </cfRule>
    <cfRule type="containsBlanks" dxfId="2011" priority="2013">
      <formula>LEN(TRIM(CV317))=0</formula>
    </cfRule>
  </conditionalFormatting>
  <conditionalFormatting sqref="CV333 CV317:CV322 CV328 CV330 CV324:CV326">
    <cfRule type="containsText" dxfId="2010" priority="2009" operator="containsText" text="NO CUMPLIDA">
      <formula>NOT(ISERROR(SEARCH("NO CUMPLIDA",CV317)))</formula>
    </cfRule>
    <cfRule type="containsText" dxfId="2009" priority="2010" operator="containsText" text="ACEPTABLE">
      <formula>NOT(ISERROR(SEARCH("ACEPTABLE",CV317)))</formula>
    </cfRule>
    <cfRule type="containsText" dxfId="2008" priority="2011" operator="containsText" text="SOBRESALIENTE">
      <formula>NOT(ISERROR(SEARCH("SOBRESALIENTE",CV317)))</formula>
    </cfRule>
  </conditionalFormatting>
  <conditionalFormatting sqref="CV334">
    <cfRule type="containsErrors" dxfId="2007" priority="2007">
      <formula>ISERROR(CV334)</formula>
    </cfRule>
    <cfRule type="containsBlanks" dxfId="2006" priority="2008">
      <formula>LEN(TRIM(CV334))=0</formula>
    </cfRule>
  </conditionalFormatting>
  <conditionalFormatting sqref="CV334">
    <cfRule type="containsText" dxfId="2005" priority="2004" operator="containsText" text="NO CUMPLIDA">
      <formula>NOT(ISERROR(SEARCH("NO CUMPLIDA",CV334)))</formula>
    </cfRule>
    <cfRule type="containsText" dxfId="2004" priority="2005" operator="containsText" text="ACEPTABLE">
      <formula>NOT(ISERROR(SEARCH("ACEPTABLE",CV334)))</formula>
    </cfRule>
    <cfRule type="containsText" dxfId="2003" priority="2006" operator="containsText" text="SOBRESALIENTE">
      <formula>NOT(ISERROR(SEARCH("SOBRESALIENTE",CV334)))</formula>
    </cfRule>
  </conditionalFormatting>
  <conditionalFormatting sqref="CU89:CV90 CU92:CV94 CU91 CU102 CU95:CU97 CU98:CV101">
    <cfRule type="containsErrors" dxfId="2002" priority="2002">
      <formula>ISERROR(CU89)</formula>
    </cfRule>
    <cfRule type="containsBlanks" dxfId="2001" priority="2003">
      <formula>LEN(TRIM(CU89))=0</formula>
    </cfRule>
  </conditionalFormatting>
  <conditionalFormatting sqref="CV89:CV90 CV92:CV94 CV98:CV101">
    <cfRule type="containsText" dxfId="2000" priority="1999" operator="containsText" text="NO CUMPLIDA">
      <formula>NOT(ISERROR(SEARCH("NO CUMPLIDA",CV89)))</formula>
    </cfRule>
    <cfRule type="containsText" dxfId="1999" priority="2000" operator="containsText" text="ACEPTABLE">
      <formula>NOT(ISERROR(SEARCH("ACEPTABLE",CV89)))</formula>
    </cfRule>
    <cfRule type="containsText" dxfId="1998" priority="2001" operator="containsText" text="SOBRESALIENTE">
      <formula>NOT(ISERROR(SEARCH("SOBRESALIENTE",CV89)))</formula>
    </cfRule>
  </conditionalFormatting>
  <conditionalFormatting sqref="CV93:CV94 CV98:CV100">
    <cfRule type="containsText" dxfId="1997" priority="1996" operator="containsText" text="NO CUMPLIDA">
      <formula>NOT(ISERROR(SEARCH("NO CUMPLIDA",CV93)))</formula>
    </cfRule>
    <cfRule type="containsText" dxfId="1996" priority="1997" operator="containsText" text="ACEPTABLE">
      <formula>NOT(ISERROR(SEARCH("ACEPTABLE",CV93)))</formula>
    </cfRule>
    <cfRule type="containsText" dxfId="1995" priority="1998" operator="containsText" text="SOBRESALIENTE">
      <formula>NOT(ISERROR(SEARCH("SOBRESALIENTE",CV93)))</formula>
    </cfRule>
  </conditionalFormatting>
  <conditionalFormatting sqref="CV89:CV90 CV92">
    <cfRule type="containsText" dxfId="1994" priority="1993" operator="containsText" text="NO CUMPLIDA">
      <formula>NOT(ISERROR(SEARCH("NO CUMPLIDA",CV89)))</formula>
    </cfRule>
    <cfRule type="containsText" dxfId="1993" priority="1994" operator="containsText" text="ACEPTABLE">
      <formula>NOT(ISERROR(SEARCH("ACEPTABLE",CV89)))</formula>
    </cfRule>
    <cfRule type="containsText" dxfId="1992" priority="1995" operator="containsText" text="SOBRESALIENTE">
      <formula>NOT(ISERROR(SEARCH("SOBRESALIENTE",CV89)))</formula>
    </cfRule>
  </conditionalFormatting>
  <conditionalFormatting sqref="CV101">
    <cfRule type="containsText" dxfId="1991" priority="1990" operator="containsText" text="NO CUMPLIDA">
      <formula>NOT(ISERROR(SEARCH("NO CUMPLIDA",CV101)))</formula>
    </cfRule>
    <cfRule type="containsText" dxfId="1990" priority="1991" operator="containsText" text="ACEPTABLE">
      <formula>NOT(ISERROR(SEARCH("ACEPTABLE",CV101)))</formula>
    </cfRule>
    <cfRule type="containsText" dxfId="1989" priority="1992" operator="containsText" text="SOBRESALIENTE">
      <formula>NOT(ISERROR(SEARCH("SOBRESALIENTE",CV101)))</formula>
    </cfRule>
  </conditionalFormatting>
  <conditionalFormatting sqref="CV6">
    <cfRule type="containsText" dxfId="1988" priority="1987" operator="containsText" text="NO CUMPLIDA">
      <formula>NOT(ISERROR(SEARCH("NO CUMPLIDA",CV6)))</formula>
    </cfRule>
    <cfRule type="containsText" dxfId="1987" priority="1988" operator="containsText" text="ACEPTABLE">
      <formula>NOT(ISERROR(SEARCH("ACEPTABLE",CV6)))</formula>
    </cfRule>
    <cfRule type="containsText" dxfId="1986" priority="1989" operator="containsText" text="SOBRESALIENTE">
      <formula>NOT(ISERROR(SEARCH("SOBRESALIENTE",CV6)))</formula>
    </cfRule>
  </conditionalFormatting>
  <conditionalFormatting sqref="CV7:CV8">
    <cfRule type="containsText" dxfId="1985" priority="1984" operator="containsText" text="NO CUMPLIDA">
      <formula>NOT(ISERROR(SEARCH("NO CUMPLIDA",CV7)))</formula>
    </cfRule>
    <cfRule type="containsText" dxfId="1984" priority="1985" operator="containsText" text="ACEPTABLE">
      <formula>NOT(ISERROR(SEARCH("ACEPTABLE",CV7)))</formula>
    </cfRule>
    <cfRule type="containsText" dxfId="1983" priority="1986" operator="containsText" text="SOBRESALIENTE">
      <formula>NOT(ISERROR(SEARCH("SOBRESALIENTE",CV7)))</formula>
    </cfRule>
  </conditionalFormatting>
  <conditionalFormatting sqref="CV64">
    <cfRule type="containsErrors" dxfId="1982" priority="1982">
      <formula>ISERROR(CV64)</formula>
    </cfRule>
    <cfRule type="containsBlanks" dxfId="1981" priority="1983">
      <formula>LEN(TRIM(CV64))=0</formula>
    </cfRule>
  </conditionalFormatting>
  <conditionalFormatting sqref="CV64">
    <cfRule type="containsText" dxfId="1980" priority="1979" operator="containsText" text="NO CUMPLIDA">
      <formula>NOT(ISERROR(SEARCH("NO CUMPLIDA",CV64)))</formula>
    </cfRule>
    <cfRule type="containsText" dxfId="1979" priority="1980" operator="containsText" text="ACEPTABLE">
      <formula>NOT(ISERROR(SEARCH("ACEPTABLE",CV64)))</formula>
    </cfRule>
    <cfRule type="containsText" dxfId="1978" priority="1981" operator="containsText" text="SOBRESALIENTE">
      <formula>NOT(ISERROR(SEARCH("SOBRESALIENTE",CV64)))</formula>
    </cfRule>
  </conditionalFormatting>
  <conditionalFormatting sqref="CV97">
    <cfRule type="containsErrors" dxfId="1977" priority="1977">
      <formula>ISERROR(CV97)</formula>
    </cfRule>
    <cfRule type="containsBlanks" dxfId="1976" priority="1978">
      <formula>LEN(TRIM(CV97))=0</formula>
    </cfRule>
  </conditionalFormatting>
  <conditionalFormatting sqref="CV97">
    <cfRule type="containsText" dxfId="1975" priority="1974" operator="containsText" text="NO CUMPLIDA">
      <formula>NOT(ISERROR(SEARCH("NO CUMPLIDA",CV97)))</formula>
    </cfRule>
    <cfRule type="containsText" dxfId="1974" priority="1975" operator="containsText" text="ACEPTABLE">
      <formula>NOT(ISERROR(SEARCH("ACEPTABLE",CV97)))</formula>
    </cfRule>
    <cfRule type="containsText" dxfId="1973" priority="1976" operator="containsText" text="SOBRESALIENTE">
      <formula>NOT(ISERROR(SEARCH("SOBRESALIENTE",CV97)))</formula>
    </cfRule>
  </conditionalFormatting>
  <conditionalFormatting sqref="CV104">
    <cfRule type="containsErrors" dxfId="1972" priority="1972">
      <formula>ISERROR(CV104)</formula>
    </cfRule>
    <cfRule type="containsBlanks" dxfId="1971" priority="1973">
      <formula>LEN(TRIM(CV104))=0</formula>
    </cfRule>
  </conditionalFormatting>
  <conditionalFormatting sqref="CV104">
    <cfRule type="containsText" dxfId="1970" priority="1969" operator="containsText" text="NO CUMPLIDA">
      <formula>NOT(ISERROR(SEARCH("NO CUMPLIDA",CV104)))</formula>
    </cfRule>
    <cfRule type="containsText" dxfId="1969" priority="1970" operator="containsText" text="ACEPTABLE">
      <formula>NOT(ISERROR(SEARCH("ACEPTABLE",CV104)))</formula>
    </cfRule>
    <cfRule type="containsText" dxfId="1968" priority="1971" operator="containsText" text="SOBRESALIENTE">
      <formula>NOT(ISERROR(SEARCH("SOBRESALIENTE",CV104)))</formula>
    </cfRule>
  </conditionalFormatting>
  <conditionalFormatting sqref="CV228">
    <cfRule type="containsErrors" dxfId="1967" priority="1967">
      <formula>ISERROR(CV228)</formula>
    </cfRule>
    <cfRule type="containsBlanks" dxfId="1966" priority="1968">
      <formula>LEN(TRIM(CV228))=0</formula>
    </cfRule>
  </conditionalFormatting>
  <conditionalFormatting sqref="CV228">
    <cfRule type="containsText" dxfId="1965" priority="1964" operator="containsText" text="NO CUMPLIDA">
      <formula>NOT(ISERROR(SEARCH("NO CUMPLIDA",CV228)))</formula>
    </cfRule>
    <cfRule type="containsText" dxfId="1964" priority="1965" operator="containsText" text="ACEPTABLE">
      <formula>NOT(ISERROR(SEARCH("ACEPTABLE",CV228)))</formula>
    </cfRule>
    <cfRule type="containsText" dxfId="1963" priority="1966" operator="containsText" text="SOBRESALIENTE">
      <formula>NOT(ISERROR(SEARCH("SOBRESALIENTE",CV228)))</formula>
    </cfRule>
  </conditionalFormatting>
  <conditionalFormatting sqref="CV228">
    <cfRule type="containsText" dxfId="1962" priority="1961" operator="containsText" text="NO CUMPLIDA">
      <formula>NOT(ISERROR(SEARCH("NO CUMPLIDA",CV228)))</formula>
    </cfRule>
    <cfRule type="containsText" dxfId="1961" priority="1962" operator="containsText" text="ACEPTABLE">
      <formula>NOT(ISERROR(SEARCH("ACEPTABLE",CV228)))</formula>
    </cfRule>
    <cfRule type="containsText" dxfId="1960" priority="1963" operator="containsText" text="SOBRESALIENTE">
      <formula>NOT(ISERROR(SEARCH("SOBRESALIENTE",CV228)))</formula>
    </cfRule>
  </conditionalFormatting>
  <conditionalFormatting sqref="CV231">
    <cfRule type="containsErrors" dxfId="1959" priority="1959">
      <formula>ISERROR(CV231)</formula>
    </cfRule>
    <cfRule type="containsBlanks" dxfId="1958" priority="1960">
      <formula>LEN(TRIM(CV231))=0</formula>
    </cfRule>
  </conditionalFormatting>
  <conditionalFormatting sqref="CV231">
    <cfRule type="containsText" dxfId="1957" priority="1956" operator="containsText" text="NO CUMPLIDA">
      <formula>NOT(ISERROR(SEARCH("NO CUMPLIDA",CV231)))</formula>
    </cfRule>
    <cfRule type="containsText" dxfId="1956" priority="1957" operator="containsText" text="ACEPTABLE">
      <formula>NOT(ISERROR(SEARCH("ACEPTABLE",CV231)))</formula>
    </cfRule>
    <cfRule type="containsText" dxfId="1955" priority="1958" operator="containsText" text="SOBRESALIENTE">
      <formula>NOT(ISERROR(SEARCH("SOBRESALIENTE",CV231)))</formula>
    </cfRule>
  </conditionalFormatting>
  <conditionalFormatting sqref="CV263">
    <cfRule type="containsErrors" dxfId="1954" priority="1954">
      <formula>ISERROR(CV263)</formula>
    </cfRule>
    <cfRule type="containsBlanks" dxfId="1953" priority="1955">
      <formula>LEN(TRIM(CV263))=0</formula>
    </cfRule>
  </conditionalFormatting>
  <conditionalFormatting sqref="CV263">
    <cfRule type="containsText" dxfId="1952" priority="1951" operator="containsText" text="NO CUMPLIDA">
      <formula>NOT(ISERROR(SEARCH("NO CUMPLIDA",CV263)))</formula>
    </cfRule>
    <cfRule type="containsText" dxfId="1951" priority="1952" operator="containsText" text="ACEPTABLE">
      <formula>NOT(ISERROR(SEARCH("ACEPTABLE",CV263)))</formula>
    </cfRule>
    <cfRule type="containsText" dxfId="1950" priority="1953" operator="containsText" text="SOBRESALIENTE">
      <formula>NOT(ISERROR(SEARCH("SOBRESALIENTE",CV263)))</formula>
    </cfRule>
  </conditionalFormatting>
  <conditionalFormatting sqref="CV264">
    <cfRule type="containsErrors" dxfId="1949" priority="1949">
      <formula>ISERROR(CV264)</formula>
    </cfRule>
    <cfRule type="containsBlanks" dxfId="1948" priority="1950">
      <formula>LEN(TRIM(CV264))=0</formula>
    </cfRule>
  </conditionalFormatting>
  <conditionalFormatting sqref="CV264">
    <cfRule type="containsText" dxfId="1947" priority="1946" operator="containsText" text="NO CUMPLIDA">
      <formula>NOT(ISERROR(SEARCH("NO CUMPLIDA",CV264)))</formula>
    </cfRule>
    <cfRule type="containsText" dxfId="1946" priority="1947" operator="containsText" text="ACEPTABLE">
      <formula>NOT(ISERROR(SEARCH("ACEPTABLE",CV264)))</formula>
    </cfRule>
    <cfRule type="containsText" dxfId="1945" priority="1948" operator="containsText" text="SOBRESALIENTE">
      <formula>NOT(ISERROR(SEARCH("SOBRESALIENTE",CV264)))</formula>
    </cfRule>
  </conditionalFormatting>
  <conditionalFormatting sqref="CS63:CT63">
    <cfRule type="containsErrors" dxfId="1944" priority="1944">
      <formula>ISERROR(CS63)</formula>
    </cfRule>
    <cfRule type="containsBlanks" dxfId="1943" priority="1945">
      <formula>LEN(TRIM(CS63))=0</formula>
    </cfRule>
  </conditionalFormatting>
  <conditionalFormatting sqref="CV471:CV472">
    <cfRule type="containsErrors" dxfId="1942" priority="1942">
      <formula>ISERROR(CV471)</formula>
    </cfRule>
    <cfRule type="containsBlanks" dxfId="1941" priority="1943">
      <formula>LEN(TRIM(CV471))=0</formula>
    </cfRule>
  </conditionalFormatting>
  <conditionalFormatting sqref="CV471:CV472">
    <cfRule type="containsText" dxfId="1940" priority="1939" operator="containsText" text="NO CUMPLIDA">
      <formula>NOT(ISERROR(SEARCH("NO CUMPLIDA",CV471)))</formula>
    </cfRule>
    <cfRule type="containsText" dxfId="1939" priority="1940" operator="containsText" text="ACEPTABLE">
      <formula>NOT(ISERROR(SEARCH("ACEPTABLE",CV471)))</formula>
    </cfRule>
    <cfRule type="containsText" dxfId="1938" priority="1941" operator="containsText" text="SOBRESALIENTE">
      <formula>NOT(ISERROR(SEARCH("SOBRESALIENTE",CV471)))</formula>
    </cfRule>
  </conditionalFormatting>
  <conditionalFormatting sqref="CV435 CV331 CV259:CV260 CV238 CV102:CV103 CV91 CV53:CV55">
    <cfRule type="containsErrors" dxfId="1937" priority="1937">
      <formula>ISERROR(CV53)</formula>
    </cfRule>
    <cfRule type="containsBlanks" dxfId="1936" priority="1938">
      <formula>LEN(TRIM(CV53))=0</formula>
    </cfRule>
  </conditionalFormatting>
  <conditionalFormatting sqref="CV435 CV331 CV259:CV260 CV238 CV102:CV103 CV91 CV53:CV55">
    <cfRule type="containsText" dxfId="1935" priority="1934" operator="containsText" text="NO CUMPLIDA">
      <formula>NOT(ISERROR(SEARCH("NO CUMPLIDA",CV53)))</formula>
    </cfRule>
    <cfRule type="containsText" dxfId="1934" priority="1935" operator="containsText" text="ACEPTABLE">
      <formula>NOT(ISERROR(SEARCH("ACEPTABLE",CV53)))</formula>
    </cfRule>
    <cfRule type="containsText" dxfId="1933" priority="1936" operator="containsText" text="SOBRESALIENTE">
      <formula>NOT(ISERROR(SEARCH("SOBRESALIENTE",CV53)))</formula>
    </cfRule>
  </conditionalFormatting>
  <conditionalFormatting sqref="CV428:CV435 CV378 CV331 CV259:CV260 CV238 CV207 CV150 CV102:CV103 CV91 CV78 CV53:CV55">
    <cfRule type="containsText" dxfId="1932" priority="1931" operator="containsText" text="NO CUMPLIDA">
      <formula>NOT(ISERROR(SEARCH("NO CUMPLIDA",CV53)))</formula>
    </cfRule>
    <cfRule type="containsText" dxfId="1931" priority="1932" operator="containsText" text="ACEPTABLE">
      <formula>NOT(ISERROR(SEARCH("ACEPTABLE",CV53)))</formula>
    </cfRule>
    <cfRule type="containsText" dxfId="1930" priority="1933" operator="containsText" text="SOBRESALIENTE">
      <formula>NOT(ISERROR(SEARCH("SOBRESALIENTE",CV53)))</formula>
    </cfRule>
  </conditionalFormatting>
  <conditionalFormatting sqref="CV428:CV435 CV378 CV331 CV259:CV260 CV238 CV207 CV150 CV102:CV103 CV91 CV78 CV53:CV55">
    <cfRule type="containsText" dxfId="1929" priority="1928" operator="containsText" text="NO CUMPLIDA">
      <formula>NOT(ISERROR(SEARCH("NO CUMPLIDA",CV53)))</formula>
    </cfRule>
    <cfRule type="containsText" dxfId="1928" priority="1929" operator="containsText" text="ACEPTABLE">
      <formula>NOT(ISERROR(SEARCH("ACEPTABLE",CV53)))</formula>
    </cfRule>
    <cfRule type="containsText" dxfId="1927" priority="1930" operator="containsText" text="SOBRESALIENTE">
      <formula>NOT(ISERROR(SEARCH("SOBRESALIENTE",CV53)))</formula>
    </cfRule>
  </conditionalFormatting>
  <conditionalFormatting sqref="CV428:CV435 CV378 CV331 CV259:CV260 CV238 CV207 CV150 CV102:CV103 CV91 CV78 CV53:CV55">
    <cfRule type="containsText" dxfId="1926" priority="1925" operator="containsText" text="NO CUMPLIDA">
      <formula>NOT(ISERROR(SEARCH("NO CUMPLIDA",CV53)))</formula>
    </cfRule>
    <cfRule type="containsText" dxfId="1925" priority="1926" operator="containsText" text="ACEPTABLE">
      <formula>NOT(ISERROR(SEARCH("ACEPTABLE",CV53)))</formula>
    </cfRule>
    <cfRule type="containsText" dxfId="1924" priority="1927" operator="containsText" text="SOBRESALIENTE">
      <formula>NOT(ISERROR(SEARCH("SOBRESALIENTE",CV53)))</formula>
    </cfRule>
  </conditionalFormatting>
  <conditionalFormatting sqref="CV428:CV435 CV378 CV331 CV259:CV260 CV238 CV207 CV150 CV102:CV103 CV91 CV78 CV53:CV55">
    <cfRule type="containsText" dxfId="1923" priority="1922" operator="containsText" text="NO CUMPLIDA">
      <formula>NOT(ISERROR(SEARCH("NO CUMPLIDA",CV53)))</formula>
    </cfRule>
    <cfRule type="containsText" dxfId="1922" priority="1923" operator="containsText" text="ACEPTABLE">
      <formula>NOT(ISERROR(SEARCH("ACEPTABLE",CV53)))</formula>
    </cfRule>
    <cfRule type="containsText" dxfId="1921" priority="1924" operator="containsText" text="SOBRESALIENTE">
      <formula>NOT(ISERROR(SEARCH("SOBRESALIENTE",CV53)))</formula>
    </cfRule>
  </conditionalFormatting>
  <conditionalFormatting sqref="CV428:CV435 CV378 CV331 CV259:CV260 CV238 CV207 CV150 CV102:CV103 CV91 CV78 CV53:CV55">
    <cfRule type="containsText" dxfId="1920" priority="1919" operator="containsText" text="NO CUMPLIDA">
      <formula>NOT(ISERROR(SEARCH("NO CUMPLIDA",CV53)))</formula>
    </cfRule>
    <cfRule type="containsText" dxfId="1919" priority="1920" operator="containsText" text="ACEPTABLE">
      <formula>NOT(ISERROR(SEARCH("ACEPTABLE",CV53)))</formula>
    </cfRule>
    <cfRule type="containsText" dxfId="1918" priority="1921" operator="containsText" text="SOBRESALIENTE">
      <formula>NOT(ISERROR(SEARCH("SOBRESALIENTE",CV53)))</formula>
    </cfRule>
  </conditionalFormatting>
  <conditionalFormatting sqref="CV428:CV435 CV378 CV331 CV259:CV260 CV238 CV207 CV150 CV102:CV103 CV91 CV78 CV53:CV55">
    <cfRule type="containsText" dxfId="1917" priority="1916" operator="containsText" text="NO CUMPLIDA">
      <formula>NOT(ISERROR(SEARCH("NO CUMPLIDA",CV53)))</formula>
    </cfRule>
    <cfRule type="containsText" dxfId="1916" priority="1917" operator="containsText" text="ACEPTABLE">
      <formula>NOT(ISERROR(SEARCH("ACEPTABLE",CV53)))</formula>
    </cfRule>
    <cfRule type="containsText" dxfId="1915" priority="1918" operator="containsText" text="SOBRESALIENTE">
      <formula>NOT(ISERROR(SEARCH("SOBRESALIENTE",CV53)))</formula>
    </cfRule>
  </conditionalFormatting>
  <conditionalFormatting sqref="CV428:CV435 CV378 CV331 CV259:CV260 CV238 CV207 CV150 CV102:CV103 CV91 CV78 CV53:CV55">
    <cfRule type="containsText" dxfId="1914" priority="1913" operator="containsText" text="NO CUMPLIDA">
      <formula>NOT(ISERROR(SEARCH("NO CUMPLIDA",CV53)))</formula>
    </cfRule>
    <cfRule type="containsText" dxfId="1913" priority="1914" operator="containsText" text="ACEPTABLE">
      <formula>NOT(ISERROR(SEARCH("ACEPTABLE",CV53)))</formula>
    </cfRule>
    <cfRule type="containsText" dxfId="1912" priority="1915" operator="containsText" text="SOBRESALIENTE">
      <formula>NOT(ISERROR(SEARCH("SOBRESALIENTE",CV53)))</formula>
    </cfRule>
  </conditionalFormatting>
  <conditionalFormatting sqref="CV170 CV167 CV87:CV88 CV95:CV96">
    <cfRule type="containsErrors" dxfId="1911" priority="1911">
      <formula>ISERROR(CV87)</formula>
    </cfRule>
    <cfRule type="containsBlanks" dxfId="1910" priority="1912">
      <formula>LEN(TRIM(CV87))=0</formula>
    </cfRule>
  </conditionalFormatting>
  <conditionalFormatting sqref="CV170 CV167 CV87:CV88 CV95:CV96">
    <cfRule type="containsText" dxfId="1909" priority="1908" operator="containsText" text="NO CUMPLIDA">
      <formula>NOT(ISERROR(SEARCH("NO CUMPLIDA",CV87)))</formula>
    </cfRule>
    <cfRule type="containsText" dxfId="1908" priority="1909" operator="containsText" text="ACEPTABLE">
      <formula>NOT(ISERROR(SEARCH("ACEPTABLE",CV87)))</formula>
    </cfRule>
    <cfRule type="containsText" dxfId="1907" priority="1910" operator="containsText" text="SOBRESALIENTE">
      <formula>NOT(ISERROR(SEARCH("SOBRESALIENTE",CV87)))</formula>
    </cfRule>
  </conditionalFormatting>
  <conditionalFormatting sqref="CV474">
    <cfRule type="containsErrors" dxfId="1906" priority="1906">
      <formula>ISERROR(CV474)</formula>
    </cfRule>
    <cfRule type="containsBlanks" dxfId="1905" priority="1907">
      <formula>LEN(TRIM(CV474))=0</formula>
    </cfRule>
  </conditionalFormatting>
  <conditionalFormatting sqref="CV474">
    <cfRule type="containsText" dxfId="1904" priority="1903" operator="containsText" text="NO CUMPLIDA">
      <formula>NOT(ISERROR(SEARCH("NO CUMPLIDA",CV474)))</formula>
    </cfRule>
    <cfRule type="containsText" dxfId="1903" priority="1904" operator="containsText" text="ACEPTABLE">
      <formula>NOT(ISERROR(SEARCH("ACEPTABLE",CV474)))</formula>
    </cfRule>
    <cfRule type="containsText" dxfId="1902" priority="1905" operator="containsText" text="SOBRESALIENTE">
      <formula>NOT(ISERROR(SEARCH("SOBRESALIENTE",CV474)))</formula>
    </cfRule>
  </conditionalFormatting>
  <conditionalFormatting sqref="CV474">
    <cfRule type="containsText" dxfId="1901" priority="1900" operator="containsText" text="NO CUMPLIDA">
      <formula>NOT(ISERROR(SEARCH("NO CUMPLIDA",CV474)))</formula>
    </cfRule>
    <cfRule type="containsText" dxfId="1900" priority="1901" operator="containsText" text="ACEPTABLE">
      <formula>NOT(ISERROR(SEARCH("ACEPTABLE",CV474)))</formula>
    </cfRule>
    <cfRule type="containsText" dxfId="1899" priority="1902" operator="containsText" text="SOBRESALIENTE">
      <formula>NOT(ISERROR(SEARCH("SOBRESALIENTE",CV474)))</formula>
    </cfRule>
  </conditionalFormatting>
  <conditionalFormatting sqref="CV12:CV13">
    <cfRule type="containsText" dxfId="1898" priority="1897" operator="containsText" text="NO CUMPLIDA">
      <formula>NOT(ISERROR(SEARCH("NO CUMPLIDA",CV12)))</formula>
    </cfRule>
    <cfRule type="containsText" dxfId="1897" priority="1898" operator="containsText" text="ACEPTABLE">
      <formula>NOT(ISERROR(SEARCH("ACEPTABLE",CV12)))</formula>
    </cfRule>
    <cfRule type="containsText" dxfId="1896" priority="1899" operator="containsText" text="SOBRESALIENTE">
      <formula>NOT(ISERROR(SEARCH("SOBRESALIENTE",CV12)))</formula>
    </cfRule>
  </conditionalFormatting>
  <conditionalFormatting sqref="CV11">
    <cfRule type="containsErrors" dxfId="1895" priority="1895">
      <formula>ISERROR(CV11)</formula>
    </cfRule>
    <cfRule type="containsBlanks" dxfId="1894" priority="1896">
      <formula>LEN(TRIM(CV11))=0</formula>
    </cfRule>
  </conditionalFormatting>
  <conditionalFormatting sqref="CV11">
    <cfRule type="containsText" dxfId="1893" priority="1892" operator="containsText" text="NO CUMPLIDA">
      <formula>NOT(ISERROR(SEARCH("NO CUMPLIDA",CV11)))</formula>
    </cfRule>
    <cfRule type="containsText" dxfId="1892" priority="1893" operator="containsText" text="ACEPTABLE">
      <formula>NOT(ISERROR(SEARCH("ACEPTABLE",CV11)))</formula>
    </cfRule>
    <cfRule type="containsText" dxfId="1891" priority="1894" operator="containsText" text="SOBRESALIENTE">
      <formula>NOT(ISERROR(SEARCH("SOBRESALIENTE",CV11)))</formula>
    </cfRule>
  </conditionalFormatting>
  <conditionalFormatting sqref="CV11">
    <cfRule type="containsText" dxfId="1890" priority="1889" operator="containsText" text="NO CUMPLIDA">
      <formula>NOT(ISERROR(SEARCH("NO CUMPLIDA",CV11)))</formula>
    </cfRule>
    <cfRule type="containsText" dxfId="1889" priority="1890" operator="containsText" text="ACEPTABLE">
      <formula>NOT(ISERROR(SEARCH("ACEPTABLE",CV11)))</formula>
    </cfRule>
    <cfRule type="containsText" dxfId="1888" priority="1891" operator="containsText" text="SOBRESALIENTE">
      <formula>NOT(ISERROR(SEARCH("SOBRESALIENTE",CV11)))</formula>
    </cfRule>
  </conditionalFormatting>
  <conditionalFormatting sqref="CV440">
    <cfRule type="containsErrors" dxfId="1887" priority="1887">
      <formula>ISERROR(CV440)</formula>
    </cfRule>
    <cfRule type="containsBlanks" dxfId="1886" priority="1888">
      <formula>LEN(TRIM(CV440))=0</formula>
    </cfRule>
  </conditionalFormatting>
  <conditionalFormatting sqref="CV440">
    <cfRule type="containsText" dxfId="1885" priority="1884" operator="containsText" text="NO CUMPLIDA">
      <formula>NOT(ISERROR(SEARCH("NO CUMPLIDA",CV440)))</formula>
    </cfRule>
    <cfRule type="containsText" dxfId="1884" priority="1885" operator="containsText" text="ACEPTABLE">
      <formula>NOT(ISERROR(SEARCH("ACEPTABLE",CV440)))</formula>
    </cfRule>
    <cfRule type="containsText" dxfId="1883" priority="1886" operator="containsText" text="SOBRESALIENTE">
      <formula>NOT(ISERROR(SEARCH("SOBRESALIENTE",CV440)))</formula>
    </cfRule>
  </conditionalFormatting>
  <conditionalFormatting sqref="CV441">
    <cfRule type="containsErrors" dxfId="1882" priority="1882">
      <formula>ISERROR(CV441)</formula>
    </cfRule>
    <cfRule type="containsBlanks" dxfId="1881" priority="1883">
      <formula>LEN(TRIM(CV441))=0</formula>
    </cfRule>
  </conditionalFormatting>
  <conditionalFormatting sqref="CV441">
    <cfRule type="containsText" dxfId="1880" priority="1879" operator="containsText" text="NO CUMPLIDA">
      <formula>NOT(ISERROR(SEARCH("NO CUMPLIDA",CV441)))</formula>
    </cfRule>
    <cfRule type="containsText" dxfId="1879" priority="1880" operator="containsText" text="ACEPTABLE">
      <formula>NOT(ISERROR(SEARCH("ACEPTABLE",CV441)))</formula>
    </cfRule>
    <cfRule type="containsText" dxfId="1878" priority="1881" operator="containsText" text="SOBRESALIENTE">
      <formula>NOT(ISERROR(SEARCH("SOBRESALIENTE",CV441)))</formula>
    </cfRule>
  </conditionalFormatting>
  <conditionalFormatting sqref="CU42">
    <cfRule type="containsErrors" dxfId="1877" priority="1877">
      <formula>ISERROR(CU42)</formula>
    </cfRule>
    <cfRule type="containsBlanks" dxfId="1876" priority="1878">
      <formula>LEN(TRIM(CU42))=0</formula>
    </cfRule>
  </conditionalFormatting>
  <conditionalFormatting sqref="CJ107">
    <cfRule type="containsErrors" dxfId="1875" priority="1875">
      <formula>ISERROR(CJ107)</formula>
    </cfRule>
    <cfRule type="containsBlanks" dxfId="1874" priority="1876">
      <formula>LEN(TRIM(CJ107))=0</formula>
    </cfRule>
  </conditionalFormatting>
  <conditionalFormatting sqref="CJ107">
    <cfRule type="containsText" dxfId="1873" priority="1872" operator="containsText" text="NO CUMPLIDA">
      <formula>NOT(ISERROR(SEARCH("NO CUMPLIDA",CJ107)))</formula>
    </cfRule>
    <cfRule type="containsText" dxfId="1872" priority="1873" operator="containsText" text="ACEPTABLE">
      <formula>NOT(ISERROR(SEARCH("ACEPTABLE",CJ107)))</formula>
    </cfRule>
    <cfRule type="containsText" dxfId="1871" priority="1874" operator="containsText" text="SOBRESALIENTE">
      <formula>NOT(ISERROR(SEARCH("SOBRESALIENTE",CJ107)))</formula>
    </cfRule>
  </conditionalFormatting>
  <conditionalFormatting sqref="CJ222">
    <cfRule type="containsErrors" dxfId="1870" priority="1870">
      <formula>ISERROR(CJ222)</formula>
    </cfRule>
    <cfRule type="containsBlanks" dxfId="1869" priority="1871">
      <formula>LEN(TRIM(CJ222))=0</formula>
    </cfRule>
  </conditionalFormatting>
  <conditionalFormatting sqref="CJ222">
    <cfRule type="containsText" dxfId="1868" priority="1867" operator="containsText" text="NO CUMPLIDA">
      <formula>NOT(ISERROR(SEARCH("NO CUMPLIDA",CJ222)))</formula>
    </cfRule>
    <cfRule type="containsText" dxfId="1867" priority="1868" operator="containsText" text="ACEPTABLE">
      <formula>NOT(ISERROR(SEARCH("ACEPTABLE",CJ222)))</formula>
    </cfRule>
    <cfRule type="containsText" dxfId="1866" priority="1869" operator="containsText" text="SOBRESALIENTE">
      <formula>NOT(ISERROR(SEARCH("SOBRESALIENTE",CJ222)))</formula>
    </cfRule>
  </conditionalFormatting>
  <conditionalFormatting sqref="CJ347">
    <cfRule type="containsText" dxfId="1865" priority="1864" operator="containsText" text="NO CUMPLIDA">
      <formula>NOT(ISERROR(SEARCH("NO CUMPLIDA",CJ347)))</formula>
    </cfRule>
    <cfRule type="containsText" dxfId="1864" priority="1865" operator="containsText" text="ACEPTABLE">
      <formula>NOT(ISERROR(SEARCH("ACEPTABLE",CJ347)))</formula>
    </cfRule>
    <cfRule type="containsText" dxfId="1863" priority="1866" operator="containsText" text="SOBRESALIENTE">
      <formula>NOT(ISERROR(SEARCH("SOBRESALIENTE",CJ347)))</formula>
    </cfRule>
  </conditionalFormatting>
  <conditionalFormatting sqref="BO5:BO14">
    <cfRule type="containsText" dxfId="1862" priority="1861" operator="containsText" text="NO CUMPLIDA">
      <formula>NOT(ISERROR(SEARCH("NO CUMPLIDA",BO5)))</formula>
    </cfRule>
    <cfRule type="containsText" dxfId="1861" priority="1862" operator="containsText" text="ACEPTABLE">
      <formula>NOT(ISERROR(SEARCH("ACEPTABLE",BO5)))</formula>
    </cfRule>
    <cfRule type="containsText" dxfId="1860" priority="1863" operator="containsText" text="SOBRESALIENTE">
      <formula>NOT(ISERROR(SEARCH("SOBRESALIENTE",BO5)))</formula>
    </cfRule>
  </conditionalFormatting>
  <conditionalFormatting sqref="BO44:BO55">
    <cfRule type="containsText" dxfId="1859" priority="1858" operator="containsText" text="NO CUMPLIDA">
      <formula>NOT(ISERROR(SEARCH("NO CUMPLIDA",BO44)))</formula>
    </cfRule>
    <cfRule type="containsText" dxfId="1858" priority="1859" operator="containsText" text="ACEPTABLE">
      <formula>NOT(ISERROR(SEARCH("ACEPTABLE",BO44)))</formula>
    </cfRule>
    <cfRule type="containsText" dxfId="1857" priority="1860" operator="containsText" text="SOBRESALIENTE">
      <formula>NOT(ISERROR(SEARCH("SOBRESALIENTE",BO44)))</formula>
    </cfRule>
  </conditionalFormatting>
  <conditionalFormatting sqref="BO208:BO213">
    <cfRule type="containsText" dxfId="1856" priority="1855" operator="containsText" text="NO CUMPLIDA">
      <formula>NOT(ISERROR(SEARCH("NO CUMPLIDA",BO208)))</formula>
    </cfRule>
    <cfRule type="containsText" dxfId="1855" priority="1856" operator="containsText" text="ACEPTABLE">
      <formula>NOT(ISERROR(SEARCH("ACEPTABLE",BO208)))</formula>
    </cfRule>
    <cfRule type="containsText" dxfId="1854" priority="1857" operator="containsText" text="SOBRESALIENTE">
      <formula>NOT(ISERROR(SEARCH("SOBRESALIENTE",BO208)))</formula>
    </cfRule>
  </conditionalFormatting>
  <conditionalFormatting sqref="BO214:BO223">
    <cfRule type="containsText" dxfId="1853" priority="1852" operator="containsText" text="NO CUMPLIDA">
      <formula>NOT(ISERROR(SEARCH("NO CUMPLIDA",BO214)))</formula>
    </cfRule>
    <cfRule type="containsText" dxfId="1852" priority="1853" operator="containsText" text="ACEPTABLE">
      <formula>NOT(ISERROR(SEARCH("ACEPTABLE",BO214)))</formula>
    </cfRule>
    <cfRule type="containsText" dxfId="1851" priority="1854" operator="containsText" text="SOBRESALIENTE">
      <formula>NOT(ISERROR(SEARCH("SOBRESALIENTE",BO214)))</formula>
    </cfRule>
  </conditionalFormatting>
  <conditionalFormatting sqref="BO470:BO471">
    <cfRule type="containsErrors" dxfId="1850" priority="1850">
      <formula>ISERROR(BO470)</formula>
    </cfRule>
    <cfRule type="containsBlanks" dxfId="1849" priority="1851">
      <formula>LEN(TRIM(BO470))=0</formula>
    </cfRule>
  </conditionalFormatting>
  <conditionalFormatting sqref="BO470:BO471">
    <cfRule type="containsText" dxfId="1848" priority="1847" operator="containsText" text="NO CUMPLIDA">
      <formula>NOT(ISERROR(SEARCH("NO CUMPLIDA",BO470)))</formula>
    </cfRule>
    <cfRule type="containsText" dxfId="1847" priority="1848" operator="containsText" text="ACEPTABLE">
      <formula>NOT(ISERROR(SEARCH("ACEPTABLE",BO470)))</formula>
    </cfRule>
    <cfRule type="containsText" dxfId="1846" priority="1849" operator="containsText" text="SOBRESALIENTE">
      <formula>NOT(ISERROR(SEARCH("SOBRESALIENTE",BO470)))</formula>
    </cfRule>
  </conditionalFormatting>
  <conditionalFormatting sqref="BO334">
    <cfRule type="containsErrors" dxfId="1845" priority="1845">
      <formula>ISERROR(BO334)</formula>
    </cfRule>
    <cfRule type="containsBlanks" dxfId="1844" priority="1846">
      <formula>LEN(TRIM(BO334))=0</formula>
    </cfRule>
  </conditionalFormatting>
  <conditionalFormatting sqref="BO334">
    <cfRule type="containsText" dxfId="1843" priority="1842" operator="containsText" text="NO CUMPLIDA">
      <formula>NOT(ISERROR(SEARCH("NO CUMPLIDA",BO334)))</formula>
    </cfRule>
    <cfRule type="containsText" dxfId="1842" priority="1843" operator="containsText" text="ACEPTABLE">
      <formula>NOT(ISERROR(SEARCH("ACEPTABLE",BO334)))</formula>
    </cfRule>
    <cfRule type="containsText" dxfId="1841" priority="1844" operator="containsText" text="SOBRESALIENTE">
      <formula>NOT(ISERROR(SEARCH("SOBRESALIENTE",BO334)))</formula>
    </cfRule>
  </conditionalFormatting>
  <conditionalFormatting sqref="BO15">
    <cfRule type="containsErrors" dxfId="1840" priority="1840">
      <formula>ISERROR(BO15)</formula>
    </cfRule>
    <cfRule type="containsBlanks" dxfId="1839" priority="1841">
      <formula>LEN(TRIM(BO15))=0</formula>
    </cfRule>
  </conditionalFormatting>
  <conditionalFormatting sqref="BO15">
    <cfRule type="containsText" dxfId="1838" priority="1837" operator="containsText" text="NO CUMPLIDA">
      <formula>NOT(ISERROR(SEARCH("NO CUMPLIDA",BO15)))</formula>
    </cfRule>
    <cfRule type="containsText" dxfId="1837" priority="1838" operator="containsText" text="ACEPTABLE">
      <formula>NOT(ISERROR(SEARCH("ACEPTABLE",BO15)))</formula>
    </cfRule>
    <cfRule type="containsText" dxfId="1836" priority="1839" operator="containsText" text="SOBRESALIENTE">
      <formula>NOT(ISERROR(SEARCH("SOBRESALIENTE",BO15)))</formula>
    </cfRule>
  </conditionalFormatting>
  <conditionalFormatting sqref="BO36:BO37">
    <cfRule type="containsErrors" dxfId="1835" priority="1835">
      <formula>ISERROR(BO36)</formula>
    </cfRule>
    <cfRule type="containsBlanks" dxfId="1834" priority="1836">
      <formula>LEN(TRIM(BO36))=0</formula>
    </cfRule>
  </conditionalFormatting>
  <conditionalFormatting sqref="BO43 BO36:BO37">
    <cfRule type="containsText" dxfId="1833" priority="1832" operator="containsText" text="NO CUMPLIDA">
      <formula>NOT(ISERROR(SEARCH("NO CUMPLIDA",BO36)))</formula>
    </cfRule>
    <cfRule type="containsText" dxfId="1832" priority="1833" operator="containsText" text="ACEPTABLE">
      <formula>NOT(ISERROR(SEARCH("ACEPTABLE",BO36)))</formula>
    </cfRule>
    <cfRule type="containsText" dxfId="1831" priority="1834" operator="containsText" text="SOBRESALIENTE">
      <formula>NOT(ISERROR(SEARCH("SOBRESALIENTE",BO36)))</formula>
    </cfRule>
  </conditionalFormatting>
  <conditionalFormatting sqref="BO43">
    <cfRule type="containsText" dxfId="1830" priority="1829" operator="containsText" text="NO CUMPLIDA">
      <formula>NOT(ISERROR(SEARCH("NO CUMPLIDA",BO43)))</formula>
    </cfRule>
    <cfRule type="containsText" dxfId="1829" priority="1830" operator="containsText" text="ACEPTABLE">
      <formula>NOT(ISERROR(SEARCH("ACEPTABLE",BO43)))</formula>
    </cfRule>
    <cfRule type="containsText" dxfId="1828" priority="1831" operator="containsText" text="SOBRESALIENTE">
      <formula>NOT(ISERROR(SEARCH("SOBRESALIENTE",BO43)))</formula>
    </cfRule>
  </conditionalFormatting>
  <conditionalFormatting sqref="BO38:BO39 BO42">
    <cfRule type="containsErrors" dxfId="1827" priority="1827">
      <formula>ISERROR(BO38)</formula>
    </cfRule>
    <cfRule type="containsBlanks" dxfId="1826" priority="1828">
      <formula>LEN(TRIM(BO38))=0</formula>
    </cfRule>
  </conditionalFormatting>
  <conditionalFormatting sqref="BO38:BO39 BO42">
    <cfRule type="containsText" dxfId="1825" priority="1824" operator="containsText" text="NO CUMPLIDA">
      <formula>NOT(ISERROR(SEARCH("NO CUMPLIDA",BO38)))</formula>
    </cfRule>
    <cfRule type="containsText" dxfId="1824" priority="1825" operator="containsText" text="ACEPTABLE">
      <formula>NOT(ISERROR(SEARCH("ACEPTABLE",BO38)))</formula>
    </cfRule>
    <cfRule type="containsText" dxfId="1823" priority="1826" operator="containsText" text="SOBRESALIENTE">
      <formula>NOT(ISERROR(SEARCH("SOBRESALIENTE",BO38)))</formula>
    </cfRule>
  </conditionalFormatting>
  <conditionalFormatting sqref="BO20">
    <cfRule type="containsErrors" dxfId="1822" priority="1822">
      <formula>ISERROR(BO20)</formula>
    </cfRule>
    <cfRule type="containsBlanks" dxfId="1821" priority="1823">
      <formula>LEN(TRIM(BO20))=0</formula>
    </cfRule>
  </conditionalFormatting>
  <conditionalFormatting sqref="BO20">
    <cfRule type="containsText" dxfId="1820" priority="1819" operator="containsText" text="NO CUMPLIDA">
      <formula>NOT(ISERROR(SEARCH("NO CUMPLIDA",BO20)))</formula>
    </cfRule>
    <cfRule type="containsText" dxfId="1819" priority="1820" operator="containsText" text="ACEPTABLE">
      <formula>NOT(ISERROR(SEARCH("ACEPTABLE",BO20)))</formula>
    </cfRule>
    <cfRule type="containsText" dxfId="1818" priority="1821" operator="containsText" text="SOBRESALIENTE">
      <formula>NOT(ISERROR(SEARCH("SOBRESALIENTE",BO20)))</formula>
    </cfRule>
  </conditionalFormatting>
  <conditionalFormatting sqref="BO103">
    <cfRule type="containsText" dxfId="1817" priority="1816" operator="containsText" text="NO CUMPLIDA">
      <formula>NOT(ISERROR(SEARCH("NO CUMPLIDA",BO103)))</formula>
    </cfRule>
    <cfRule type="containsText" dxfId="1816" priority="1817" operator="containsText" text="ACEPTABLE">
      <formula>NOT(ISERROR(SEARCH("ACEPTABLE",BO103)))</formula>
    </cfRule>
    <cfRule type="containsText" dxfId="1815" priority="1818" operator="containsText" text="SOBRESALIENTE">
      <formula>NOT(ISERROR(SEARCH("SOBRESALIENTE",BO103)))</formula>
    </cfRule>
  </conditionalFormatting>
  <conditionalFormatting sqref="BO119">
    <cfRule type="containsText" dxfId="1814" priority="1813" operator="containsText" text="NO CUMPLIDA">
      <formula>NOT(ISERROR(SEARCH("NO CUMPLIDA",BO119)))</formula>
    </cfRule>
    <cfRule type="containsText" dxfId="1813" priority="1814" operator="containsText" text="ACEPTABLE">
      <formula>NOT(ISERROR(SEARCH("ACEPTABLE",BO119)))</formula>
    </cfRule>
    <cfRule type="containsText" dxfId="1812" priority="1815" operator="containsText" text="SOBRESALIENTE">
      <formula>NOT(ISERROR(SEARCH("SOBRESALIENTE",BO119)))</formula>
    </cfRule>
  </conditionalFormatting>
  <conditionalFormatting sqref="BO121:BO122">
    <cfRule type="containsText" dxfId="1811" priority="1810" operator="containsText" text="NO CUMPLIDA">
      <formula>NOT(ISERROR(SEARCH("NO CUMPLIDA",BO121)))</formula>
    </cfRule>
    <cfRule type="containsText" dxfId="1810" priority="1811" operator="containsText" text="ACEPTABLE">
      <formula>NOT(ISERROR(SEARCH("ACEPTABLE",BO121)))</formula>
    </cfRule>
    <cfRule type="containsText" dxfId="1809" priority="1812" operator="containsText" text="SOBRESALIENTE">
      <formula>NOT(ISERROR(SEARCH("SOBRESALIENTE",BO121)))</formula>
    </cfRule>
  </conditionalFormatting>
  <conditionalFormatting sqref="BO228">
    <cfRule type="containsText" dxfId="1808" priority="1807" operator="containsText" text="NO CUMPLIDA">
      <formula>NOT(ISERROR(SEARCH("NO CUMPLIDA",BO228)))</formula>
    </cfRule>
    <cfRule type="containsText" dxfId="1807" priority="1808" operator="containsText" text="ACEPTABLE">
      <formula>NOT(ISERROR(SEARCH("ACEPTABLE",BO228)))</formula>
    </cfRule>
    <cfRule type="containsText" dxfId="1806" priority="1809" operator="containsText" text="SOBRESALIENTE">
      <formula>NOT(ISERROR(SEARCH("SOBRESALIENTE",BO228)))</formula>
    </cfRule>
  </conditionalFormatting>
  <conditionalFormatting sqref="BO472:BO473">
    <cfRule type="containsErrors" dxfId="1805" priority="1805">
      <formula>ISERROR(BO472)</formula>
    </cfRule>
    <cfRule type="containsBlanks" dxfId="1804" priority="1806">
      <formula>LEN(TRIM(BO472))=0</formula>
    </cfRule>
  </conditionalFormatting>
  <conditionalFormatting sqref="BO472:BO473">
    <cfRule type="containsText" dxfId="1803" priority="1802" operator="containsText" text="NO CUMPLIDA">
      <formula>NOT(ISERROR(SEARCH("NO CUMPLIDA",BO472)))</formula>
    </cfRule>
    <cfRule type="containsText" dxfId="1802" priority="1803" operator="containsText" text="ACEPTABLE">
      <formula>NOT(ISERROR(SEARCH("ACEPTABLE",BO472)))</formula>
    </cfRule>
    <cfRule type="containsText" dxfId="1801" priority="1804" operator="containsText" text="SOBRESALIENTE">
      <formula>NOT(ISERROR(SEARCH("SOBRESALIENTE",BO472)))</formula>
    </cfRule>
  </conditionalFormatting>
  <conditionalFormatting sqref="BO428:BO435 BO378 BO259:BO260 BO238 BO150 BO102:BO103 BO91 BO78 BO207:BO208 BO331:BO332">
    <cfRule type="containsText" dxfId="1800" priority="1799" operator="containsText" text="NO CUMPLIDA">
      <formula>NOT(ISERROR(SEARCH("NO CUMPLIDA",BO78)))</formula>
    </cfRule>
    <cfRule type="containsText" dxfId="1799" priority="1800" operator="containsText" text="ACEPTABLE">
      <formula>NOT(ISERROR(SEARCH("ACEPTABLE",BO78)))</formula>
    </cfRule>
    <cfRule type="containsText" dxfId="1798" priority="1801" operator="containsText" text="SOBRESALIENTE">
      <formula>NOT(ISERROR(SEARCH("SOBRESALIENTE",BO78)))</formula>
    </cfRule>
  </conditionalFormatting>
  <conditionalFormatting sqref="BO11">
    <cfRule type="containsText" dxfId="1797" priority="1796" operator="containsText" text="NO CUMPLIDA">
      <formula>NOT(ISERROR(SEARCH("NO CUMPLIDA",BO11)))</formula>
    </cfRule>
    <cfRule type="containsText" dxfId="1796" priority="1797" operator="containsText" text="ACEPTABLE">
      <formula>NOT(ISERROR(SEARCH("ACEPTABLE",BO11)))</formula>
    </cfRule>
    <cfRule type="containsText" dxfId="1795" priority="1798" operator="containsText" text="SOBRESALIENTE">
      <formula>NOT(ISERROR(SEARCH("SOBRESALIENTE",BO11)))</formula>
    </cfRule>
  </conditionalFormatting>
  <conditionalFormatting sqref="BO11">
    <cfRule type="containsText" dxfId="1794" priority="1793" operator="containsText" text="NO CUMPLIDA">
      <formula>NOT(ISERROR(SEARCH("NO CUMPLIDA",BO11)))</formula>
    </cfRule>
    <cfRule type="containsText" dxfId="1793" priority="1794" operator="containsText" text="ACEPTABLE">
      <formula>NOT(ISERROR(SEARCH("ACEPTABLE",BO11)))</formula>
    </cfRule>
    <cfRule type="containsText" dxfId="1792" priority="1795" operator="containsText" text="SOBRESALIENTE">
      <formula>NOT(ISERROR(SEARCH("SOBRESALIENTE",BO11)))</formula>
    </cfRule>
  </conditionalFormatting>
  <conditionalFormatting sqref="BL43:BL55 BL35 BM35:BM55 BL2:BM34 BM106:BM116 BL64:BM105">
    <cfRule type="containsErrors" dxfId="1791" priority="1791">
      <formula>ISERROR(BL2)</formula>
    </cfRule>
    <cfRule type="containsBlanks" dxfId="1790" priority="1792">
      <formula>LEN(TRIM(BL2))=0</formula>
    </cfRule>
  </conditionalFormatting>
  <conditionalFormatting sqref="BL36">
    <cfRule type="containsErrors" dxfId="1789" priority="1789">
      <formula>ISERROR(BL36)</formula>
    </cfRule>
    <cfRule type="containsBlanks" dxfId="1788" priority="1790">
      <formula>LEN(TRIM(BL36))=0</formula>
    </cfRule>
  </conditionalFormatting>
  <conditionalFormatting sqref="BL38:BL42">
    <cfRule type="containsErrors" dxfId="1787" priority="1787">
      <formula>ISERROR(BL38)</formula>
    </cfRule>
    <cfRule type="containsBlanks" dxfId="1786" priority="1788">
      <formula>LEN(TRIM(BL38))=0</formula>
    </cfRule>
  </conditionalFormatting>
  <conditionalFormatting sqref="BM56:BM63">
    <cfRule type="containsErrors" dxfId="1785" priority="1785">
      <formula>ISERROR(BM56)</formula>
    </cfRule>
    <cfRule type="containsBlanks" dxfId="1784" priority="1786">
      <formula>LEN(TRIM(BM56))=0</formula>
    </cfRule>
  </conditionalFormatting>
  <conditionalFormatting sqref="BP57:BP63">
    <cfRule type="containsErrors" dxfId="1783" priority="1783">
      <formula>ISERROR(BP57)</formula>
    </cfRule>
    <cfRule type="containsBlanks" dxfId="1782" priority="1784">
      <formula>LEN(TRIM(BP57))=0</formula>
    </cfRule>
  </conditionalFormatting>
  <conditionalFormatting sqref="BO347">
    <cfRule type="containsText" dxfId="1781" priority="1780" operator="containsText" text="NO CUMPLIDA">
      <formula>NOT(ISERROR(SEARCH("NO CUMPLIDA",BO347)))</formula>
    </cfRule>
    <cfRule type="containsText" dxfId="1780" priority="1781" operator="containsText" text="ACEPTABLE">
      <formula>NOT(ISERROR(SEARCH("ACEPTABLE",BO347)))</formula>
    </cfRule>
    <cfRule type="containsText" dxfId="1779" priority="1782" operator="containsText" text="SOBRESALIENTE">
      <formula>NOT(ISERROR(SEARCH("SOBRESALIENTE",BO347)))</formula>
    </cfRule>
  </conditionalFormatting>
  <conditionalFormatting sqref="CD5:CD6 CD8:CD14">
    <cfRule type="containsText" dxfId="1778" priority="1777" operator="containsText" text="NO CUMPLIDA">
      <formula>NOT(ISERROR(SEARCH("NO CUMPLIDA",CD5)))</formula>
    </cfRule>
    <cfRule type="containsText" dxfId="1777" priority="1778" operator="containsText" text="ACEPTABLE">
      <formula>NOT(ISERROR(SEARCH("ACEPTABLE",CD5)))</formula>
    </cfRule>
    <cfRule type="containsText" dxfId="1776" priority="1779" operator="containsText" text="SOBRESALIENTE">
      <formula>NOT(ISERROR(SEARCH("SOBRESALIENTE",CD5)))</formula>
    </cfRule>
  </conditionalFormatting>
  <conditionalFormatting sqref="CD44:CD55">
    <cfRule type="containsText" dxfId="1775" priority="1774" operator="containsText" text="NO CUMPLIDA">
      <formula>NOT(ISERROR(SEARCH("NO CUMPLIDA",CD44)))</formula>
    </cfRule>
    <cfRule type="containsText" dxfId="1774" priority="1775" operator="containsText" text="ACEPTABLE">
      <formula>NOT(ISERROR(SEARCH("ACEPTABLE",CD44)))</formula>
    </cfRule>
    <cfRule type="containsText" dxfId="1773" priority="1776" operator="containsText" text="SOBRESALIENTE">
      <formula>NOT(ISERROR(SEARCH("SOBRESALIENTE",CD44)))</formula>
    </cfRule>
  </conditionalFormatting>
  <conditionalFormatting sqref="CD208:CD213">
    <cfRule type="containsText" dxfId="1772" priority="1771" operator="containsText" text="NO CUMPLIDA">
      <formula>NOT(ISERROR(SEARCH("NO CUMPLIDA",CD208)))</formula>
    </cfRule>
    <cfRule type="containsText" dxfId="1771" priority="1772" operator="containsText" text="ACEPTABLE">
      <formula>NOT(ISERROR(SEARCH("ACEPTABLE",CD208)))</formula>
    </cfRule>
    <cfRule type="containsText" dxfId="1770" priority="1773" operator="containsText" text="SOBRESALIENTE">
      <formula>NOT(ISERROR(SEARCH("SOBRESALIENTE",CD208)))</formula>
    </cfRule>
  </conditionalFormatting>
  <conditionalFormatting sqref="CD214:CD223">
    <cfRule type="containsText" dxfId="1769" priority="1768" operator="containsText" text="NO CUMPLIDA">
      <formula>NOT(ISERROR(SEARCH("NO CUMPLIDA",CD214)))</formula>
    </cfRule>
    <cfRule type="containsText" dxfId="1768" priority="1769" operator="containsText" text="ACEPTABLE">
      <formula>NOT(ISERROR(SEARCH("ACEPTABLE",CD214)))</formula>
    </cfRule>
    <cfRule type="containsText" dxfId="1767" priority="1770" operator="containsText" text="SOBRESALIENTE">
      <formula>NOT(ISERROR(SEARCH("SOBRESALIENTE",CD214)))</formula>
    </cfRule>
  </conditionalFormatting>
  <conditionalFormatting sqref="CD334">
    <cfRule type="containsErrors" dxfId="1766" priority="1766">
      <formula>ISERROR(CD334)</formula>
    </cfRule>
    <cfRule type="containsBlanks" dxfId="1765" priority="1767">
      <formula>LEN(TRIM(CD334))=0</formula>
    </cfRule>
  </conditionalFormatting>
  <conditionalFormatting sqref="CD334">
    <cfRule type="containsText" dxfId="1764" priority="1763" operator="containsText" text="NO CUMPLIDA">
      <formula>NOT(ISERROR(SEARCH("NO CUMPLIDA",CD334)))</formula>
    </cfRule>
    <cfRule type="containsText" dxfId="1763" priority="1764" operator="containsText" text="ACEPTABLE">
      <formula>NOT(ISERROR(SEARCH("ACEPTABLE",CD334)))</formula>
    </cfRule>
    <cfRule type="containsText" dxfId="1762" priority="1765" operator="containsText" text="SOBRESALIENTE">
      <formula>NOT(ISERROR(SEARCH("SOBRESALIENTE",CD334)))</formula>
    </cfRule>
  </conditionalFormatting>
  <conditionalFormatting sqref="CD15">
    <cfRule type="containsErrors" dxfId="1761" priority="1761">
      <formula>ISERROR(CD15)</formula>
    </cfRule>
    <cfRule type="containsBlanks" dxfId="1760" priority="1762">
      <formula>LEN(TRIM(CD15))=0</formula>
    </cfRule>
  </conditionalFormatting>
  <conditionalFormatting sqref="CD15">
    <cfRule type="containsText" dxfId="1759" priority="1758" operator="containsText" text="NO CUMPLIDA">
      <formula>NOT(ISERROR(SEARCH("NO CUMPLIDA",CD15)))</formula>
    </cfRule>
    <cfRule type="containsText" dxfId="1758" priority="1759" operator="containsText" text="ACEPTABLE">
      <formula>NOT(ISERROR(SEARCH("ACEPTABLE",CD15)))</formula>
    </cfRule>
    <cfRule type="containsText" dxfId="1757" priority="1760" operator="containsText" text="SOBRESALIENTE">
      <formula>NOT(ISERROR(SEARCH("SOBRESALIENTE",CD15)))</formula>
    </cfRule>
  </conditionalFormatting>
  <conditionalFormatting sqref="CD36:CD37">
    <cfRule type="containsErrors" dxfId="1756" priority="1756">
      <formula>ISERROR(CD36)</formula>
    </cfRule>
    <cfRule type="containsBlanks" dxfId="1755" priority="1757">
      <formula>LEN(TRIM(CD36))=0</formula>
    </cfRule>
  </conditionalFormatting>
  <conditionalFormatting sqref="CD43 CD36:CD37">
    <cfRule type="containsText" dxfId="1754" priority="1753" operator="containsText" text="NO CUMPLIDA">
      <formula>NOT(ISERROR(SEARCH("NO CUMPLIDA",CD36)))</formula>
    </cfRule>
    <cfRule type="containsText" dxfId="1753" priority="1754" operator="containsText" text="ACEPTABLE">
      <formula>NOT(ISERROR(SEARCH("ACEPTABLE",CD36)))</formula>
    </cfRule>
    <cfRule type="containsText" dxfId="1752" priority="1755" operator="containsText" text="SOBRESALIENTE">
      <formula>NOT(ISERROR(SEARCH("SOBRESALIENTE",CD36)))</formula>
    </cfRule>
  </conditionalFormatting>
  <conditionalFormatting sqref="CD43">
    <cfRule type="containsText" dxfId="1751" priority="1750" operator="containsText" text="NO CUMPLIDA">
      <formula>NOT(ISERROR(SEARCH("NO CUMPLIDA",CD43)))</formula>
    </cfRule>
    <cfRule type="containsText" dxfId="1750" priority="1751" operator="containsText" text="ACEPTABLE">
      <formula>NOT(ISERROR(SEARCH("ACEPTABLE",CD43)))</formula>
    </cfRule>
    <cfRule type="containsText" dxfId="1749" priority="1752" operator="containsText" text="SOBRESALIENTE">
      <formula>NOT(ISERROR(SEARCH("SOBRESALIENTE",CD43)))</formula>
    </cfRule>
  </conditionalFormatting>
  <conditionalFormatting sqref="CD38:CD39 CD42">
    <cfRule type="containsErrors" dxfId="1748" priority="1748">
      <formula>ISERROR(CD38)</formula>
    </cfRule>
    <cfRule type="containsBlanks" dxfId="1747" priority="1749">
      <formula>LEN(TRIM(CD38))=0</formula>
    </cfRule>
  </conditionalFormatting>
  <conditionalFormatting sqref="CD38:CD39 CD42">
    <cfRule type="containsText" dxfId="1746" priority="1745" operator="containsText" text="NO CUMPLIDA">
      <formula>NOT(ISERROR(SEARCH("NO CUMPLIDA",CD38)))</formula>
    </cfRule>
    <cfRule type="containsText" dxfId="1745" priority="1746" operator="containsText" text="ACEPTABLE">
      <formula>NOT(ISERROR(SEARCH("ACEPTABLE",CD38)))</formula>
    </cfRule>
    <cfRule type="containsText" dxfId="1744" priority="1747" operator="containsText" text="SOBRESALIENTE">
      <formula>NOT(ISERROR(SEARCH("SOBRESALIENTE",CD38)))</formula>
    </cfRule>
  </conditionalFormatting>
  <conditionalFormatting sqref="CD20">
    <cfRule type="containsErrors" dxfId="1743" priority="1743">
      <formula>ISERROR(CD20)</formula>
    </cfRule>
    <cfRule type="containsBlanks" dxfId="1742" priority="1744">
      <formula>LEN(TRIM(CD20))=0</formula>
    </cfRule>
  </conditionalFormatting>
  <conditionalFormatting sqref="CD20">
    <cfRule type="containsText" dxfId="1741" priority="1740" operator="containsText" text="NO CUMPLIDA">
      <formula>NOT(ISERROR(SEARCH("NO CUMPLIDA",CD20)))</formula>
    </cfRule>
    <cfRule type="containsText" dxfId="1740" priority="1741" operator="containsText" text="ACEPTABLE">
      <formula>NOT(ISERROR(SEARCH("ACEPTABLE",CD20)))</formula>
    </cfRule>
    <cfRule type="containsText" dxfId="1739" priority="1742" operator="containsText" text="SOBRESALIENTE">
      <formula>NOT(ISERROR(SEARCH("SOBRESALIENTE",CD20)))</formula>
    </cfRule>
  </conditionalFormatting>
  <conditionalFormatting sqref="CD103">
    <cfRule type="containsText" dxfId="1738" priority="1737" operator="containsText" text="NO CUMPLIDA">
      <formula>NOT(ISERROR(SEARCH("NO CUMPLIDA",CD103)))</formula>
    </cfRule>
    <cfRule type="containsText" dxfId="1737" priority="1738" operator="containsText" text="ACEPTABLE">
      <formula>NOT(ISERROR(SEARCH("ACEPTABLE",CD103)))</formula>
    </cfRule>
    <cfRule type="containsText" dxfId="1736" priority="1739" operator="containsText" text="SOBRESALIENTE">
      <formula>NOT(ISERROR(SEARCH("SOBRESALIENTE",CD103)))</formula>
    </cfRule>
  </conditionalFormatting>
  <conditionalFormatting sqref="CD119">
    <cfRule type="containsText" dxfId="1735" priority="1734" operator="containsText" text="NO CUMPLIDA">
      <formula>NOT(ISERROR(SEARCH("NO CUMPLIDA",CD119)))</formula>
    </cfRule>
    <cfRule type="containsText" dxfId="1734" priority="1735" operator="containsText" text="ACEPTABLE">
      <formula>NOT(ISERROR(SEARCH("ACEPTABLE",CD119)))</formula>
    </cfRule>
    <cfRule type="containsText" dxfId="1733" priority="1736" operator="containsText" text="SOBRESALIENTE">
      <formula>NOT(ISERROR(SEARCH("SOBRESALIENTE",CD119)))</formula>
    </cfRule>
  </conditionalFormatting>
  <conditionalFormatting sqref="CD121:CD122">
    <cfRule type="containsText" dxfId="1732" priority="1731" operator="containsText" text="NO CUMPLIDA">
      <formula>NOT(ISERROR(SEARCH("NO CUMPLIDA",CD121)))</formula>
    </cfRule>
    <cfRule type="containsText" dxfId="1731" priority="1732" operator="containsText" text="ACEPTABLE">
      <formula>NOT(ISERROR(SEARCH("ACEPTABLE",CD121)))</formula>
    </cfRule>
    <cfRule type="containsText" dxfId="1730" priority="1733" operator="containsText" text="SOBRESALIENTE">
      <formula>NOT(ISERROR(SEARCH("SOBRESALIENTE",CD121)))</formula>
    </cfRule>
  </conditionalFormatting>
  <conditionalFormatting sqref="CD228">
    <cfRule type="containsText" dxfId="1729" priority="1728" operator="containsText" text="NO CUMPLIDA">
      <formula>NOT(ISERROR(SEARCH("NO CUMPLIDA",CD228)))</formula>
    </cfRule>
    <cfRule type="containsText" dxfId="1728" priority="1729" operator="containsText" text="ACEPTABLE">
      <formula>NOT(ISERROR(SEARCH("ACEPTABLE",CD228)))</formula>
    </cfRule>
    <cfRule type="containsText" dxfId="1727" priority="1730" operator="containsText" text="SOBRESALIENTE">
      <formula>NOT(ISERROR(SEARCH("SOBRESALIENTE",CD228)))</formula>
    </cfRule>
  </conditionalFormatting>
  <conditionalFormatting sqref="CD472:CD473">
    <cfRule type="containsErrors" dxfId="1726" priority="1726">
      <formula>ISERROR(CD472)</formula>
    </cfRule>
    <cfRule type="containsBlanks" dxfId="1725" priority="1727">
      <formula>LEN(TRIM(CD472))=0</formula>
    </cfRule>
  </conditionalFormatting>
  <conditionalFormatting sqref="CD472:CD473">
    <cfRule type="containsText" dxfId="1724" priority="1723" operator="containsText" text="NO CUMPLIDA">
      <formula>NOT(ISERROR(SEARCH("NO CUMPLIDA",CD472)))</formula>
    </cfRule>
    <cfRule type="containsText" dxfId="1723" priority="1724" operator="containsText" text="ACEPTABLE">
      <formula>NOT(ISERROR(SEARCH("ACEPTABLE",CD472)))</formula>
    </cfRule>
    <cfRule type="containsText" dxfId="1722" priority="1725" operator="containsText" text="SOBRESALIENTE">
      <formula>NOT(ISERROR(SEARCH("SOBRESALIENTE",CD472)))</formula>
    </cfRule>
  </conditionalFormatting>
  <conditionalFormatting sqref="CD428:CD435 CD378 CD259:CD260 CD238 CD150 CD102:CD103 CD91 CD207:CD208 CD331:CD332 CD78:CD79">
    <cfRule type="containsText" dxfId="1721" priority="1720" operator="containsText" text="NO CUMPLIDA">
      <formula>NOT(ISERROR(SEARCH("NO CUMPLIDA",CD78)))</formula>
    </cfRule>
    <cfRule type="containsText" dxfId="1720" priority="1721" operator="containsText" text="ACEPTABLE">
      <formula>NOT(ISERROR(SEARCH("ACEPTABLE",CD78)))</formula>
    </cfRule>
    <cfRule type="containsText" dxfId="1719" priority="1722" operator="containsText" text="SOBRESALIENTE">
      <formula>NOT(ISERROR(SEARCH("SOBRESALIENTE",CD78)))</formula>
    </cfRule>
  </conditionalFormatting>
  <conditionalFormatting sqref="CD11">
    <cfRule type="containsText" dxfId="1718" priority="1717" operator="containsText" text="NO CUMPLIDA">
      <formula>NOT(ISERROR(SEARCH("NO CUMPLIDA",CD11)))</formula>
    </cfRule>
    <cfRule type="containsText" dxfId="1717" priority="1718" operator="containsText" text="ACEPTABLE">
      <formula>NOT(ISERROR(SEARCH("ACEPTABLE",CD11)))</formula>
    </cfRule>
    <cfRule type="containsText" dxfId="1716" priority="1719" operator="containsText" text="SOBRESALIENTE">
      <formula>NOT(ISERROR(SEARCH("SOBRESALIENTE",CD11)))</formula>
    </cfRule>
  </conditionalFormatting>
  <conditionalFormatting sqref="CD11">
    <cfRule type="containsText" dxfId="1715" priority="1714" operator="containsText" text="NO CUMPLIDA">
      <formula>NOT(ISERROR(SEARCH("NO CUMPLIDA",CD11)))</formula>
    </cfRule>
    <cfRule type="containsText" dxfId="1714" priority="1715" operator="containsText" text="ACEPTABLE">
      <formula>NOT(ISERROR(SEARCH("ACEPTABLE",CD11)))</formula>
    </cfRule>
    <cfRule type="containsText" dxfId="1713" priority="1716" operator="containsText" text="SOBRESALIENTE">
      <formula>NOT(ISERROR(SEARCH("SOBRESALIENTE",CD11)))</formula>
    </cfRule>
  </conditionalFormatting>
  <conditionalFormatting sqref="CA43:CA55 CB106:CB116 CA35 CB35:CB55 CA2:CB6 CA64:CB105 CA8:CB34">
    <cfRule type="containsErrors" dxfId="1712" priority="1712">
      <formula>ISERROR(CA2)</formula>
    </cfRule>
    <cfRule type="containsBlanks" dxfId="1711" priority="1713">
      <formula>LEN(TRIM(CA2))=0</formula>
    </cfRule>
  </conditionalFormatting>
  <conditionalFormatting sqref="CA36">
    <cfRule type="containsErrors" dxfId="1710" priority="1710">
      <formula>ISERROR(CA36)</formula>
    </cfRule>
    <cfRule type="containsBlanks" dxfId="1709" priority="1711">
      <formula>LEN(TRIM(CA36))=0</formula>
    </cfRule>
  </conditionalFormatting>
  <conditionalFormatting sqref="CA38:CA42">
    <cfRule type="containsErrors" dxfId="1708" priority="1708">
      <formula>ISERROR(CA38)</formula>
    </cfRule>
    <cfRule type="containsBlanks" dxfId="1707" priority="1709">
      <formula>LEN(TRIM(CA38))=0</formula>
    </cfRule>
  </conditionalFormatting>
  <conditionalFormatting sqref="CB56:CB63">
    <cfRule type="containsErrors" dxfId="1706" priority="1706">
      <formula>ISERROR(CB56)</formula>
    </cfRule>
    <cfRule type="containsBlanks" dxfId="1705" priority="1707">
      <formula>LEN(TRIM(CB56))=0</formula>
    </cfRule>
  </conditionalFormatting>
  <conditionalFormatting sqref="CE57:CE63">
    <cfRule type="containsErrors" dxfId="1704" priority="1704">
      <formula>ISERROR(CE57)</formula>
    </cfRule>
    <cfRule type="containsBlanks" dxfId="1703" priority="1705">
      <formula>LEN(TRIM(CE57))=0</formula>
    </cfRule>
  </conditionalFormatting>
  <conditionalFormatting sqref="CD347">
    <cfRule type="containsText" dxfId="1702" priority="1701" operator="containsText" text="NO CUMPLIDA">
      <formula>NOT(ISERROR(SEARCH("NO CUMPLIDA",CD347)))</formula>
    </cfRule>
    <cfRule type="containsText" dxfId="1701" priority="1702" operator="containsText" text="ACEPTABLE">
      <formula>NOT(ISERROR(SEARCH("ACEPTABLE",CD347)))</formula>
    </cfRule>
    <cfRule type="containsText" dxfId="1700" priority="1703" operator="containsText" text="SOBRESALIENTE">
      <formula>NOT(ISERROR(SEARCH("SOBRESALIENTE",CD347)))</formula>
    </cfRule>
  </conditionalFormatting>
  <conditionalFormatting sqref="CJ445">
    <cfRule type="containsErrors" dxfId="1699" priority="1699">
      <formula>ISERROR(CJ445)</formula>
    </cfRule>
    <cfRule type="containsBlanks" dxfId="1698" priority="1700">
      <formula>LEN(TRIM(CJ445))=0</formula>
    </cfRule>
  </conditionalFormatting>
  <conditionalFormatting sqref="CJ445">
    <cfRule type="containsText" dxfId="1697" priority="1696" operator="containsText" text="NO CUMPLIDA">
      <formula>NOT(ISERROR(SEARCH("NO CUMPLIDA",CJ445)))</formula>
    </cfRule>
    <cfRule type="containsText" dxfId="1696" priority="1697" operator="containsText" text="ACEPTABLE">
      <formula>NOT(ISERROR(SEARCH("ACEPTABLE",CJ445)))</formula>
    </cfRule>
    <cfRule type="containsText" dxfId="1695" priority="1698" operator="containsText" text="SOBRESALIENTE">
      <formula>NOT(ISERROR(SEARCH("SOBRESALIENTE",CJ445)))</formula>
    </cfRule>
  </conditionalFormatting>
  <conditionalFormatting sqref="CJ445">
    <cfRule type="containsText" dxfId="1694" priority="1693" operator="containsText" text="NO CUMPLIDA">
      <formula>NOT(ISERROR(SEARCH("NO CUMPLIDA",CJ445)))</formula>
    </cfRule>
    <cfRule type="containsText" dxfId="1693" priority="1694" operator="containsText" text="ACEPTABLE">
      <formula>NOT(ISERROR(SEARCH("ACEPTABLE",CJ445)))</formula>
    </cfRule>
    <cfRule type="containsText" dxfId="1692" priority="1695" operator="containsText" text="SOBRESALIENTE">
      <formula>NOT(ISERROR(SEARCH("SOBRESALIENTE",CJ445)))</formula>
    </cfRule>
  </conditionalFormatting>
  <conditionalFormatting sqref="CP445">
    <cfRule type="containsErrors" dxfId="1691" priority="1691">
      <formula>ISERROR(CP445)</formula>
    </cfRule>
    <cfRule type="containsBlanks" dxfId="1690" priority="1692">
      <formula>LEN(TRIM(CP445))=0</formula>
    </cfRule>
  </conditionalFormatting>
  <conditionalFormatting sqref="CP445">
    <cfRule type="containsText" dxfId="1689" priority="1688" operator="containsText" text="NO CUMPLIDA">
      <formula>NOT(ISERROR(SEARCH("NO CUMPLIDA",CP445)))</formula>
    </cfRule>
    <cfRule type="containsText" dxfId="1688" priority="1689" operator="containsText" text="ACEPTABLE">
      <formula>NOT(ISERROR(SEARCH("ACEPTABLE",CP445)))</formula>
    </cfRule>
    <cfRule type="containsText" dxfId="1687" priority="1690" operator="containsText" text="SOBRESALIENTE">
      <formula>NOT(ISERROR(SEARCH("SOBRESALIENTE",CP445)))</formula>
    </cfRule>
  </conditionalFormatting>
  <conditionalFormatting sqref="CP445">
    <cfRule type="containsText" dxfId="1686" priority="1685" operator="containsText" text="NO CUMPLIDA">
      <formula>NOT(ISERROR(SEARCH("NO CUMPLIDA",CP445)))</formula>
    </cfRule>
    <cfRule type="containsText" dxfId="1685" priority="1686" operator="containsText" text="ACEPTABLE">
      <formula>NOT(ISERROR(SEARCH("ACEPTABLE",CP445)))</formula>
    </cfRule>
    <cfRule type="containsText" dxfId="1684" priority="1687" operator="containsText" text="SOBRESALIENTE">
      <formula>NOT(ISERROR(SEARCH("SOBRESALIENTE",CP445)))</formula>
    </cfRule>
  </conditionalFormatting>
  <conditionalFormatting sqref="CV444:CV445">
    <cfRule type="containsErrors" dxfId="1683" priority="1683">
      <formula>ISERROR(CV444)</formula>
    </cfRule>
    <cfRule type="containsBlanks" dxfId="1682" priority="1684">
      <formula>LEN(TRIM(CV444))=0</formula>
    </cfRule>
  </conditionalFormatting>
  <conditionalFormatting sqref="CV444:CV445">
    <cfRule type="containsText" dxfId="1681" priority="1680" operator="containsText" text="NO CUMPLIDA">
      <formula>NOT(ISERROR(SEARCH("NO CUMPLIDA",CV444)))</formula>
    </cfRule>
    <cfRule type="containsText" dxfId="1680" priority="1681" operator="containsText" text="ACEPTABLE">
      <formula>NOT(ISERROR(SEARCH("ACEPTABLE",CV444)))</formula>
    </cfRule>
    <cfRule type="containsText" dxfId="1679" priority="1682" operator="containsText" text="SOBRESALIENTE">
      <formula>NOT(ISERROR(SEARCH("SOBRESALIENTE",CV444)))</formula>
    </cfRule>
  </conditionalFormatting>
  <conditionalFormatting sqref="CV444:CV445">
    <cfRule type="containsText" dxfId="1678" priority="1677" operator="containsText" text="NO CUMPLIDA">
      <formula>NOT(ISERROR(SEARCH("NO CUMPLIDA",CV444)))</formula>
    </cfRule>
    <cfRule type="containsText" dxfId="1677" priority="1678" operator="containsText" text="ACEPTABLE">
      <formula>NOT(ISERROR(SEARCH("ACEPTABLE",CV444)))</formula>
    </cfRule>
    <cfRule type="containsText" dxfId="1676" priority="1679" operator="containsText" text="SOBRESALIENTE">
      <formula>NOT(ISERROR(SEARCH("SOBRESALIENTE",CV444)))</formula>
    </cfRule>
  </conditionalFormatting>
  <conditionalFormatting sqref="DB444:DB445">
    <cfRule type="containsErrors" dxfId="1675" priority="1675">
      <formula>ISERROR(DB444)</formula>
    </cfRule>
    <cfRule type="containsBlanks" dxfId="1674" priority="1676">
      <formula>LEN(TRIM(DB444))=0</formula>
    </cfRule>
  </conditionalFormatting>
  <conditionalFormatting sqref="DB444:DB445">
    <cfRule type="containsText" dxfId="1673" priority="1672" operator="containsText" text="NO CUMPLIDA">
      <formula>NOT(ISERROR(SEARCH("NO CUMPLIDA",DB444)))</formula>
    </cfRule>
    <cfRule type="containsText" dxfId="1672" priority="1673" operator="containsText" text="ACEPTABLE">
      <formula>NOT(ISERROR(SEARCH("ACEPTABLE",DB444)))</formula>
    </cfRule>
    <cfRule type="containsText" dxfId="1671" priority="1674" operator="containsText" text="SOBRESALIENTE">
      <formula>NOT(ISERROR(SEARCH("SOBRESALIENTE",DB444)))</formula>
    </cfRule>
  </conditionalFormatting>
  <conditionalFormatting sqref="DB444:DB445">
    <cfRule type="containsText" dxfId="1670" priority="1669" operator="containsText" text="NO CUMPLIDA">
      <formula>NOT(ISERROR(SEARCH("NO CUMPLIDA",DB444)))</formula>
    </cfRule>
    <cfRule type="containsText" dxfId="1669" priority="1670" operator="containsText" text="ACEPTABLE">
      <formula>NOT(ISERROR(SEARCH("ACEPTABLE",DB444)))</formula>
    </cfRule>
    <cfRule type="containsText" dxfId="1668" priority="1671" operator="containsText" text="SOBRESALIENTE">
      <formula>NOT(ISERROR(SEARCH("SOBRESALIENTE",DB444)))</formula>
    </cfRule>
  </conditionalFormatting>
  <conditionalFormatting sqref="CK176:CK181">
    <cfRule type="containsErrors" dxfId="1667" priority="1667">
      <formula>ISERROR(CK176)</formula>
    </cfRule>
    <cfRule type="containsBlanks" dxfId="1666" priority="1668">
      <formula>LEN(TRIM(CK176))=0</formula>
    </cfRule>
  </conditionalFormatting>
  <conditionalFormatting sqref="CK203:CK223">
    <cfRule type="containsErrors" dxfId="1665" priority="1665">
      <formula>ISERROR(CK203)</formula>
    </cfRule>
    <cfRule type="containsBlanks" dxfId="1664" priority="1666">
      <formula>LEN(TRIM(CK203))=0</formula>
    </cfRule>
  </conditionalFormatting>
  <conditionalFormatting sqref="CW203:CW223">
    <cfRule type="containsErrors" dxfId="1663" priority="1663">
      <formula>ISERROR(CW203)</formula>
    </cfRule>
    <cfRule type="containsBlanks" dxfId="1662" priority="1664">
      <formula>LEN(TRIM(CW203))=0</formula>
    </cfRule>
  </conditionalFormatting>
  <conditionalFormatting sqref="DC206:DC223">
    <cfRule type="containsErrors" dxfId="1661" priority="1661">
      <formula>ISERROR(DC206)</formula>
    </cfRule>
    <cfRule type="containsBlanks" dxfId="1660" priority="1662">
      <formula>LEN(TRIM(DC206))=0</formula>
    </cfRule>
  </conditionalFormatting>
  <conditionalFormatting sqref="CK224:CK268">
    <cfRule type="containsErrors" dxfId="1659" priority="1659">
      <formula>ISERROR(CK224)</formula>
    </cfRule>
    <cfRule type="containsBlanks" dxfId="1658" priority="1660">
      <formula>LEN(TRIM(CK224))=0</formula>
    </cfRule>
  </conditionalFormatting>
  <conditionalFormatting sqref="CW255:CW268">
    <cfRule type="containsErrors" dxfId="1657" priority="1657">
      <formula>ISERROR(CW255)</formula>
    </cfRule>
    <cfRule type="containsBlanks" dxfId="1656" priority="1658">
      <formula>LEN(TRIM(CW255))=0</formula>
    </cfRule>
  </conditionalFormatting>
  <conditionalFormatting sqref="DC224:DC232 DC256:DC268">
    <cfRule type="containsErrors" dxfId="1655" priority="1655">
      <formula>ISERROR(DC224)</formula>
    </cfRule>
    <cfRule type="containsBlanks" dxfId="1654" priority="1656">
      <formula>LEN(TRIM(DC224))=0</formula>
    </cfRule>
  </conditionalFormatting>
  <conditionalFormatting sqref="CK269:CK275">
    <cfRule type="containsErrors" dxfId="1653" priority="1653">
      <formula>ISERROR(CK269)</formula>
    </cfRule>
    <cfRule type="containsBlanks" dxfId="1652" priority="1654">
      <formula>LEN(TRIM(CK269))=0</formula>
    </cfRule>
  </conditionalFormatting>
  <conditionalFormatting sqref="CW269:CW275">
    <cfRule type="containsErrors" dxfId="1651" priority="1651">
      <formula>ISERROR(CW269)</formula>
    </cfRule>
    <cfRule type="containsBlanks" dxfId="1650" priority="1652">
      <formula>LEN(TRIM(CW269))=0</formula>
    </cfRule>
  </conditionalFormatting>
  <conditionalFormatting sqref="DC269:DC275">
    <cfRule type="containsErrors" dxfId="1649" priority="1649">
      <formula>ISERROR(DC269)</formula>
    </cfRule>
    <cfRule type="containsBlanks" dxfId="1648" priority="1650">
      <formula>LEN(TRIM(DC269))=0</formula>
    </cfRule>
  </conditionalFormatting>
  <conditionalFormatting sqref="CK276:CK315">
    <cfRule type="containsErrors" dxfId="1647" priority="1647">
      <formula>ISERROR(CK276)</formula>
    </cfRule>
    <cfRule type="containsBlanks" dxfId="1646" priority="1648">
      <formula>LEN(TRIM(CK276))=0</formula>
    </cfRule>
  </conditionalFormatting>
  <conditionalFormatting sqref="CW276:CW315">
    <cfRule type="containsErrors" dxfId="1645" priority="1645">
      <formula>ISERROR(CW276)</formula>
    </cfRule>
    <cfRule type="containsBlanks" dxfId="1644" priority="1646">
      <formula>LEN(TRIM(CW276))=0</formula>
    </cfRule>
  </conditionalFormatting>
  <conditionalFormatting sqref="DC276:DC315">
    <cfRule type="containsErrors" dxfId="1643" priority="1643">
      <formula>ISERROR(DC276)</formula>
    </cfRule>
    <cfRule type="containsBlanks" dxfId="1642" priority="1644">
      <formula>LEN(TRIM(DC276))=0</formula>
    </cfRule>
  </conditionalFormatting>
  <conditionalFormatting sqref="CK316:CK390">
    <cfRule type="containsErrors" dxfId="1641" priority="1641">
      <formula>ISERROR(CK316)</formula>
    </cfRule>
    <cfRule type="containsBlanks" dxfId="1640" priority="1642">
      <formula>LEN(TRIM(CK316))=0</formula>
    </cfRule>
  </conditionalFormatting>
  <conditionalFormatting sqref="CW316:CW390">
    <cfRule type="containsErrors" dxfId="1639" priority="1639">
      <formula>ISERROR(CW316)</formula>
    </cfRule>
    <cfRule type="containsBlanks" dxfId="1638" priority="1640">
      <formula>LEN(TRIM(CW316))=0</formula>
    </cfRule>
  </conditionalFormatting>
  <conditionalFormatting sqref="DC316:DC390">
    <cfRule type="containsErrors" dxfId="1637" priority="1637">
      <formula>ISERROR(DC316)</formula>
    </cfRule>
    <cfRule type="containsBlanks" dxfId="1636" priority="1638">
      <formula>LEN(TRIM(DC316))=0</formula>
    </cfRule>
  </conditionalFormatting>
  <conditionalFormatting sqref="CK391:CK410">
    <cfRule type="containsErrors" dxfId="1635" priority="1635">
      <formula>ISERROR(CK391)</formula>
    </cfRule>
    <cfRule type="containsBlanks" dxfId="1634" priority="1636">
      <formula>LEN(TRIM(CK391))=0</formula>
    </cfRule>
  </conditionalFormatting>
  <conditionalFormatting sqref="CW391:CW410">
    <cfRule type="containsErrors" dxfId="1633" priority="1633">
      <formula>ISERROR(CW391)</formula>
    </cfRule>
    <cfRule type="containsBlanks" dxfId="1632" priority="1634">
      <formula>LEN(TRIM(CW391))=0</formula>
    </cfRule>
  </conditionalFormatting>
  <conditionalFormatting sqref="DC391:DC410">
    <cfRule type="containsErrors" dxfId="1631" priority="1631">
      <formula>ISERROR(DC391)</formula>
    </cfRule>
    <cfRule type="containsBlanks" dxfId="1630" priority="1632">
      <formula>LEN(TRIM(DC391))=0</formula>
    </cfRule>
  </conditionalFormatting>
  <conditionalFormatting sqref="CK411:CK429">
    <cfRule type="containsErrors" dxfId="1629" priority="1629">
      <formula>ISERROR(CK411)</formula>
    </cfRule>
    <cfRule type="containsBlanks" dxfId="1628" priority="1630">
      <formula>LEN(TRIM(CK411))=0</formula>
    </cfRule>
  </conditionalFormatting>
  <conditionalFormatting sqref="CW411:CW429">
    <cfRule type="containsErrors" dxfId="1627" priority="1627">
      <formula>ISERROR(CW411)</formula>
    </cfRule>
    <cfRule type="containsBlanks" dxfId="1626" priority="1628">
      <formula>LEN(TRIM(CW411))=0</formula>
    </cfRule>
  </conditionalFormatting>
  <conditionalFormatting sqref="DC411:DC429">
    <cfRule type="containsErrors" dxfId="1625" priority="1625">
      <formula>ISERROR(DC411)</formula>
    </cfRule>
    <cfRule type="containsBlanks" dxfId="1624" priority="1626">
      <formula>LEN(TRIM(DC411))=0</formula>
    </cfRule>
  </conditionalFormatting>
  <conditionalFormatting sqref="CK430:CK460">
    <cfRule type="containsErrors" dxfId="1623" priority="1623">
      <formula>ISERROR(CK430)</formula>
    </cfRule>
    <cfRule type="containsBlanks" dxfId="1622" priority="1624">
      <formula>LEN(TRIM(CK430))=0</formula>
    </cfRule>
  </conditionalFormatting>
  <conditionalFormatting sqref="CW430:CW460">
    <cfRule type="containsErrors" dxfId="1621" priority="1621">
      <formula>ISERROR(CW430)</formula>
    </cfRule>
    <cfRule type="containsBlanks" dxfId="1620" priority="1622">
      <formula>LEN(TRIM(CW430))=0</formula>
    </cfRule>
  </conditionalFormatting>
  <conditionalFormatting sqref="DC447:DC460">
    <cfRule type="containsErrors" dxfId="1619" priority="1619">
      <formula>ISERROR(DC447)</formula>
    </cfRule>
    <cfRule type="containsBlanks" dxfId="1618" priority="1620">
      <formula>LEN(TRIM(DC447))=0</formula>
    </cfRule>
  </conditionalFormatting>
  <conditionalFormatting sqref="CK461:CK470">
    <cfRule type="containsErrors" dxfId="1617" priority="1617">
      <formula>ISERROR(CK461)</formula>
    </cfRule>
    <cfRule type="containsBlanks" dxfId="1616" priority="1618">
      <formula>LEN(TRIM(CK461))=0</formula>
    </cfRule>
  </conditionalFormatting>
  <conditionalFormatting sqref="CW461:CW470">
    <cfRule type="containsErrors" dxfId="1615" priority="1615">
      <formula>ISERROR(CW461)</formula>
    </cfRule>
    <cfRule type="containsBlanks" dxfId="1614" priority="1616">
      <formula>LEN(TRIM(CW461))=0</formula>
    </cfRule>
  </conditionalFormatting>
  <conditionalFormatting sqref="DC461:DC470">
    <cfRule type="containsErrors" dxfId="1613" priority="1613">
      <formula>ISERROR(DC461)</formula>
    </cfRule>
    <cfRule type="containsBlanks" dxfId="1612" priority="1614">
      <formula>LEN(TRIM(DC461))=0</formula>
    </cfRule>
  </conditionalFormatting>
  <conditionalFormatting sqref="CJ269">
    <cfRule type="containsErrors" dxfId="1611" priority="1611">
      <formula>ISERROR(CJ269)</formula>
    </cfRule>
    <cfRule type="containsBlanks" dxfId="1610" priority="1612">
      <formula>LEN(TRIM(CJ269))=0</formula>
    </cfRule>
  </conditionalFormatting>
  <conditionalFormatting sqref="CJ269">
    <cfRule type="containsText" dxfId="1609" priority="1608" operator="containsText" text="NO CUMPLIDA">
      <formula>NOT(ISERROR(SEARCH("NO CUMPLIDA",CJ269)))</formula>
    </cfRule>
    <cfRule type="containsText" dxfId="1608" priority="1609" operator="containsText" text="ACEPTABLE">
      <formula>NOT(ISERROR(SEARCH("ACEPTABLE",CJ269)))</formula>
    </cfRule>
    <cfRule type="containsText" dxfId="1607" priority="1610" operator="containsText" text="SOBRESALIENTE">
      <formula>NOT(ISERROR(SEARCH("SOBRESALIENTE",CJ269)))</formula>
    </cfRule>
  </conditionalFormatting>
  <conditionalFormatting sqref="CJ269">
    <cfRule type="containsText" dxfId="1606" priority="1605" operator="containsText" text="NO CUMPLIDA">
      <formula>NOT(ISERROR(SEARCH("NO CUMPLIDA",CJ269)))</formula>
    </cfRule>
    <cfRule type="containsText" dxfId="1605" priority="1606" operator="containsText" text="ACEPTABLE">
      <formula>NOT(ISERROR(SEARCH("ACEPTABLE",CJ269)))</formula>
    </cfRule>
    <cfRule type="containsText" dxfId="1604" priority="1607" operator="containsText" text="SOBRESALIENTE">
      <formula>NOT(ISERROR(SEARCH("SOBRESALIENTE",CJ269)))</formula>
    </cfRule>
  </conditionalFormatting>
  <conditionalFormatting sqref="CQ74:CQ78 CQ96:CQ102 CQ200:CQ202 CQ190:CQ191">
    <cfRule type="containsErrors" dxfId="1603" priority="1603">
      <formula>ISERROR(CQ74)</formula>
    </cfRule>
    <cfRule type="containsBlanks" dxfId="1602" priority="1604">
      <formula>LEN(TRIM(CQ74))=0</formula>
    </cfRule>
  </conditionalFormatting>
  <conditionalFormatting sqref="CQ203:CQ206 CQ221:CQ223">
    <cfRule type="containsErrors" dxfId="1601" priority="1601">
      <formula>ISERROR(CQ203)</formula>
    </cfRule>
    <cfRule type="containsBlanks" dxfId="1600" priority="1602">
      <formula>LEN(TRIM(CQ203))=0</formula>
    </cfRule>
  </conditionalFormatting>
  <conditionalFormatting sqref="CQ224:CQ268">
    <cfRule type="containsErrors" dxfId="1599" priority="1599">
      <formula>ISERROR(CQ224)</formula>
    </cfRule>
    <cfRule type="containsBlanks" dxfId="1598" priority="1600">
      <formula>LEN(TRIM(CQ224))=0</formula>
    </cfRule>
  </conditionalFormatting>
  <conditionalFormatting sqref="CQ269:CQ275">
    <cfRule type="containsErrors" dxfId="1597" priority="1597">
      <formula>ISERROR(CQ269)</formula>
    </cfRule>
    <cfRule type="containsBlanks" dxfId="1596" priority="1598">
      <formula>LEN(TRIM(CQ269))=0</formula>
    </cfRule>
  </conditionalFormatting>
  <conditionalFormatting sqref="CQ276:CQ315">
    <cfRule type="containsErrors" dxfId="1595" priority="1595">
      <formula>ISERROR(CQ276)</formula>
    </cfRule>
    <cfRule type="containsBlanks" dxfId="1594" priority="1596">
      <formula>LEN(TRIM(CQ276))=0</formula>
    </cfRule>
  </conditionalFormatting>
  <conditionalFormatting sqref="CQ316:CQ390">
    <cfRule type="containsErrors" dxfId="1593" priority="1593">
      <formula>ISERROR(CQ316)</formula>
    </cfRule>
    <cfRule type="containsBlanks" dxfId="1592" priority="1594">
      <formula>LEN(TRIM(CQ316))=0</formula>
    </cfRule>
  </conditionalFormatting>
  <conditionalFormatting sqref="CQ391:CQ410">
    <cfRule type="containsErrors" dxfId="1591" priority="1591">
      <formula>ISERROR(CQ391)</formula>
    </cfRule>
    <cfRule type="containsBlanks" dxfId="1590" priority="1592">
      <formula>LEN(TRIM(CQ391))=0</formula>
    </cfRule>
  </conditionalFormatting>
  <conditionalFormatting sqref="CQ411:CQ429">
    <cfRule type="containsErrors" dxfId="1589" priority="1589">
      <formula>ISERROR(CQ411)</formula>
    </cfRule>
    <cfRule type="containsBlanks" dxfId="1588" priority="1590">
      <formula>LEN(TRIM(CQ411))=0</formula>
    </cfRule>
  </conditionalFormatting>
  <conditionalFormatting sqref="CQ447:CQ460">
    <cfRule type="containsErrors" dxfId="1587" priority="1587">
      <formula>ISERROR(CQ447)</formula>
    </cfRule>
    <cfRule type="containsBlanks" dxfId="1586" priority="1588">
      <formula>LEN(TRIM(CQ447))=0</formula>
    </cfRule>
  </conditionalFormatting>
  <conditionalFormatting sqref="CQ461:CQ470">
    <cfRule type="containsErrors" dxfId="1585" priority="1585">
      <formula>ISERROR(CQ461)</formula>
    </cfRule>
    <cfRule type="containsBlanks" dxfId="1584" priority="1586">
      <formula>LEN(TRIM(CQ461))=0</formula>
    </cfRule>
  </conditionalFormatting>
  <conditionalFormatting sqref="CQ15:CQ33">
    <cfRule type="containsErrors" dxfId="1583" priority="1583">
      <formula>ISERROR(CQ15)</formula>
    </cfRule>
    <cfRule type="containsBlanks" dxfId="1582" priority="1584">
      <formula>LEN(TRIM(CQ15))=0</formula>
    </cfRule>
  </conditionalFormatting>
  <conditionalFormatting sqref="DB150">
    <cfRule type="containsText" dxfId="1581" priority="1580" operator="containsText" text="NO CUMPLIDA">
      <formula>NOT(ISERROR(SEARCH("NO CUMPLIDA",DB150)))</formula>
    </cfRule>
    <cfRule type="containsText" dxfId="1580" priority="1581" operator="containsText" text="ACEPTABLE">
      <formula>NOT(ISERROR(SEARCH("ACEPTABLE",DB150)))</formula>
    </cfRule>
    <cfRule type="containsText" dxfId="1579" priority="1582" operator="containsText" text="SOBRESALIENTE">
      <formula>NOT(ISERROR(SEARCH("SOBRESALIENTE",DB150)))</formula>
    </cfRule>
  </conditionalFormatting>
  <conditionalFormatting sqref="DB150">
    <cfRule type="containsText" dxfId="1578" priority="1577" operator="containsText" text="NO CUMPLIDA">
      <formula>NOT(ISERROR(SEARCH("NO CUMPLIDA",DB150)))</formula>
    </cfRule>
    <cfRule type="containsText" dxfId="1577" priority="1578" operator="containsText" text="ACEPTABLE">
      <formula>NOT(ISERROR(SEARCH("ACEPTABLE",DB150)))</formula>
    </cfRule>
    <cfRule type="containsText" dxfId="1576" priority="1579" operator="containsText" text="SOBRESALIENTE">
      <formula>NOT(ISERROR(SEARCH("SOBRESALIENTE",DB150)))</formula>
    </cfRule>
  </conditionalFormatting>
  <conditionalFormatting sqref="DB150">
    <cfRule type="containsText" dxfId="1575" priority="1574" operator="containsText" text="NO CUMPLIDA">
      <formula>NOT(ISERROR(SEARCH("NO CUMPLIDA",DB150)))</formula>
    </cfRule>
    <cfRule type="containsText" dxfId="1574" priority="1575" operator="containsText" text="ACEPTABLE">
      <formula>NOT(ISERROR(SEARCH("ACEPTABLE",DB150)))</formula>
    </cfRule>
    <cfRule type="containsText" dxfId="1573" priority="1576" operator="containsText" text="SOBRESALIENTE">
      <formula>NOT(ISERROR(SEARCH("SOBRESALIENTE",DB150)))</formula>
    </cfRule>
  </conditionalFormatting>
  <conditionalFormatting sqref="DB150">
    <cfRule type="containsText" dxfId="1572" priority="1571" operator="containsText" text="NO CUMPLIDA">
      <formula>NOT(ISERROR(SEARCH("NO CUMPLIDA",DB150)))</formula>
    </cfRule>
    <cfRule type="containsText" dxfId="1571" priority="1572" operator="containsText" text="ACEPTABLE">
      <formula>NOT(ISERROR(SEARCH("ACEPTABLE",DB150)))</formula>
    </cfRule>
    <cfRule type="containsText" dxfId="1570" priority="1573" operator="containsText" text="SOBRESALIENTE">
      <formula>NOT(ISERROR(SEARCH("SOBRESALIENTE",DB150)))</formula>
    </cfRule>
  </conditionalFormatting>
  <conditionalFormatting sqref="DB150">
    <cfRule type="containsText" dxfId="1569" priority="1568" operator="containsText" text="NO CUMPLIDA">
      <formula>NOT(ISERROR(SEARCH("NO CUMPLIDA",DB150)))</formula>
    </cfRule>
    <cfRule type="containsText" dxfId="1568" priority="1569" operator="containsText" text="ACEPTABLE">
      <formula>NOT(ISERROR(SEARCH("ACEPTABLE",DB150)))</formula>
    </cfRule>
    <cfRule type="containsText" dxfId="1567" priority="1570" operator="containsText" text="SOBRESALIENTE">
      <formula>NOT(ISERROR(SEARCH("SOBRESALIENTE",DB150)))</formula>
    </cfRule>
  </conditionalFormatting>
  <conditionalFormatting sqref="DB150">
    <cfRule type="containsText" dxfId="1566" priority="1565" operator="containsText" text="NO CUMPLIDA">
      <formula>NOT(ISERROR(SEARCH("NO CUMPLIDA",DB150)))</formula>
    </cfRule>
    <cfRule type="containsText" dxfId="1565" priority="1566" operator="containsText" text="ACEPTABLE">
      <formula>NOT(ISERROR(SEARCH("ACEPTABLE",DB150)))</formula>
    </cfRule>
    <cfRule type="containsText" dxfId="1564" priority="1567" operator="containsText" text="SOBRESALIENTE">
      <formula>NOT(ISERROR(SEARCH("SOBRESALIENTE",DB150)))</formula>
    </cfRule>
  </conditionalFormatting>
  <conditionalFormatting sqref="DB150">
    <cfRule type="containsText" dxfId="1563" priority="1562" operator="containsText" text="NO CUMPLIDA">
      <formula>NOT(ISERROR(SEARCH("NO CUMPLIDA",DB150)))</formula>
    </cfRule>
    <cfRule type="containsText" dxfId="1562" priority="1563" operator="containsText" text="ACEPTABLE">
      <formula>NOT(ISERROR(SEARCH("ACEPTABLE",DB150)))</formula>
    </cfRule>
    <cfRule type="containsText" dxfId="1561" priority="1564" operator="containsText" text="SOBRESALIENTE">
      <formula>NOT(ISERROR(SEARCH("SOBRESALIENTE",DB150)))</formula>
    </cfRule>
  </conditionalFormatting>
  <conditionalFormatting sqref="DB150">
    <cfRule type="containsText" dxfId="1560" priority="1559" operator="containsText" text="NO CUMPLIDA">
      <formula>NOT(ISERROR(SEARCH("NO CUMPLIDA",DB150)))</formula>
    </cfRule>
    <cfRule type="containsText" dxfId="1559" priority="1560" operator="containsText" text="ACEPTABLE">
      <formula>NOT(ISERROR(SEARCH("ACEPTABLE",DB150)))</formula>
    </cfRule>
    <cfRule type="containsText" dxfId="1558" priority="1561" operator="containsText" text="SOBRESALIENTE">
      <formula>NOT(ISERROR(SEARCH("SOBRESALIENTE",DB150)))</formula>
    </cfRule>
  </conditionalFormatting>
  <conditionalFormatting sqref="DB150">
    <cfRule type="containsText" dxfId="1557" priority="1556" operator="containsText" text="NO CUMPLIDA">
      <formula>NOT(ISERROR(SEARCH("NO CUMPLIDA",DB150)))</formula>
    </cfRule>
    <cfRule type="containsText" dxfId="1556" priority="1557" operator="containsText" text="ACEPTABLE">
      <formula>NOT(ISERROR(SEARCH("ACEPTABLE",DB150)))</formula>
    </cfRule>
    <cfRule type="containsText" dxfId="1555" priority="1558" operator="containsText" text="SOBRESALIENTE">
      <formula>NOT(ISERROR(SEARCH("SOBRESALIENTE",DB150)))</formula>
    </cfRule>
  </conditionalFormatting>
  <conditionalFormatting sqref="DB150">
    <cfRule type="containsText" dxfId="1554" priority="1553" operator="containsText" text="NO CUMPLIDA">
      <formula>NOT(ISERROR(SEARCH("NO CUMPLIDA",DB150)))</formula>
    </cfRule>
    <cfRule type="containsText" dxfId="1553" priority="1554" operator="containsText" text="ACEPTABLE">
      <formula>NOT(ISERROR(SEARCH("ACEPTABLE",DB150)))</formula>
    </cfRule>
    <cfRule type="containsText" dxfId="1552" priority="1555" operator="containsText" text="SOBRESALIENTE">
      <formula>NOT(ISERROR(SEARCH("SOBRESALIENTE",DB150)))</formula>
    </cfRule>
  </conditionalFormatting>
  <conditionalFormatting sqref="DB150">
    <cfRule type="containsText" dxfId="1551" priority="1550" operator="containsText" text="NO CUMPLIDA">
      <formula>NOT(ISERROR(SEARCH("NO CUMPLIDA",DB150)))</formula>
    </cfRule>
    <cfRule type="containsText" dxfId="1550" priority="1551" operator="containsText" text="ACEPTABLE">
      <formula>NOT(ISERROR(SEARCH("ACEPTABLE",DB150)))</formula>
    </cfRule>
    <cfRule type="containsText" dxfId="1549" priority="1552" operator="containsText" text="SOBRESALIENTE">
      <formula>NOT(ISERROR(SEARCH("SOBRESALIENTE",DB150)))</formula>
    </cfRule>
  </conditionalFormatting>
  <conditionalFormatting sqref="DB150">
    <cfRule type="containsText" dxfId="1548" priority="1547" operator="containsText" text="NO CUMPLIDA">
      <formula>NOT(ISERROR(SEARCH("NO CUMPLIDA",DB150)))</formula>
    </cfRule>
    <cfRule type="containsText" dxfId="1547" priority="1548" operator="containsText" text="ACEPTABLE">
      <formula>NOT(ISERROR(SEARCH("ACEPTABLE",DB150)))</formula>
    </cfRule>
    <cfRule type="containsText" dxfId="1546" priority="1549" operator="containsText" text="SOBRESALIENTE">
      <formula>NOT(ISERROR(SEARCH("SOBRESALIENTE",DB150)))</formula>
    </cfRule>
  </conditionalFormatting>
  <conditionalFormatting sqref="DB150">
    <cfRule type="containsText" dxfId="1545" priority="1544" operator="containsText" text="NO CUMPLIDA">
      <formula>NOT(ISERROR(SEARCH("NO CUMPLIDA",DB150)))</formula>
    </cfRule>
    <cfRule type="containsText" dxfId="1544" priority="1545" operator="containsText" text="ACEPTABLE">
      <formula>NOT(ISERROR(SEARCH("ACEPTABLE",DB150)))</formula>
    </cfRule>
    <cfRule type="containsText" dxfId="1543" priority="1546" operator="containsText" text="SOBRESALIENTE">
      <formula>NOT(ISERROR(SEARCH("SOBRESALIENTE",DB150)))</formula>
    </cfRule>
  </conditionalFormatting>
  <conditionalFormatting sqref="DB150">
    <cfRule type="containsText" dxfId="1542" priority="1541" operator="containsText" text="NO CUMPLIDA">
      <formula>NOT(ISERROR(SEARCH("NO CUMPLIDA",DB150)))</formula>
    </cfRule>
    <cfRule type="containsText" dxfId="1541" priority="1542" operator="containsText" text="ACEPTABLE">
      <formula>NOT(ISERROR(SEARCH("ACEPTABLE",DB150)))</formula>
    </cfRule>
    <cfRule type="containsText" dxfId="1540" priority="1543" operator="containsText" text="SOBRESALIENTE">
      <formula>NOT(ISERROR(SEARCH("SOBRESALIENTE",DB150)))</formula>
    </cfRule>
  </conditionalFormatting>
  <conditionalFormatting sqref="DB36">
    <cfRule type="containsErrors" dxfId="1539" priority="1539">
      <formula>ISERROR(DB36)</formula>
    </cfRule>
    <cfRule type="containsBlanks" dxfId="1538" priority="1540">
      <formula>LEN(TRIM(DB36))=0</formula>
    </cfRule>
  </conditionalFormatting>
  <conditionalFormatting sqref="DB36">
    <cfRule type="containsText" dxfId="1537" priority="1536" operator="containsText" text="NO CUMPLIDA">
      <formula>NOT(ISERROR(SEARCH("NO CUMPLIDA",DB36)))</formula>
    </cfRule>
    <cfRule type="containsText" dxfId="1536" priority="1537" operator="containsText" text="ACEPTABLE">
      <formula>NOT(ISERROR(SEARCH("ACEPTABLE",DB36)))</formula>
    </cfRule>
    <cfRule type="containsText" dxfId="1535" priority="1538" operator="containsText" text="SOBRESALIENTE">
      <formula>NOT(ISERROR(SEARCH("SOBRESALIENTE",DB36)))</formula>
    </cfRule>
  </conditionalFormatting>
  <conditionalFormatting sqref="DB42:DB52">
    <cfRule type="containsErrors" dxfId="1534" priority="1534">
      <formula>ISERROR(DB42)</formula>
    </cfRule>
    <cfRule type="containsBlanks" dxfId="1533" priority="1535">
      <formula>LEN(TRIM(DB42))=0</formula>
    </cfRule>
  </conditionalFormatting>
  <conditionalFormatting sqref="DB42:DB52">
    <cfRule type="containsText" dxfId="1532" priority="1531" operator="containsText" text="NO CUMPLIDA">
      <formula>NOT(ISERROR(SEARCH("NO CUMPLIDA",DB42)))</formula>
    </cfRule>
    <cfRule type="containsText" dxfId="1531" priority="1532" operator="containsText" text="ACEPTABLE">
      <formula>NOT(ISERROR(SEARCH("ACEPTABLE",DB42)))</formula>
    </cfRule>
    <cfRule type="containsText" dxfId="1530" priority="1533" operator="containsText" text="SOBRESALIENTE">
      <formula>NOT(ISERROR(SEARCH("SOBRESALIENTE",DB42)))</formula>
    </cfRule>
  </conditionalFormatting>
  <conditionalFormatting sqref="DB42:DB52">
    <cfRule type="containsText" dxfId="1529" priority="1528" operator="containsText" text="NO CUMPLIDA">
      <formula>NOT(ISERROR(SEARCH("NO CUMPLIDA",DB42)))</formula>
    </cfRule>
    <cfRule type="containsText" dxfId="1528" priority="1529" operator="containsText" text="ACEPTABLE">
      <formula>NOT(ISERROR(SEARCH("ACEPTABLE",DB42)))</formula>
    </cfRule>
    <cfRule type="containsText" dxfId="1527" priority="1530" operator="containsText" text="SOBRESALIENTE">
      <formula>NOT(ISERROR(SEARCH("SOBRESALIENTE",DB42)))</formula>
    </cfRule>
  </conditionalFormatting>
  <conditionalFormatting sqref="DB37:DB39">
    <cfRule type="containsErrors" dxfId="1526" priority="1526">
      <formula>ISERROR(DB37)</formula>
    </cfRule>
    <cfRule type="containsBlanks" dxfId="1525" priority="1527">
      <formula>LEN(TRIM(DB37))=0</formula>
    </cfRule>
  </conditionalFormatting>
  <conditionalFormatting sqref="DB37:DB39">
    <cfRule type="containsText" dxfId="1524" priority="1523" operator="containsText" text="NO CUMPLIDA">
      <formula>NOT(ISERROR(SEARCH("NO CUMPLIDA",DB37)))</formula>
    </cfRule>
    <cfRule type="containsText" dxfId="1523" priority="1524" operator="containsText" text="ACEPTABLE">
      <formula>NOT(ISERROR(SEARCH("ACEPTABLE",DB37)))</formula>
    </cfRule>
    <cfRule type="containsText" dxfId="1522" priority="1525" operator="containsText" text="SOBRESALIENTE">
      <formula>NOT(ISERROR(SEARCH("SOBRESALIENTE",DB37)))</formula>
    </cfRule>
  </conditionalFormatting>
  <conditionalFormatting sqref="DB35">
    <cfRule type="containsErrors" dxfId="1521" priority="1521">
      <formula>ISERROR(DB35)</formula>
    </cfRule>
    <cfRule type="containsBlanks" dxfId="1520" priority="1522">
      <formula>LEN(TRIM(DB35))=0</formula>
    </cfRule>
  </conditionalFormatting>
  <conditionalFormatting sqref="DB35">
    <cfRule type="containsText" dxfId="1519" priority="1518" operator="containsText" text="NO CUMPLIDA">
      <formula>NOT(ISERROR(SEARCH("NO CUMPLIDA",DB35)))</formula>
    </cfRule>
    <cfRule type="containsText" dxfId="1518" priority="1519" operator="containsText" text="ACEPTABLE">
      <formula>NOT(ISERROR(SEARCH("ACEPTABLE",DB35)))</formula>
    </cfRule>
    <cfRule type="containsText" dxfId="1517" priority="1520" operator="containsText" text="SOBRESALIENTE">
      <formula>NOT(ISERROR(SEARCH("SOBRESALIENTE",DB35)))</formula>
    </cfRule>
  </conditionalFormatting>
  <conditionalFormatting sqref="DB35">
    <cfRule type="containsText" dxfId="1516" priority="1515" operator="containsText" text="NO CUMPLIDA">
      <formula>NOT(ISERROR(SEARCH("NO CUMPLIDA",DB35)))</formula>
    </cfRule>
    <cfRule type="containsText" dxfId="1515" priority="1516" operator="containsText" text="ACEPTABLE">
      <formula>NOT(ISERROR(SEARCH("ACEPTABLE",DB35)))</formula>
    </cfRule>
    <cfRule type="containsText" dxfId="1514" priority="1517" operator="containsText" text="SOBRESALIENTE">
      <formula>NOT(ISERROR(SEARCH("SOBRESALIENTE",DB35)))</formula>
    </cfRule>
  </conditionalFormatting>
  <conditionalFormatting sqref="DB53:DB55">
    <cfRule type="containsErrors" dxfId="1513" priority="1513">
      <formula>ISERROR(DB53)</formula>
    </cfRule>
    <cfRule type="containsBlanks" dxfId="1512" priority="1514">
      <formula>LEN(TRIM(DB53))=0</formula>
    </cfRule>
  </conditionalFormatting>
  <conditionalFormatting sqref="DB53:DB55">
    <cfRule type="containsText" dxfId="1511" priority="1510" operator="containsText" text="NO CUMPLIDA">
      <formula>NOT(ISERROR(SEARCH("NO CUMPLIDA",DB53)))</formula>
    </cfRule>
    <cfRule type="containsText" dxfId="1510" priority="1511" operator="containsText" text="ACEPTABLE">
      <formula>NOT(ISERROR(SEARCH("ACEPTABLE",DB53)))</formula>
    </cfRule>
    <cfRule type="containsText" dxfId="1509" priority="1512" operator="containsText" text="SOBRESALIENTE">
      <formula>NOT(ISERROR(SEARCH("SOBRESALIENTE",DB53)))</formula>
    </cfRule>
  </conditionalFormatting>
  <conditionalFormatting sqref="DB53:DB55">
    <cfRule type="containsText" dxfId="1508" priority="1507" operator="containsText" text="NO CUMPLIDA">
      <formula>NOT(ISERROR(SEARCH("NO CUMPLIDA",DB53)))</formula>
    </cfRule>
    <cfRule type="containsText" dxfId="1507" priority="1508" operator="containsText" text="ACEPTABLE">
      <formula>NOT(ISERROR(SEARCH("ACEPTABLE",DB53)))</formula>
    </cfRule>
    <cfRule type="containsText" dxfId="1506" priority="1509" operator="containsText" text="SOBRESALIENTE">
      <formula>NOT(ISERROR(SEARCH("SOBRESALIENTE",DB53)))</formula>
    </cfRule>
  </conditionalFormatting>
  <conditionalFormatting sqref="DB53:DB55">
    <cfRule type="containsText" dxfId="1505" priority="1504" operator="containsText" text="NO CUMPLIDA">
      <formula>NOT(ISERROR(SEARCH("NO CUMPLIDA",DB53)))</formula>
    </cfRule>
    <cfRule type="containsText" dxfId="1504" priority="1505" operator="containsText" text="ACEPTABLE">
      <formula>NOT(ISERROR(SEARCH("ACEPTABLE",DB53)))</formula>
    </cfRule>
    <cfRule type="containsText" dxfId="1503" priority="1506" operator="containsText" text="SOBRESALIENTE">
      <formula>NOT(ISERROR(SEARCH("SOBRESALIENTE",DB53)))</formula>
    </cfRule>
  </conditionalFormatting>
  <conditionalFormatting sqref="DB53:DB55">
    <cfRule type="containsText" dxfId="1502" priority="1501" operator="containsText" text="NO CUMPLIDA">
      <formula>NOT(ISERROR(SEARCH("NO CUMPLIDA",DB53)))</formula>
    </cfRule>
    <cfRule type="containsText" dxfId="1501" priority="1502" operator="containsText" text="ACEPTABLE">
      <formula>NOT(ISERROR(SEARCH("ACEPTABLE",DB53)))</formula>
    </cfRule>
    <cfRule type="containsText" dxfId="1500" priority="1503" operator="containsText" text="SOBRESALIENTE">
      <formula>NOT(ISERROR(SEARCH("SOBRESALIENTE",DB53)))</formula>
    </cfRule>
  </conditionalFormatting>
  <conditionalFormatting sqref="DB53:DB55">
    <cfRule type="containsText" dxfId="1499" priority="1498" operator="containsText" text="NO CUMPLIDA">
      <formula>NOT(ISERROR(SEARCH("NO CUMPLIDA",DB53)))</formula>
    </cfRule>
    <cfRule type="containsText" dxfId="1498" priority="1499" operator="containsText" text="ACEPTABLE">
      <formula>NOT(ISERROR(SEARCH("ACEPTABLE",DB53)))</formula>
    </cfRule>
    <cfRule type="containsText" dxfId="1497" priority="1500" operator="containsText" text="SOBRESALIENTE">
      <formula>NOT(ISERROR(SEARCH("SOBRESALIENTE",DB53)))</formula>
    </cfRule>
  </conditionalFormatting>
  <conditionalFormatting sqref="DB53:DB55">
    <cfRule type="containsText" dxfId="1496" priority="1495" operator="containsText" text="NO CUMPLIDA">
      <formula>NOT(ISERROR(SEARCH("NO CUMPLIDA",DB53)))</formula>
    </cfRule>
    <cfRule type="containsText" dxfId="1495" priority="1496" operator="containsText" text="ACEPTABLE">
      <formula>NOT(ISERROR(SEARCH("ACEPTABLE",DB53)))</formula>
    </cfRule>
    <cfRule type="containsText" dxfId="1494" priority="1497" operator="containsText" text="SOBRESALIENTE">
      <formula>NOT(ISERROR(SEARCH("SOBRESALIENTE",DB53)))</formula>
    </cfRule>
  </conditionalFormatting>
  <conditionalFormatting sqref="DB53:DB55">
    <cfRule type="containsText" dxfId="1493" priority="1492" operator="containsText" text="NO CUMPLIDA">
      <formula>NOT(ISERROR(SEARCH("NO CUMPLIDA",DB53)))</formula>
    </cfRule>
    <cfRule type="containsText" dxfId="1492" priority="1493" operator="containsText" text="ACEPTABLE">
      <formula>NOT(ISERROR(SEARCH("ACEPTABLE",DB53)))</formula>
    </cfRule>
    <cfRule type="containsText" dxfId="1491" priority="1494" operator="containsText" text="SOBRESALIENTE">
      <formula>NOT(ISERROR(SEARCH("SOBRESALIENTE",DB53)))</formula>
    </cfRule>
  </conditionalFormatting>
  <conditionalFormatting sqref="DB53:DB55">
    <cfRule type="containsText" dxfId="1490" priority="1489" operator="containsText" text="NO CUMPLIDA">
      <formula>NOT(ISERROR(SEARCH("NO CUMPLIDA",DB53)))</formula>
    </cfRule>
    <cfRule type="containsText" dxfId="1489" priority="1490" operator="containsText" text="ACEPTABLE">
      <formula>NOT(ISERROR(SEARCH("ACEPTABLE",DB53)))</formula>
    </cfRule>
    <cfRule type="containsText" dxfId="1488" priority="1491" operator="containsText" text="SOBRESALIENTE">
      <formula>NOT(ISERROR(SEARCH("SOBRESALIENTE",DB53)))</formula>
    </cfRule>
  </conditionalFormatting>
  <conditionalFormatting sqref="DB335:DB348">
    <cfRule type="containsErrors" dxfId="1487" priority="1487">
      <formula>ISERROR(DB335)</formula>
    </cfRule>
    <cfRule type="containsBlanks" dxfId="1486" priority="1488">
      <formula>LEN(TRIM(DB335))=0</formula>
    </cfRule>
  </conditionalFormatting>
  <conditionalFormatting sqref="DB335:DB348">
    <cfRule type="containsText" dxfId="1485" priority="1484" operator="containsText" text="NO CUMPLIDA">
      <formula>NOT(ISERROR(SEARCH("NO CUMPLIDA",DB335)))</formula>
    </cfRule>
    <cfRule type="containsText" dxfId="1484" priority="1485" operator="containsText" text="ACEPTABLE">
      <formula>NOT(ISERROR(SEARCH("ACEPTABLE",DB335)))</formula>
    </cfRule>
    <cfRule type="containsText" dxfId="1483" priority="1486" operator="containsText" text="SOBRESALIENTE">
      <formula>NOT(ISERROR(SEARCH("SOBRESALIENTE",DB335)))</formula>
    </cfRule>
  </conditionalFormatting>
  <conditionalFormatting sqref="DB330 DB332:DB333">
    <cfRule type="containsErrors" dxfId="1482" priority="1482">
      <formula>ISERROR(DB330)</formula>
    </cfRule>
    <cfRule type="containsBlanks" dxfId="1481" priority="1483">
      <formula>LEN(TRIM(DB330))=0</formula>
    </cfRule>
  </conditionalFormatting>
  <conditionalFormatting sqref="DB330 DB332:DB333">
    <cfRule type="containsText" dxfId="1480" priority="1479" operator="containsText" text="NO CUMPLIDA">
      <formula>NOT(ISERROR(SEARCH("NO CUMPLIDA",DB330)))</formula>
    </cfRule>
    <cfRule type="containsText" dxfId="1479" priority="1480" operator="containsText" text="ACEPTABLE">
      <formula>NOT(ISERROR(SEARCH("ACEPTABLE",DB330)))</formula>
    </cfRule>
    <cfRule type="containsText" dxfId="1478" priority="1481" operator="containsText" text="SOBRESALIENTE">
      <formula>NOT(ISERROR(SEARCH("SOBRESALIENTE",DB330)))</formula>
    </cfRule>
  </conditionalFormatting>
  <conditionalFormatting sqref="DB334">
    <cfRule type="containsErrors" dxfId="1477" priority="1477">
      <formula>ISERROR(DB334)</formula>
    </cfRule>
    <cfRule type="containsBlanks" dxfId="1476" priority="1478">
      <formula>LEN(TRIM(DB334))=0</formula>
    </cfRule>
  </conditionalFormatting>
  <conditionalFormatting sqref="DB334">
    <cfRule type="containsText" dxfId="1475" priority="1474" operator="containsText" text="NO CUMPLIDA">
      <formula>NOT(ISERROR(SEARCH("NO CUMPLIDA",DB334)))</formula>
    </cfRule>
    <cfRule type="containsText" dxfId="1474" priority="1475" operator="containsText" text="ACEPTABLE">
      <formula>NOT(ISERROR(SEARCH("ACEPTABLE",DB334)))</formula>
    </cfRule>
    <cfRule type="containsText" dxfId="1473" priority="1476" operator="containsText" text="SOBRESALIENTE">
      <formula>NOT(ISERROR(SEARCH("SOBRESALIENTE",DB334)))</formula>
    </cfRule>
  </conditionalFormatting>
  <conditionalFormatting sqref="DB331">
    <cfRule type="containsErrors" dxfId="1472" priority="1472">
      <formula>ISERROR(DB331)</formula>
    </cfRule>
    <cfRule type="containsBlanks" dxfId="1471" priority="1473">
      <formula>LEN(TRIM(DB331))=0</formula>
    </cfRule>
  </conditionalFormatting>
  <conditionalFormatting sqref="DB331">
    <cfRule type="containsText" dxfId="1470" priority="1469" operator="containsText" text="NO CUMPLIDA">
      <formula>NOT(ISERROR(SEARCH("NO CUMPLIDA",DB331)))</formula>
    </cfRule>
    <cfRule type="containsText" dxfId="1469" priority="1470" operator="containsText" text="ACEPTABLE">
      <formula>NOT(ISERROR(SEARCH("ACEPTABLE",DB331)))</formula>
    </cfRule>
    <cfRule type="containsText" dxfId="1468" priority="1471" operator="containsText" text="SOBRESALIENTE">
      <formula>NOT(ISERROR(SEARCH("SOBRESALIENTE",DB331)))</formula>
    </cfRule>
  </conditionalFormatting>
  <conditionalFormatting sqref="DB331">
    <cfRule type="containsText" dxfId="1467" priority="1466" operator="containsText" text="NO CUMPLIDA">
      <formula>NOT(ISERROR(SEARCH("NO CUMPLIDA",DB331)))</formula>
    </cfRule>
    <cfRule type="containsText" dxfId="1466" priority="1467" operator="containsText" text="ACEPTABLE">
      <formula>NOT(ISERROR(SEARCH("ACEPTABLE",DB331)))</formula>
    </cfRule>
    <cfRule type="containsText" dxfId="1465" priority="1468" operator="containsText" text="SOBRESALIENTE">
      <formula>NOT(ISERROR(SEARCH("SOBRESALIENTE",DB331)))</formula>
    </cfRule>
  </conditionalFormatting>
  <conditionalFormatting sqref="DB331">
    <cfRule type="containsText" dxfId="1464" priority="1463" operator="containsText" text="NO CUMPLIDA">
      <formula>NOT(ISERROR(SEARCH("NO CUMPLIDA",DB331)))</formula>
    </cfRule>
    <cfRule type="containsText" dxfId="1463" priority="1464" operator="containsText" text="ACEPTABLE">
      <formula>NOT(ISERROR(SEARCH("ACEPTABLE",DB331)))</formula>
    </cfRule>
    <cfRule type="containsText" dxfId="1462" priority="1465" operator="containsText" text="SOBRESALIENTE">
      <formula>NOT(ISERROR(SEARCH("SOBRESALIENTE",DB331)))</formula>
    </cfRule>
  </conditionalFormatting>
  <conditionalFormatting sqref="DB331">
    <cfRule type="containsText" dxfId="1461" priority="1460" operator="containsText" text="NO CUMPLIDA">
      <formula>NOT(ISERROR(SEARCH("NO CUMPLIDA",DB331)))</formula>
    </cfRule>
    <cfRule type="containsText" dxfId="1460" priority="1461" operator="containsText" text="ACEPTABLE">
      <formula>NOT(ISERROR(SEARCH("ACEPTABLE",DB331)))</formula>
    </cfRule>
    <cfRule type="containsText" dxfId="1459" priority="1462" operator="containsText" text="SOBRESALIENTE">
      <formula>NOT(ISERROR(SEARCH("SOBRESALIENTE",DB331)))</formula>
    </cfRule>
  </conditionalFormatting>
  <conditionalFormatting sqref="DB331">
    <cfRule type="containsText" dxfId="1458" priority="1457" operator="containsText" text="NO CUMPLIDA">
      <formula>NOT(ISERROR(SEARCH("NO CUMPLIDA",DB331)))</formula>
    </cfRule>
    <cfRule type="containsText" dxfId="1457" priority="1458" operator="containsText" text="ACEPTABLE">
      <formula>NOT(ISERROR(SEARCH("ACEPTABLE",DB331)))</formula>
    </cfRule>
    <cfRule type="containsText" dxfId="1456" priority="1459" operator="containsText" text="SOBRESALIENTE">
      <formula>NOT(ISERROR(SEARCH("SOBRESALIENTE",DB331)))</formula>
    </cfRule>
  </conditionalFormatting>
  <conditionalFormatting sqref="DB331">
    <cfRule type="containsText" dxfId="1455" priority="1454" operator="containsText" text="NO CUMPLIDA">
      <formula>NOT(ISERROR(SEARCH("NO CUMPLIDA",DB331)))</formula>
    </cfRule>
    <cfRule type="containsText" dxfId="1454" priority="1455" operator="containsText" text="ACEPTABLE">
      <formula>NOT(ISERROR(SEARCH("ACEPTABLE",DB331)))</formula>
    </cfRule>
    <cfRule type="containsText" dxfId="1453" priority="1456" operator="containsText" text="SOBRESALIENTE">
      <formula>NOT(ISERROR(SEARCH("SOBRESALIENTE",DB331)))</formula>
    </cfRule>
  </conditionalFormatting>
  <conditionalFormatting sqref="DB331">
    <cfRule type="containsText" dxfId="1452" priority="1451" operator="containsText" text="NO CUMPLIDA">
      <formula>NOT(ISERROR(SEARCH("NO CUMPLIDA",DB331)))</formula>
    </cfRule>
    <cfRule type="containsText" dxfId="1451" priority="1452" operator="containsText" text="ACEPTABLE">
      <formula>NOT(ISERROR(SEARCH("ACEPTABLE",DB331)))</formula>
    </cfRule>
    <cfRule type="containsText" dxfId="1450" priority="1453" operator="containsText" text="SOBRESALIENTE">
      <formula>NOT(ISERROR(SEARCH("SOBRESALIENTE",DB331)))</formula>
    </cfRule>
  </conditionalFormatting>
  <conditionalFormatting sqref="DB331">
    <cfRule type="containsText" dxfId="1449" priority="1448" operator="containsText" text="NO CUMPLIDA">
      <formula>NOT(ISERROR(SEARCH("NO CUMPLIDA",DB331)))</formula>
    </cfRule>
    <cfRule type="containsText" dxfId="1448" priority="1449" operator="containsText" text="ACEPTABLE">
      <formula>NOT(ISERROR(SEARCH("ACEPTABLE",DB331)))</formula>
    </cfRule>
    <cfRule type="containsText" dxfId="1447" priority="1450" operator="containsText" text="SOBRESALIENTE">
      <formula>NOT(ISERROR(SEARCH("SOBRESALIENTE",DB331)))</formula>
    </cfRule>
  </conditionalFormatting>
  <conditionalFormatting sqref="DB347:DB348">
    <cfRule type="containsText" dxfId="1446" priority="1445" operator="containsText" text="NO CUMPLIDA">
      <formula>NOT(ISERROR(SEARCH("NO CUMPLIDA",DB347)))</formula>
    </cfRule>
    <cfRule type="containsText" dxfId="1445" priority="1446" operator="containsText" text="ACEPTABLE">
      <formula>NOT(ISERROR(SEARCH("ACEPTABLE",DB347)))</formula>
    </cfRule>
    <cfRule type="containsText" dxfId="1444" priority="1447" operator="containsText" text="SOBRESALIENTE">
      <formula>NOT(ISERROR(SEARCH("SOBRESALIENTE",DB347)))</formula>
    </cfRule>
  </conditionalFormatting>
  <conditionalFormatting sqref="DB207">
    <cfRule type="containsErrors" dxfId="1443" priority="1443">
      <formula>ISERROR(DB207)</formula>
    </cfRule>
    <cfRule type="containsBlanks" dxfId="1442" priority="1444">
      <formula>LEN(TRIM(DB207))=0</formula>
    </cfRule>
  </conditionalFormatting>
  <conditionalFormatting sqref="DB207">
    <cfRule type="containsText" dxfId="1441" priority="1440" operator="containsText" text="NO CUMPLIDA">
      <formula>NOT(ISERROR(SEARCH("NO CUMPLIDA",DB207)))</formula>
    </cfRule>
    <cfRule type="containsText" dxfId="1440" priority="1441" operator="containsText" text="ACEPTABLE">
      <formula>NOT(ISERROR(SEARCH("ACEPTABLE",DB207)))</formula>
    </cfRule>
    <cfRule type="containsText" dxfId="1439" priority="1442" operator="containsText" text="SOBRESALIENTE">
      <formula>NOT(ISERROR(SEARCH("SOBRESALIENTE",DB207)))</formula>
    </cfRule>
  </conditionalFormatting>
  <conditionalFormatting sqref="DB208 DB214:DB220">
    <cfRule type="containsErrors" dxfId="1438" priority="1438">
      <formula>ISERROR(DB208)</formula>
    </cfRule>
    <cfRule type="containsBlanks" dxfId="1437" priority="1439">
      <formula>LEN(TRIM(DB208))=0</formula>
    </cfRule>
  </conditionalFormatting>
  <conditionalFormatting sqref="DB208 DB214:DB220">
    <cfRule type="containsText" dxfId="1436" priority="1435" operator="containsText" text="NO CUMPLIDA">
      <formula>NOT(ISERROR(SEARCH("NO CUMPLIDA",DB208)))</formula>
    </cfRule>
    <cfRule type="containsText" dxfId="1435" priority="1436" operator="containsText" text="ACEPTABLE">
      <formula>NOT(ISERROR(SEARCH("ACEPTABLE",DB208)))</formula>
    </cfRule>
    <cfRule type="containsText" dxfId="1434" priority="1437" operator="containsText" text="SOBRESALIENTE">
      <formula>NOT(ISERROR(SEARCH("SOBRESALIENTE",DB208)))</formula>
    </cfRule>
  </conditionalFormatting>
  <conditionalFormatting sqref="DB208">
    <cfRule type="containsText" dxfId="1433" priority="1432" operator="containsText" text="NO CUMPLIDA">
      <formula>NOT(ISERROR(SEARCH("NO CUMPLIDA",DB208)))</formula>
    </cfRule>
    <cfRule type="containsText" dxfId="1432" priority="1433" operator="containsText" text="ACEPTABLE">
      <formula>NOT(ISERROR(SEARCH("ACEPTABLE",DB208)))</formula>
    </cfRule>
    <cfRule type="containsText" dxfId="1431" priority="1434" operator="containsText" text="SOBRESALIENTE">
      <formula>NOT(ISERROR(SEARCH("SOBRESALIENTE",DB208)))</formula>
    </cfRule>
  </conditionalFormatting>
  <conditionalFormatting sqref="DB214:DB220">
    <cfRule type="containsText" dxfId="1430" priority="1429" operator="containsText" text="NO CUMPLIDA">
      <formula>NOT(ISERROR(SEARCH("NO CUMPLIDA",DB214)))</formula>
    </cfRule>
    <cfRule type="containsText" dxfId="1429" priority="1430" operator="containsText" text="ACEPTABLE">
      <formula>NOT(ISERROR(SEARCH("ACEPTABLE",DB214)))</formula>
    </cfRule>
    <cfRule type="containsText" dxfId="1428" priority="1431" operator="containsText" text="SOBRESALIENTE">
      <formula>NOT(ISERROR(SEARCH("SOBRESALIENTE",DB214)))</formula>
    </cfRule>
  </conditionalFormatting>
  <conditionalFormatting sqref="DB212:DB213">
    <cfRule type="containsErrors" dxfId="1427" priority="1427">
      <formula>ISERROR(DB212)</formula>
    </cfRule>
    <cfRule type="containsBlanks" dxfId="1426" priority="1428">
      <formula>LEN(TRIM(DB212))=0</formula>
    </cfRule>
  </conditionalFormatting>
  <conditionalFormatting sqref="DB212:DB213">
    <cfRule type="containsText" dxfId="1425" priority="1424" operator="containsText" text="NO CUMPLIDA">
      <formula>NOT(ISERROR(SEARCH("NO CUMPLIDA",DB212)))</formula>
    </cfRule>
    <cfRule type="containsText" dxfId="1424" priority="1425" operator="containsText" text="ACEPTABLE">
      <formula>NOT(ISERROR(SEARCH("ACEPTABLE",DB212)))</formula>
    </cfRule>
    <cfRule type="containsText" dxfId="1423" priority="1426" operator="containsText" text="SOBRESALIENTE">
      <formula>NOT(ISERROR(SEARCH("SOBRESALIENTE",DB212)))</formula>
    </cfRule>
  </conditionalFormatting>
  <conditionalFormatting sqref="DB212:DB213">
    <cfRule type="containsText" dxfId="1422" priority="1421" operator="containsText" text="NO CUMPLIDA">
      <formula>NOT(ISERROR(SEARCH("NO CUMPLIDA",DB212)))</formula>
    </cfRule>
    <cfRule type="containsText" dxfId="1421" priority="1422" operator="containsText" text="ACEPTABLE">
      <formula>NOT(ISERROR(SEARCH("ACEPTABLE",DB212)))</formula>
    </cfRule>
    <cfRule type="containsText" dxfId="1420" priority="1423" operator="containsText" text="SOBRESALIENTE">
      <formula>NOT(ISERROR(SEARCH("SOBRESALIENTE",DB212)))</formula>
    </cfRule>
  </conditionalFormatting>
  <conditionalFormatting sqref="DB209:DB211">
    <cfRule type="containsErrors" dxfId="1419" priority="1419">
      <formula>ISERROR(DB209)</formula>
    </cfRule>
    <cfRule type="containsBlanks" dxfId="1418" priority="1420">
      <formula>LEN(TRIM(DB209))=0</formula>
    </cfRule>
  </conditionalFormatting>
  <conditionalFormatting sqref="DB209:DB211">
    <cfRule type="containsText" dxfId="1417" priority="1416" operator="containsText" text="NO CUMPLIDA">
      <formula>NOT(ISERROR(SEARCH("NO CUMPLIDA",DB209)))</formula>
    </cfRule>
    <cfRule type="containsText" dxfId="1416" priority="1417" operator="containsText" text="ACEPTABLE">
      <formula>NOT(ISERROR(SEARCH("ACEPTABLE",DB209)))</formula>
    </cfRule>
    <cfRule type="containsText" dxfId="1415" priority="1418" operator="containsText" text="SOBRESALIENTE">
      <formula>NOT(ISERROR(SEARCH("SOBRESALIENTE",DB209)))</formula>
    </cfRule>
  </conditionalFormatting>
  <conditionalFormatting sqref="DB207">
    <cfRule type="containsText" dxfId="1414" priority="1413" operator="containsText" text="NO CUMPLIDA">
      <formula>NOT(ISERROR(SEARCH("NO CUMPLIDA",DB207)))</formula>
    </cfRule>
    <cfRule type="containsText" dxfId="1413" priority="1414" operator="containsText" text="ACEPTABLE">
      <formula>NOT(ISERROR(SEARCH("ACEPTABLE",DB207)))</formula>
    </cfRule>
    <cfRule type="containsText" dxfId="1412" priority="1415" operator="containsText" text="SOBRESALIENTE">
      <formula>NOT(ISERROR(SEARCH("SOBRESALIENTE",DB207)))</formula>
    </cfRule>
  </conditionalFormatting>
  <conditionalFormatting sqref="DB207">
    <cfRule type="containsText" dxfId="1411" priority="1410" operator="containsText" text="NO CUMPLIDA">
      <formula>NOT(ISERROR(SEARCH("NO CUMPLIDA",DB207)))</formula>
    </cfRule>
    <cfRule type="containsText" dxfId="1410" priority="1411" operator="containsText" text="ACEPTABLE">
      <formula>NOT(ISERROR(SEARCH("ACEPTABLE",DB207)))</formula>
    </cfRule>
    <cfRule type="containsText" dxfId="1409" priority="1412" operator="containsText" text="SOBRESALIENTE">
      <formula>NOT(ISERROR(SEARCH("SOBRESALIENTE",DB207)))</formula>
    </cfRule>
  </conditionalFormatting>
  <conditionalFormatting sqref="DB207">
    <cfRule type="containsText" dxfId="1408" priority="1407" operator="containsText" text="NO CUMPLIDA">
      <formula>NOT(ISERROR(SEARCH("NO CUMPLIDA",DB207)))</formula>
    </cfRule>
    <cfRule type="containsText" dxfId="1407" priority="1408" operator="containsText" text="ACEPTABLE">
      <formula>NOT(ISERROR(SEARCH("ACEPTABLE",DB207)))</formula>
    </cfRule>
    <cfRule type="containsText" dxfId="1406" priority="1409" operator="containsText" text="SOBRESALIENTE">
      <formula>NOT(ISERROR(SEARCH("SOBRESALIENTE",DB207)))</formula>
    </cfRule>
  </conditionalFormatting>
  <conditionalFormatting sqref="DB207">
    <cfRule type="containsText" dxfId="1405" priority="1404" operator="containsText" text="NO CUMPLIDA">
      <formula>NOT(ISERROR(SEARCH("NO CUMPLIDA",DB207)))</formula>
    </cfRule>
    <cfRule type="containsText" dxfId="1404" priority="1405" operator="containsText" text="ACEPTABLE">
      <formula>NOT(ISERROR(SEARCH("ACEPTABLE",DB207)))</formula>
    </cfRule>
    <cfRule type="containsText" dxfId="1403" priority="1406" operator="containsText" text="SOBRESALIENTE">
      <formula>NOT(ISERROR(SEARCH("SOBRESALIENTE",DB207)))</formula>
    </cfRule>
  </conditionalFormatting>
  <conditionalFormatting sqref="DB207">
    <cfRule type="containsText" dxfId="1402" priority="1401" operator="containsText" text="NO CUMPLIDA">
      <formula>NOT(ISERROR(SEARCH("NO CUMPLIDA",DB207)))</formula>
    </cfRule>
    <cfRule type="containsText" dxfId="1401" priority="1402" operator="containsText" text="ACEPTABLE">
      <formula>NOT(ISERROR(SEARCH("ACEPTABLE",DB207)))</formula>
    </cfRule>
    <cfRule type="containsText" dxfId="1400" priority="1403" operator="containsText" text="SOBRESALIENTE">
      <formula>NOT(ISERROR(SEARCH("SOBRESALIENTE",DB207)))</formula>
    </cfRule>
  </conditionalFormatting>
  <conditionalFormatting sqref="DB207">
    <cfRule type="containsText" dxfId="1399" priority="1398" operator="containsText" text="NO CUMPLIDA">
      <formula>NOT(ISERROR(SEARCH("NO CUMPLIDA",DB207)))</formula>
    </cfRule>
    <cfRule type="containsText" dxfId="1398" priority="1399" operator="containsText" text="ACEPTABLE">
      <formula>NOT(ISERROR(SEARCH("ACEPTABLE",DB207)))</formula>
    </cfRule>
    <cfRule type="containsText" dxfId="1397" priority="1400" operator="containsText" text="SOBRESALIENTE">
      <formula>NOT(ISERROR(SEARCH("SOBRESALIENTE",DB207)))</formula>
    </cfRule>
  </conditionalFormatting>
  <conditionalFormatting sqref="DB207">
    <cfRule type="containsText" dxfId="1396" priority="1395" operator="containsText" text="NO CUMPLIDA">
      <formula>NOT(ISERROR(SEARCH("NO CUMPLIDA",DB207)))</formula>
    </cfRule>
    <cfRule type="containsText" dxfId="1395" priority="1396" operator="containsText" text="ACEPTABLE">
      <formula>NOT(ISERROR(SEARCH("ACEPTABLE",DB207)))</formula>
    </cfRule>
    <cfRule type="containsText" dxfId="1394" priority="1397" operator="containsText" text="SOBRESALIENTE">
      <formula>NOT(ISERROR(SEARCH("SOBRESALIENTE",DB207)))</formula>
    </cfRule>
  </conditionalFormatting>
  <conditionalFormatting sqref="DB98:DB101">
    <cfRule type="containsErrors" dxfId="1393" priority="1393">
      <formula>ISERROR(DB98)</formula>
    </cfRule>
    <cfRule type="containsBlanks" dxfId="1392" priority="1394">
      <formula>LEN(TRIM(DB98))=0</formula>
    </cfRule>
  </conditionalFormatting>
  <conditionalFormatting sqref="DB98:DB101">
    <cfRule type="containsText" dxfId="1391" priority="1390" operator="containsText" text="NO CUMPLIDA">
      <formula>NOT(ISERROR(SEARCH("NO CUMPLIDA",DB98)))</formula>
    </cfRule>
    <cfRule type="containsText" dxfId="1390" priority="1391" operator="containsText" text="ACEPTABLE">
      <formula>NOT(ISERROR(SEARCH("ACEPTABLE",DB98)))</formula>
    </cfRule>
    <cfRule type="containsText" dxfId="1389" priority="1392" operator="containsText" text="SOBRESALIENTE">
      <formula>NOT(ISERROR(SEARCH("SOBRESALIENTE",DB98)))</formula>
    </cfRule>
  </conditionalFormatting>
  <conditionalFormatting sqref="DB98:DB100">
    <cfRule type="containsText" dxfId="1388" priority="1387" operator="containsText" text="NO CUMPLIDA">
      <formula>NOT(ISERROR(SEARCH("NO CUMPLIDA",DB98)))</formula>
    </cfRule>
    <cfRule type="containsText" dxfId="1387" priority="1388" operator="containsText" text="ACEPTABLE">
      <formula>NOT(ISERROR(SEARCH("ACEPTABLE",DB98)))</formula>
    </cfRule>
    <cfRule type="containsText" dxfId="1386" priority="1389" operator="containsText" text="SOBRESALIENTE">
      <formula>NOT(ISERROR(SEARCH("SOBRESALIENTE",DB98)))</formula>
    </cfRule>
  </conditionalFormatting>
  <conditionalFormatting sqref="DB101">
    <cfRule type="containsText" dxfId="1385" priority="1384" operator="containsText" text="NO CUMPLIDA">
      <formula>NOT(ISERROR(SEARCH("NO CUMPLIDA",DB101)))</formula>
    </cfRule>
    <cfRule type="containsText" dxfId="1384" priority="1385" operator="containsText" text="ACEPTABLE">
      <formula>NOT(ISERROR(SEARCH("ACEPTABLE",DB101)))</formula>
    </cfRule>
    <cfRule type="containsText" dxfId="1383" priority="1386" operator="containsText" text="SOBRESALIENTE">
      <formula>NOT(ISERROR(SEARCH("SOBRESALIENTE",DB101)))</formula>
    </cfRule>
  </conditionalFormatting>
  <conditionalFormatting sqref="DB97">
    <cfRule type="containsErrors" dxfId="1382" priority="1382">
      <formula>ISERROR(DB97)</formula>
    </cfRule>
    <cfRule type="containsBlanks" dxfId="1381" priority="1383">
      <formula>LEN(TRIM(DB97))=0</formula>
    </cfRule>
  </conditionalFormatting>
  <conditionalFormatting sqref="DB97">
    <cfRule type="containsText" dxfId="1380" priority="1379" operator="containsText" text="NO CUMPLIDA">
      <formula>NOT(ISERROR(SEARCH("NO CUMPLIDA",DB97)))</formula>
    </cfRule>
    <cfRule type="containsText" dxfId="1379" priority="1380" operator="containsText" text="ACEPTABLE">
      <formula>NOT(ISERROR(SEARCH("ACEPTABLE",DB97)))</formula>
    </cfRule>
    <cfRule type="containsText" dxfId="1378" priority="1381" operator="containsText" text="SOBRESALIENTE">
      <formula>NOT(ISERROR(SEARCH("SOBRESALIENTE",DB97)))</formula>
    </cfRule>
  </conditionalFormatting>
  <conditionalFormatting sqref="DB102">
    <cfRule type="containsErrors" dxfId="1377" priority="1377">
      <formula>ISERROR(DB102)</formula>
    </cfRule>
    <cfRule type="containsBlanks" dxfId="1376" priority="1378">
      <formula>LEN(TRIM(DB102))=0</formula>
    </cfRule>
  </conditionalFormatting>
  <conditionalFormatting sqref="DB102">
    <cfRule type="containsText" dxfId="1375" priority="1374" operator="containsText" text="NO CUMPLIDA">
      <formula>NOT(ISERROR(SEARCH("NO CUMPLIDA",DB102)))</formula>
    </cfRule>
    <cfRule type="containsText" dxfId="1374" priority="1375" operator="containsText" text="ACEPTABLE">
      <formula>NOT(ISERROR(SEARCH("ACEPTABLE",DB102)))</formula>
    </cfRule>
    <cfRule type="containsText" dxfId="1373" priority="1376" operator="containsText" text="SOBRESALIENTE">
      <formula>NOT(ISERROR(SEARCH("SOBRESALIENTE",DB102)))</formula>
    </cfRule>
  </conditionalFormatting>
  <conditionalFormatting sqref="DB102">
    <cfRule type="containsText" dxfId="1372" priority="1371" operator="containsText" text="NO CUMPLIDA">
      <formula>NOT(ISERROR(SEARCH("NO CUMPLIDA",DB102)))</formula>
    </cfRule>
    <cfRule type="containsText" dxfId="1371" priority="1372" operator="containsText" text="ACEPTABLE">
      <formula>NOT(ISERROR(SEARCH("ACEPTABLE",DB102)))</formula>
    </cfRule>
    <cfRule type="containsText" dxfId="1370" priority="1373" operator="containsText" text="SOBRESALIENTE">
      <formula>NOT(ISERROR(SEARCH("SOBRESALIENTE",DB102)))</formula>
    </cfRule>
  </conditionalFormatting>
  <conditionalFormatting sqref="DB102">
    <cfRule type="containsText" dxfId="1369" priority="1368" operator="containsText" text="NO CUMPLIDA">
      <formula>NOT(ISERROR(SEARCH("NO CUMPLIDA",DB102)))</formula>
    </cfRule>
    <cfRule type="containsText" dxfId="1368" priority="1369" operator="containsText" text="ACEPTABLE">
      <formula>NOT(ISERROR(SEARCH("ACEPTABLE",DB102)))</formula>
    </cfRule>
    <cfRule type="containsText" dxfId="1367" priority="1370" operator="containsText" text="SOBRESALIENTE">
      <formula>NOT(ISERROR(SEARCH("SOBRESALIENTE",DB102)))</formula>
    </cfRule>
  </conditionalFormatting>
  <conditionalFormatting sqref="DB102">
    <cfRule type="containsText" dxfId="1366" priority="1365" operator="containsText" text="NO CUMPLIDA">
      <formula>NOT(ISERROR(SEARCH("NO CUMPLIDA",DB102)))</formula>
    </cfRule>
    <cfRule type="containsText" dxfId="1365" priority="1366" operator="containsText" text="ACEPTABLE">
      <formula>NOT(ISERROR(SEARCH("ACEPTABLE",DB102)))</formula>
    </cfRule>
    <cfRule type="containsText" dxfId="1364" priority="1367" operator="containsText" text="SOBRESALIENTE">
      <formula>NOT(ISERROR(SEARCH("SOBRESALIENTE",DB102)))</formula>
    </cfRule>
  </conditionalFormatting>
  <conditionalFormatting sqref="DB102">
    <cfRule type="containsText" dxfId="1363" priority="1362" operator="containsText" text="NO CUMPLIDA">
      <formula>NOT(ISERROR(SEARCH("NO CUMPLIDA",DB102)))</formula>
    </cfRule>
    <cfRule type="containsText" dxfId="1362" priority="1363" operator="containsText" text="ACEPTABLE">
      <formula>NOT(ISERROR(SEARCH("ACEPTABLE",DB102)))</formula>
    </cfRule>
    <cfRule type="containsText" dxfId="1361" priority="1364" operator="containsText" text="SOBRESALIENTE">
      <formula>NOT(ISERROR(SEARCH("SOBRESALIENTE",DB102)))</formula>
    </cfRule>
  </conditionalFormatting>
  <conditionalFormatting sqref="DB102">
    <cfRule type="containsText" dxfId="1360" priority="1359" operator="containsText" text="NO CUMPLIDA">
      <formula>NOT(ISERROR(SEARCH("NO CUMPLIDA",DB102)))</formula>
    </cfRule>
    <cfRule type="containsText" dxfId="1359" priority="1360" operator="containsText" text="ACEPTABLE">
      <formula>NOT(ISERROR(SEARCH("ACEPTABLE",DB102)))</formula>
    </cfRule>
    <cfRule type="containsText" dxfId="1358" priority="1361" operator="containsText" text="SOBRESALIENTE">
      <formula>NOT(ISERROR(SEARCH("SOBRESALIENTE",DB102)))</formula>
    </cfRule>
  </conditionalFormatting>
  <conditionalFormatting sqref="DB102">
    <cfRule type="containsText" dxfId="1357" priority="1356" operator="containsText" text="NO CUMPLIDA">
      <formula>NOT(ISERROR(SEARCH("NO CUMPLIDA",DB102)))</formula>
    </cfRule>
    <cfRule type="containsText" dxfId="1356" priority="1357" operator="containsText" text="ACEPTABLE">
      <formula>NOT(ISERROR(SEARCH("ACEPTABLE",DB102)))</formula>
    </cfRule>
    <cfRule type="containsText" dxfId="1355" priority="1358" operator="containsText" text="SOBRESALIENTE">
      <formula>NOT(ISERROR(SEARCH("SOBRESALIENTE",DB102)))</formula>
    </cfRule>
  </conditionalFormatting>
  <conditionalFormatting sqref="DB102">
    <cfRule type="containsText" dxfId="1354" priority="1353" operator="containsText" text="NO CUMPLIDA">
      <formula>NOT(ISERROR(SEARCH("NO CUMPLIDA",DB102)))</formula>
    </cfRule>
    <cfRule type="containsText" dxfId="1353" priority="1354" operator="containsText" text="ACEPTABLE">
      <formula>NOT(ISERROR(SEARCH("ACEPTABLE",DB102)))</formula>
    </cfRule>
    <cfRule type="containsText" dxfId="1352" priority="1355" operator="containsText" text="SOBRESALIENTE">
      <formula>NOT(ISERROR(SEARCH("SOBRESALIENTE",DB102)))</formula>
    </cfRule>
  </conditionalFormatting>
  <conditionalFormatting sqref="DB96">
    <cfRule type="containsErrors" dxfId="1351" priority="1351">
      <formula>ISERROR(DB96)</formula>
    </cfRule>
    <cfRule type="containsBlanks" dxfId="1350" priority="1352">
      <formula>LEN(TRIM(DB96))=0</formula>
    </cfRule>
  </conditionalFormatting>
  <conditionalFormatting sqref="DB96">
    <cfRule type="containsText" dxfId="1349" priority="1348" operator="containsText" text="NO CUMPLIDA">
      <formula>NOT(ISERROR(SEARCH("NO CUMPLIDA",DB96)))</formula>
    </cfRule>
    <cfRule type="containsText" dxfId="1348" priority="1349" operator="containsText" text="ACEPTABLE">
      <formula>NOT(ISERROR(SEARCH("ACEPTABLE",DB96)))</formula>
    </cfRule>
    <cfRule type="containsText" dxfId="1347" priority="1350" operator="containsText" text="SOBRESALIENTE">
      <formula>NOT(ISERROR(SEARCH("SOBRESALIENTE",DB96)))</formula>
    </cfRule>
  </conditionalFormatting>
  <conditionalFormatting sqref="DB378">
    <cfRule type="containsText" dxfId="1346" priority="1345" operator="containsText" text="NO CUMPLIDA">
      <formula>NOT(ISERROR(SEARCH("NO CUMPLIDA",DB378)))</formula>
    </cfRule>
    <cfRule type="containsText" dxfId="1345" priority="1346" operator="containsText" text="ACEPTABLE">
      <formula>NOT(ISERROR(SEARCH("ACEPTABLE",DB378)))</formula>
    </cfRule>
    <cfRule type="containsText" dxfId="1344" priority="1347" operator="containsText" text="SOBRESALIENTE">
      <formula>NOT(ISERROR(SEARCH("SOBRESALIENTE",DB378)))</formula>
    </cfRule>
  </conditionalFormatting>
  <conditionalFormatting sqref="DB378">
    <cfRule type="containsText" dxfId="1343" priority="1342" operator="containsText" text="NO CUMPLIDA">
      <formula>NOT(ISERROR(SEARCH("NO CUMPLIDA",DB378)))</formula>
    </cfRule>
    <cfRule type="containsText" dxfId="1342" priority="1343" operator="containsText" text="ACEPTABLE">
      <formula>NOT(ISERROR(SEARCH("ACEPTABLE",DB378)))</formula>
    </cfRule>
    <cfRule type="containsText" dxfId="1341" priority="1344" operator="containsText" text="SOBRESALIENTE">
      <formula>NOT(ISERROR(SEARCH("SOBRESALIENTE",DB378)))</formula>
    </cfRule>
  </conditionalFormatting>
  <conditionalFormatting sqref="DB378">
    <cfRule type="containsText" dxfId="1340" priority="1339" operator="containsText" text="NO CUMPLIDA">
      <formula>NOT(ISERROR(SEARCH("NO CUMPLIDA",DB378)))</formula>
    </cfRule>
    <cfRule type="containsText" dxfId="1339" priority="1340" operator="containsText" text="ACEPTABLE">
      <formula>NOT(ISERROR(SEARCH("ACEPTABLE",DB378)))</formula>
    </cfRule>
    <cfRule type="containsText" dxfId="1338" priority="1341" operator="containsText" text="SOBRESALIENTE">
      <formula>NOT(ISERROR(SEARCH("SOBRESALIENTE",DB378)))</formula>
    </cfRule>
  </conditionalFormatting>
  <conditionalFormatting sqref="DB378">
    <cfRule type="containsText" dxfId="1337" priority="1336" operator="containsText" text="NO CUMPLIDA">
      <formula>NOT(ISERROR(SEARCH("NO CUMPLIDA",DB378)))</formula>
    </cfRule>
    <cfRule type="containsText" dxfId="1336" priority="1337" operator="containsText" text="ACEPTABLE">
      <formula>NOT(ISERROR(SEARCH("ACEPTABLE",DB378)))</formula>
    </cfRule>
    <cfRule type="containsText" dxfId="1335" priority="1338" operator="containsText" text="SOBRESALIENTE">
      <formula>NOT(ISERROR(SEARCH("SOBRESALIENTE",DB378)))</formula>
    </cfRule>
  </conditionalFormatting>
  <conditionalFormatting sqref="DB378">
    <cfRule type="containsText" dxfId="1334" priority="1333" operator="containsText" text="NO CUMPLIDA">
      <formula>NOT(ISERROR(SEARCH("NO CUMPLIDA",DB378)))</formula>
    </cfRule>
    <cfRule type="containsText" dxfId="1333" priority="1334" operator="containsText" text="ACEPTABLE">
      <formula>NOT(ISERROR(SEARCH("ACEPTABLE",DB378)))</formula>
    </cfRule>
    <cfRule type="containsText" dxfId="1332" priority="1335" operator="containsText" text="SOBRESALIENTE">
      <formula>NOT(ISERROR(SEARCH("SOBRESALIENTE",DB378)))</formula>
    </cfRule>
  </conditionalFormatting>
  <conditionalFormatting sqref="DB378">
    <cfRule type="containsText" dxfId="1331" priority="1330" operator="containsText" text="NO CUMPLIDA">
      <formula>NOT(ISERROR(SEARCH("NO CUMPLIDA",DB378)))</formula>
    </cfRule>
    <cfRule type="containsText" dxfId="1330" priority="1331" operator="containsText" text="ACEPTABLE">
      <formula>NOT(ISERROR(SEARCH("ACEPTABLE",DB378)))</formula>
    </cfRule>
    <cfRule type="containsText" dxfId="1329" priority="1332" operator="containsText" text="SOBRESALIENTE">
      <formula>NOT(ISERROR(SEARCH("SOBRESALIENTE",DB378)))</formula>
    </cfRule>
  </conditionalFormatting>
  <conditionalFormatting sqref="DB378">
    <cfRule type="containsText" dxfId="1328" priority="1327" operator="containsText" text="NO CUMPLIDA">
      <formula>NOT(ISERROR(SEARCH("NO CUMPLIDA",DB378)))</formula>
    </cfRule>
    <cfRule type="containsText" dxfId="1327" priority="1328" operator="containsText" text="ACEPTABLE">
      <formula>NOT(ISERROR(SEARCH("ACEPTABLE",DB378)))</formula>
    </cfRule>
    <cfRule type="containsText" dxfId="1326" priority="1329" operator="containsText" text="SOBRESALIENTE">
      <formula>NOT(ISERROR(SEARCH("SOBRESALIENTE",DB378)))</formula>
    </cfRule>
  </conditionalFormatting>
  <conditionalFormatting sqref="DB378">
    <cfRule type="containsText" dxfId="1325" priority="1324" operator="containsText" text="NO CUMPLIDA">
      <formula>NOT(ISERROR(SEARCH("NO CUMPLIDA",DB378)))</formula>
    </cfRule>
    <cfRule type="containsText" dxfId="1324" priority="1325" operator="containsText" text="ACEPTABLE">
      <formula>NOT(ISERROR(SEARCH("ACEPTABLE",DB378)))</formula>
    </cfRule>
    <cfRule type="containsText" dxfId="1323" priority="1326" operator="containsText" text="SOBRESALIENTE">
      <formula>NOT(ISERROR(SEARCH("SOBRESALIENTE",DB378)))</formula>
    </cfRule>
  </conditionalFormatting>
  <conditionalFormatting sqref="DB378">
    <cfRule type="containsText" dxfId="1322" priority="1321" operator="containsText" text="NO CUMPLIDA">
      <formula>NOT(ISERROR(SEARCH("NO CUMPLIDA",DB378)))</formula>
    </cfRule>
    <cfRule type="containsText" dxfId="1321" priority="1322" operator="containsText" text="ACEPTABLE">
      <formula>NOT(ISERROR(SEARCH("ACEPTABLE",DB378)))</formula>
    </cfRule>
    <cfRule type="containsText" dxfId="1320" priority="1323" operator="containsText" text="SOBRESALIENTE">
      <formula>NOT(ISERROR(SEARCH("SOBRESALIENTE",DB378)))</formula>
    </cfRule>
  </conditionalFormatting>
  <conditionalFormatting sqref="DB378">
    <cfRule type="containsText" dxfId="1319" priority="1318" operator="containsText" text="NO CUMPLIDA">
      <formula>NOT(ISERROR(SEARCH("NO CUMPLIDA",DB378)))</formula>
    </cfRule>
    <cfRule type="containsText" dxfId="1318" priority="1319" operator="containsText" text="ACEPTABLE">
      <formula>NOT(ISERROR(SEARCH("ACEPTABLE",DB378)))</formula>
    </cfRule>
    <cfRule type="containsText" dxfId="1317" priority="1320" operator="containsText" text="SOBRESALIENTE">
      <formula>NOT(ISERROR(SEARCH("SOBRESALIENTE",DB378)))</formula>
    </cfRule>
  </conditionalFormatting>
  <conditionalFormatting sqref="DB378">
    <cfRule type="containsText" dxfId="1316" priority="1315" operator="containsText" text="NO CUMPLIDA">
      <formula>NOT(ISERROR(SEARCH("NO CUMPLIDA",DB378)))</formula>
    </cfRule>
    <cfRule type="containsText" dxfId="1315" priority="1316" operator="containsText" text="ACEPTABLE">
      <formula>NOT(ISERROR(SEARCH("ACEPTABLE",DB378)))</formula>
    </cfRule>
    <cfRule type="containsText" dxfId="1314" priority="1317" operator="containsText" text="SOBRESALIENTE">
      <formula>NOT(ISERROR(SEARCH("SOBRESALIENTE",DB378)))</formula>
    </cfRule>
  </conditionalFormatting>
  <conditionalFormatting sqref="DB378">
    <cfRule type="containsText" dxfId="1313" priority="1312" operator="containsText" text="NO CUMPLIDA">
      <formula>NOT(ISERROR(SEARCH("NO CUMPLIDA",DB378)))</formula>
    </cfRule>
    <cfRule type="containsText" dxfId="1312" priority="1313" operator="containsText" text="ACEPTABLE">
      <formula>NOT(ISERROR(SEARCH("ACEPTABLE",DB378)))</formula>
    </cfRule>
    <cfRule type="containsText" dxfId="1311" priority="1314" operator="containsText" text="SOBRESALIENTE">
      <formula>NOT(ISERROR(SEARCH("SOBRESALIENTE",DB378)))</formula>
    </cfRule>
  </conditionalFormatting>
  <conditionalFormatting sqref="DB378">
    <cfRule type="containsText" dxfId="1310" priority="1309" operator="containsText" text="NO CUMPLIDA">
      <formula>NOT(ISERROR(SEARCH("NO CUMPLIDA",DB378)))</formula>
    </cfRule>
    <cfRule type="containsText" dxfId="1309" priority="1310" operator="containsText" text="ACEPTABLE">
      <formula>NOT(ISERROR(SEARCH("ACEPTABLE",DB378)))</formula>
    </cfRule>
    <cfRule type="containsText" dxfId="1308" priority="1311" operator="containsText" text="SOBRESALIENTE">
      <formula>NOT(ISERROR(SEARCH("SOBRESALIENTE",DB378)))</formula>
    </cfRule>
  </conditionalFormatting>
  <conditionalFormatting sqref="DB378">
    <cfRule type="containsText" dxfId="1307" priority="1306" operator="containsText" text="NO CUMPLIDA">
      <formula>NOT(ISERROR(SEARCH("NO CUMPLIDA",DB378)))</formula>
    </cfRule>
    <cfRule type="containsText" dxfId="1306" priority="1307" operator="containsText" text="ACEPTABLE">
      <formula>NOT(ISERROR(SEARCH("ACEPTABLE",DB378)))</formula>
    </cfRule>
    <cfRule type="containsText" dxfId="1305" priority="1308" operator="containsText" text="SOBRESALIENTE">
      <formula>NOT(ISERROR(SEARCH("SOBRESALIENTE",DB378)))</formula>
    </cfRule>
  </conditionalFormatting>
  <conditionalFormatting sqref="DB277:DB290 DB292:DB315">
    <cfRule type="containsErrors" dxfId="1304" priority="1304">
      <formula>ISERROR(DB277)</formula>
    </cfRule>
    <cfRule type="containsBlanks" dxfId="1303" priority="1305">
      <formula>LEN(TRIM(DB277))=0</formula>
    </cfRule>
  </conditionalFormatting>
  <conditionalFormatting sqref="DB277:DB290 DB292:DB315">
    <cfRule type="containsText" dxfId="1302" priority="1301" operator="containsText" text="NO CUMPLIDA">
      <formula>NOT(ISERROR(SEARCH("NO CUMPLIDA",DB277)))</formula>
    </cfRule>
    <cfRule type="containsText" dxfId="1301" priority="1302" operator="containsText" text="ACEPTABLE">
      <formula>NOT(ISERROR(SEARCH("ACEPTABLE",DB277)))</formula>
    </cfRule>
    <cfRule type="containsText" dxfId="1300" priority="1303" operator="containsText" text="SOBRESALIENTE">
      <formula>NOT(ISERROR(SEARCH("SOBRESALIENTE",DB277)))</formula>
    </cfRule>
  </conditionalFormatting>
  <conditionalFormatting sqref="DB31">
    <cfRule type="containsErrors" dxfId="1299" priority="1299">
      <formula>ISERROR(DB31)</formula>
    </cfRule>
    <cfRule type="containsBlanks" dxfId="1298" priority="1300">
      <formula>LEN(TRIM(DB31))=0</formula>
    </cfRule>
  </conditionalFormatting>
  <conditionalFormatting sqref="DB31">
    <cfRule type="containsText" dxfId="1297" priority="1296" operator="containsText" text="NO CUMPLIDA">
      <formula>NOT(ISERROR(SEARCH("NO CUMPLIDA",DB31)))</formula>
    </cfRule>
    <cfRule type="containsText" dxfId="1296" priority="1297" operator="containsText" text="ACEPTABLE">
      <formula>NOT(ISERROR(SEARCH("ACEPTABLE",DB31)))</formula>
    </cfRule>
    <cfRule type="containsText" dxfId="1295" priority="1298" operator="containsText" text="SOBRESALIENTE">
      <formula>NOT(ISERROR(SEARCH("SOBRESALIENTE",DB31)))</formula>
    </cfRule>
  </conditionalFormatting>
  <conditionalFormatting sqref="DB31">
    <cfRule type="containsText" dxfId="1294" priority="1293" operator="containsText" text="NO CUMPLIDA">
      <formula>NOT(ISERROR(SEARCH("NO CUMPLIDA",DB31)))</formula>
    </cfRule>
    <cfRule type="containsText" dxfId="1293" priority="1294" operator="containsText" text="ACEPTABLE">
      <formula>NOT(ISERROR(SEARCH("ACEPTABLE",DB31)))</formula>
    </cfRule>
    <cfRule type="containsText" dxfId="1292" priority="1295" operator="containsText" text="SOBRESALIENTE">
      <formula>NOT(ISERROR(SEARCH("SOBRESALIENTE",DB31)))</formula>
    </cfRule>
  </conditionalFormatting>
  <conditionalFormatting sqref="CP3">
    <cfRule type="containsErrors" dxfId="1291" priority="1291">
      <formula>ISERROR(CP3)</formula>
    </cfRule>
    <cfRule type="containsBlanks" dxfId="1290" priority="1292">
      <formula>LEN(TRIM(CP3))=0</formula>
    </cfRule>
  </conditionalFormatting>
  <conditionalFormatting sqref="CP3">
    <cfRule type="containsText" dxfId="1289" priority="1288" operator="containsText" text="NO CUMPLIDA">
      <formula>NOT(ISERROR(SEARCH("NO CUMPLIDA",CP3)))</formula>
    </cfRule>
    <cfRule type="containsText" dxfId="1288" priority="1289" operator="containsText" text="ACEPTABLE">
      <formula>NOT(ISERROR(SEARCH("ACEPTABLE",CP3)))</formula>
    </cfRule>
    <cfRule type="containsText" dxfId="1287" priority="1290" operator="containsText" text="SOBRESALIENTE">
      <formula>NOT(ISERROR(SEARCH("SOBRESALIENTE",CP3)))</formula>
    </cfRule>
  </conditionalFormatting>
  <conditionalFormatting sqref="CQ2:CQ5">
    <cfRule type="containsErrors" dxfId="1286" priority="1286">
      <formula>ISERROR(CQ2)</formula>
    </cfRule>
    <cfRule type="containsBlanks" dxfId="1285" priority="1287">
      <formula>LEN(TRIM(CQ2))=0</formula>
    </cfRule>
  </conditionalFormatting>
  <conditionalFormatting sqref="CW2:CW5">
    <cfRule type="containsErrors" dxfId="1284" priority="1284">
      <formula>ISERROR(CW2)</formula>
    </cfRule>
    <cfRule type="containsBlanks" dxfId="1283" priority="1285">
      <formula>LEN(TRIM(CW2))=0</formula>
    </cfRule>
  </conditionalFormatting>
  <conditionalFormatting sqref="CQ6:CQ8">
    <cfRule type="containsErrors" dxfId="1282" priority="1282">
      <formula>ISERROR(CQ6)</formula>
    </cfRule>
    <cfRule type="containsBlanks" dxfId="1281" priority="1283">
      <formula>LEN(TRIM(CQ6))=0</formula>
    </cfRule>
  </conditionalFormatting>
  <conditionalFormatting sqref="CQ9:CQ14">
    <cfRule type="containsErrors" dxfId="1280" priority="1280">
      <formula>ISERROR(CQ9)</formula>
    </cfRule>
    <cfRule type="containsBlanks" dxfId="1279" priority="1281">
      <formula>LEN(TRIM(CQ9))=0</formula>
    </cfRule>
  </conditionalFormatting>
  <conditionalFormatting sqref="CQ89:CQ95">
    <cfRule type="containsErrors" dxfId="1278" priority="1278">
      <formula>ISERROR(CQ89)</formula>
    </cfRule>
    <cfRule type="containsBlanks" dxfId="1277" priority="1279">
      <formula>LEN(TRIM(CQ89))=0</formula>
    </cfRule>
  </conditionalFormatting>
  <conditionalFormatting sqref="CQ430:CQ446">
    <cfRule type="containsErrors" dxfId="1276" priority="1276">
      <formula>ISERROR(CQ430)</formula>
    </cfRule>
    <cfRule type="containsBlanks" dxfId="1275" priority="1277">
      <formula>LEN(TRIM(CQ430))=0</formula>
    </cfRule>
  </conditionalFormatting>
  <conditionalFormatting sqref="DC430:DC446">
    <cfRule type="containsErrors" dxfId="1274" priority="1274">
      <formula>ISERROR(DC430)</formula>
    </cfRule>
    <cfRule type="containsBlanks" dxfId="1273" priority="1275">
      <formula>LEN(TRIM(DC430))=0</formula>
    </cfRule>
  </conditionalFormatting>
  <conditionalFormatting sqref="CQ103:CQ105">
    <cfRule type="containsErrors" dxfId="1272" priority="1272">
      <formula>ISERROR(CQ103)</formula>
    </cfRule>
    <cfRule type="containsBlanks" dxfId="1271" priority="1273">
      <formula>LEN(TRIM(CQ103))=0</formula>
    </cfRule>
  </conditionalFormatting>
  <conditionalFormatting sqref="CQ106:CQ116">
    <cfRule type="containsErrors" dxfId="1270" priority="1270">
      <formula>ISERROR(CQ106)</formula>
    </cfRule>
    <cfRule type="containsBlanks" dxfId="1269" priority="1271">
      <formula>LEN(TRIM(CQ106))=0</formula>
    </cfRule>
  </conditionalFormatting>
  <conditionalFormatting sqref="CW106:CW116">
    <cfRule type="containsErrors" dxfId="1268" priority="1268">
      <formula>ISERROR(CW106)</formula>
    </cfRule>
    <cfRule type="containsBlanks" dxfId="1267" priority="1269">
      <formula>LEN(TRIM(CW106))=0</formula>
    </cfRule>
  </conditionalFormatting>
  <conditionalFormatting sqref="DB114">
    <cfRule type="containsErrors" dxfId="1266" priority="1266">
      <formula>ISERROR(DB114)</formula>
    </cfRule>
    <cfRule type="containsBlanks" dxfId="1265" priority="1267">
      <formula>LEN(TRIM(DB114))=0</formula>
    </cfRule>
  </conditionalFormatting>
  <conditionalFormatting sqref="DB114">
    <cfRule type="containsText" dxfId="1264" priority="1263" operator="containsText" text="NO CUMPLIDA">
      <formula>NOT(ISERROR(SEARCH("NO CUMPLIDA",DB114)))</formula>
    </cfRule>
    <cfRule type="containsText" dxfId="1263" priority="1264" operator="containsText" text="ACEPTABLE">
      <formula>NOT(ISERROR(SEARCH("ACEPTABLE",DB114)))</formula>
    </cfRule>
    <cfRule type="containsText" dxfId="1262" priority="1265" operator="containsText" text="SOBRESALIENTE">
      <formula>NOT(ISERROR(SEARCH("SOBRESALIENTE",DB114)))</formula>
    </cfRule>
  </conditionalFormatting>
  <conditionalFormatting sqref="CV114:CV116">
    <cfRule type="containsErrors" dxfId="1261" priority="1261">
      <formula>ISERROR(CV114)</formula>
    </cfRule>
    <cfRule type="containsBlanks" dxfId="1260" priority="1262">
      <formula>LEN(TRIM(CV114))=0</formula>
    </cfRule>
  </conditionalFormatting>
  <conditionalFormatting sqref="CV114:CV116">
    <cfRule type="containsText" dxfId="1259" priority="1258" operator="containsText" text="NO CUMPLIDA">
      <formula>NOT(ISERROR(SEARCH("NO CUMPLIDA",CV114)))</formula>
    </cfRule>
    <cfRule type="containsText" dxfId="1258" priority="1259" operator="containsText" text="ACEPTABLE">
      <formula>NOT(ISERROR(SEARCH("ACEPTABLE",CV114)))</formula>
    </cfRule>
    <cfRule type="containsText" dxfId="1257" priority="1260" operator="containsText" text="SOBRESALIENTE">
      <formula>NOT(ISERROR(SEARCH("SOBRESALIENTE",CV114)))</formula>
    </cfRule>
  </conditionalFormatting>
  <conditionalFormatting sqref="CQ56:CQ63">
    <cfRule type="containsErrors" dxfId="1256" priority="1256">
      <formula>ISERROR(CQ56)</formula>
    </cfRule>
    <cfRule type="containsBlanks" dxfId="1255" priority="1257">
      <formula>LEN(TRIM(CQ56))=0</formula>
    </cfRule>
  </conditionalFormatting>
  <conditionalFormatting sqref="CW56:CW63">
    <cfRule type="containsErrors" dxfId="1254" priority="1254">
      <formula>ISERROR(CW56)</formula>
    </cfRule>
    <cfRule type="containsBlanks" dxfId="1253" priority="1255">
      <formula>LEN(TRIM(CW56))=0</formula>
    </cfRule>
  </conditionalFormatting>
  <conditionalFormatting sqref="CQ117:CQ126">
    <cfRule type="containsErrors" dxfId="1252" priority="1252">
      <formula>ISERROR(CQ117)</formula>
    </cfRule>
    <cfRule type="containsBlanks" dxfId="1251" priority="1253">
      <formula>LEN(TRIM(CQ117))=0</formula>
    </cfRule>
  </conditionalFormatting>
  <conditionalFormatting sqref="CW117:CW126">
    <cfRule type="containsErrors" dxfId="1250" priority="1250">
      <formula>ISERROR(CW117)</formula>
    </cfRule>
    <cfRule type="containsBlanks" dxfId="1249" priority="1251">
      <formula>LEN(TRIM(CW117))=0</formula>
    </cfRule>
  </conditionalFormatting>
  <conditionalFormatting sqref="CW224:CW232">
    <cfRule type="containsErrors" dxfId="1248" priority="1248">
      <formula>ISERROR(CW224)</formula>
    </cfRule>
    <cfRule type="containsBlanks" dxfId="1247" priority="1249">
      <formula>LEN(TRIM(CW224))=0</formula>
    </cfRule>
  </conditionalFormatting>
  <conditionalFormatting sqref="DC203:DC205">
    <cfRule type="containsErrors" dxfId="1246" priority="1246">
      <formula>ISERROR(DC203)</formula>
    </cfRule>
    <cfRule type="containsBlanks" dxfId="1245" priority="1247">
      <formula>LEN(TRIM(DC203))=0</formula>
    </cfRule>
  </conditionalFormatting>
  <conditionalFormatting sqref="CQ127:CQ129">
    <cfRule type="containsErrors" dxfId="1244" priority="1244">
      <formula>ISERROR(CQ127)</formula>
    </cfRule>
    <cfRule type="containsBlanks" dxfId="1243" priority="1245">
      <formula>LEN(TRIM(CQ127))=0</formula>
    </cfRule>
  </conditionalFormatting>
  <conditionalFormatting sqref="CW127:CW129">
    <cfRule type="containsErrors" dxfId="1242" priority="1242">
      <formula>ISERROR(CW127)</formula>
    </cfRule>
    <cfRule type="containsBlanks" dxfId="1241" priority="1243">
      <formula>LEN(TRIM(CW127))=0</formula>
    </cfRule>
  </conditionalFormatting>
  <conditionalFormatting sqref="CQ130:CQ132">
    <cfRule type="containsErrors" dxfId="1240" priority="1240">
      <formula>ISERROR(CQ130)</formula>
    </cfRule>
    <cfRule type="containsBlanks" dxfId="1239" priority="1241">
      <formula>LEN(TRIM(CQ130))=0</formula>
    </cfRule>
  </conditionalFormatting>
  <conditionalFormatting sqref="CW130:CW132">
    <cfRule type="containsErrors" dxfId="1238" priority="1238">
      <formula>ISERROR(CW130)</formula>
    </cfRule>
    <cfRule type="containsBlanks" dxfId="1237" priority="1239">
      <formula>LEN(TRIM(CW130))=0</formula>
    </cfRule>
  </conditionalFormatting>
  <conditionalFormatting sqref="CW233:CW245">
    <cfRule type="containsErrors" dxfId="1236" priority="1236">
      <formula>ISERROR(CW233)</formula>
    </cfRule>
    <cfRule type="containsBlanks" dxfId="1235" priority="1237">
      <formula>LEN(TRIM(CW233))=0</formula>
    </cfRule>
  </conditionalFormatting>
  <conditionalFormatting sqref="DC233:DC245">
    <cfRule type="containsErrors" dxfId="1234" priority="1234">
      <formula>ISERROR(DC233)</formula>
    </cfRule>
    <cfRule type="containsBlanks" dxfId="1233" priority="1235">
      <formula>LEN(TRIM(DC233))=0</formula>
    </cfRule>
  </conditionalFormatting>
  <conditionalFormatting sqref="CW246:CW249">
    <cfRule type="containsErrors" dxfId="1232" priority="1232">
      <formula>ISERROR(CW246)</formula>
    </cfRule>
    <cfRule type="containsBlanks" dxfId="1231" priority="1233">
      <formula>LEN(TRIM(CW246))=0</formula>
    </cfRule>
  </conditionalFormatting>
  <conditionalFormatting sqref="DC246:DC249">
    <cfRule type="containsErrors" dxfId="1230" priority="1230">
      <formula>ISERROR(DC246)</formula>
    </cfRule>
    <cfRule type="containsBlanks" dxfId="1229" priority="1231">
      <formula>LEN(TRIM(DC246))=0</formula>
    </cfRule>
  </conditionalFormatting>
  <conditionalFormatting sqref="CQ133:CQ143">
    <cfRule type="containsErrors" dxfId="1228" priority="1228">
      <formula>ISERROR(CQ133)</formula>
    </cfRule>
    <cfRule type="containsBlanks" dxfId="1227" priority="1229">
      <formula>LEN(TRIM(CQ133))=0</formula>
    </cfRule>
  </conditionalFormatting>
  <conditionalFormatting sqref="CW133:CW143">
    <cfRule type="containsErrors" dxfId="1226" priority="1226">
      <formula>ISERROR(CW133)</formula>
    </cfRule>
    <cfRule type="containsBlanks" dxfId="1225" priority="1227">
      <formula>LEN(TRIM(CW133))=0</formula>
    </cfRule>
  </conditionalFormatting>
  <conditionalFormatting sqref="CQ194:CQ198">
    <cfRule type="containsErrors" dxfId="1224" priority="1224">
      <formula>ISERROR(CQ194)</formula>
    </cfRule>
    <cfRule type="containsBlanks" dxfId="1223" priority="1225">
      <formula>LEN(TRIM(CQ194))=0</formula>
    </cfRule>
  </conditionalFormatting>
  <conditionalFormatting sqref="CW194:CW198">
    <cfRule type="containsErrors" dxfId="1222" priority="1222">
      <formula>ISERROR(CW194)</formula>
    </cfRule>
    <cfRule type="containsBlanks" dxfId="1221" priority="1223">
      <formula>LEN(TRIM(CW194))=0</formula>
    </cfRule>
  </conditionalFormatting>
  <conditionalFormatting sqref="CW250:CW254">
    <cfRule type="containsErrors" dxfId="1220" priority="1220">
      <formula>ISERROR(CW250)</formula>
    </cfRule>
    <cfRule type="containsBlanks" dxfId="1219" priority="1221">
      <formula>LEN(TRIM(CW250))=0</formula>
    </cfRule>
  </conditionalFormatting>
  <conditionalFormatting sqref="DC250:DC254">
    <cfRule type="containsErrors" dxfId="1218" priority="1218">
      <formula>ISERROR(DC250)</formula>
    </cfRule>
    <cfRule type="containsBlanks" dxfId="1217" priority="1219">
      <formula>LEN(TRIM(DC250))=0</formula>
    </cfRule>
  </conditionalFormatting>
  <conditionalFormatting sqref="CP31">
    <cfRule type="containsErrors" dxfId="1216" priority="1216">
      <formula>ISERROR(CP31)</formula>
    </cfRule>
    <cfRule type="containsBlanks" dxfId="1215" priority="1217">
      <formula>LEN(TRIM(CP31))=0</formula>
    </cfRule>
  </conditionalFormatting>
  <conditionalFormatting sqref="CP31">
    <cfRule type="containsText" dxfId="1214" priority="1213" operator="containsText" text="NO CUMPLIDA">
      <formula>NOT(ISERROR(SEARCH("NO CUMPLIDA",CP31)))</formula>
    </cfRule>
    <cfRule type="containsText" dxfId="1213" priority="1214" operator="containsText" text="ACEPTABLE">
      <formula>NOT(ISERROR(SEARCH("ACEPTABLE",CP31)))</formula>
    </cfRule>
    <cfRule type="containsText" dxfId="1212" priority="1215" operator="containsText" text="SOBRESALIENTE">
      <formula>NOT(ISERROR(SEARCH("SOBRESALIENTE",CP31)))</formula>
    </cfRule>
  </conditionalFormatting>
  <conditionalFormatting sqref="CP31">
    <cfRule type="containsText" dxfId="1211" priority="1210" operator="containsText" text="NO CUMPLIDA">
      <formula>NOT(ISERROR(SEARCH("NO CUMPLIDA",CP31)))</formula>
    </cfRule>
    <cfRule type="containsText" dxfId="1210" priority="1211" operator="containsText" text="ACEPTABLE">
      <formula>NOT(ISERROR(SEARCH("ACEPTABLE",CP31)))</formula>
    </cfRule>
    <cfRule type="containsText" dxfId="1209" priority="1212" operator="containsText" text="SOBRESALIENTE">
      <formula>NOT(ISERROR(SEARCH("SOBRESALIENTE",CP31)))</formula>
    </cfRule>
  </conditionalFormatting>
  <conditionalFormatting sqref="CP32">
    <cfRule type="containsErrors" dxfId="1208" priority="1208">
      <formula>ISERROR(CP32)</formula>
    </cfRule>
    <cfRule type="containsBlanks" dxfId="1207" priority="1209">
      <formula>LEN(TRIM(CP32))=0</formula>
    </cfRule>
  </conditionalFormatting>
  <conditionalFormatting sqref="CP32">
    <cfRule type="containsText" dxfId="1206" priority="1205" operator="containsText" text="NO CUMPLIDA">
      <formula>NOT(ISERROR(SEARCH("NO CUMPLIDA",CP32)))</formula>
    </cfRule>
    <cfRule type="containsText" dxfId="1205" priority="1206" operator="containsText" text="ACEPTABLE">
      <formula>NOT(ISERROR(SEARCH("ACEPTABLE",CP32)))</formula>
    </cfRule>
    <cfRule type="containsText" dxfId="1204" priority="1207" operator="containsText" text="SOBRESALIENTE">
      <formula>NOT(ISERROR(SEARCH("SOBRESALIENTE",CP32)))</formula>
    </cfRule>
  </conditionalFormatting>
  <conditionalFormatting sqref="CP32">
    <cfRule type="containsText" dxfId="1203" priority="1202" operator="containsText" text="NO CUMPLIDA">
      <formula>NOT(ISERROR(SEARCH("NO CUMPLIDA",CP32)))</formula>
    </cfRule>
    <cfRule type="containsText" dxfId="1202" priority="1203" operator="containsText" text="ACEPTABLE">
      <formula>NOT(ISERROR(SEARCH("ACEPTABLE",CP32)))</formula>
    </cfRule>
    <cfRule type="containsText" dxfId="1201" priority="1204" operator="containsText" text="SOBRESALIENTE">
      <formula>NOT(ISERROR(SEARCH("SOBRESALIENTE",CP32)))</formula>
    </cfRule>
  </conditionalFormatting>
  <conditionalFormatting sqref="CV31">
    <cfRule type="containsErrors" dxfId="1200" priority="1200">
      <formula>ISERROR(CV31)</formula>
    </cfRule>
    <cfRule type="containsBlanks" dxfId="1199" priority="1201">
      <formula>LEN(TRIM(CV31))=0</formula>
    </cfRule>
  </conditionalFormatting>
  <conditionalFormatting sqref="CV31">
    <cfRule type="containsText" dxfId="1198" priority="1197" operator="containsText" text="NO CUMPLIDA">
      <formula>NOT(ISERROR(SEARCH("NO CUMPLIDA",CV31)))</formula>
    </cfRule>
    <cfRule type="containsText" dxfId="1197" priority="1198" operator="containsText" text="ACEPTABLE">
      <formula>NOT(ISERROR(SEARCH("ACEPTABLE",CV31)))</formula>
    </cfRule>
    <cfRule type="containsText" dxfId="1196" priority="1199" operator="containsText" text="SOBRESALIENTE">
      <formula>NOT(ISERROR(SEARCH("SOBRESALIENTE",CV31)))</formula>
    </cfRule>
  </conditionalFormatting>
  <conditionalFormatting sqref="CV31">
    <cfRule type="containsText" dxfId="1195" priority="1194" operator="containsText" text="NO CUMPLIDA">
      <formula>NOT(ISERROR(SEARCH("NO CUMPLIDA",CV31)))</formula>
    </cfRule>
    <cfRule type="containsText" dxfId="1194" priority="1195" operator="containsText" text="ACEPTABLE">
      <formula>NOT(ISERROR(SEARCH("ACEPTABLE",CV31)))</formula>
    </cfRule>
    <cfRule type="containsText" dxfId="1193" priority="1196" operator="containsText" text="SOBRESALIENTE">
      <formula>NOT(ISERROR(SEARCH("SOBRESALIENTE",CV31)))</formula>
    </cfRule>
  </conditionalFormatting>
  <conditionalFormatting sqref="CQ144:CQ155">
    <cfRule type="containsErrors" dxfId="1192" priority="1192">
      <formula>ISERROR(CQ144)</formula>
    </cfRule>
    <cfRule type="containsBlanks" dxfId="1191" priority="1193">
      <formula>LEN(TRIM(CQ144))=0</formula>
    </cfRule>
  </conditionalFormatting>
  <conditionalFormatting sqref="CW144:CW155">
    <cfRule type="containsErrors" dxfId="1190" priority="1190">
      <formula>ISERROR(CW144)</formula>
    </cfRule>
    <cfRule type="containsBlanks" dxfId="1189" priority="1191">
      <formula>LEN(TRIM(CW144))=0</formula>
    </cfRule>
  </conditionalFormatting>
  <conditionalFormatting sqref="CQ156:CQ165">
    <cfRule type="containsErrors" dxfId="1188" priority="1188">
      <formula>ISERROR(CQ156)</formula>
    </cfRule>
    <cfRule type="containsBlanks" dxfId="1187" priority="1189">
      <formula>LEN(TRIM(CQ156))=0</formula>
    </cfRule>
  </conditionalFormatting>
  <conditionalFormatting sqref="CW156:CW165">
    <cfRule type="containsErrors" dxfId="1186" priority="1186">
      <formula>ISERROR(CW156)</formula>
    </cfRule>
    <cfRule type="containsBlanks" dxfId="1185" priority="1187">
      <formula>LEN(TRIM(CW156))=0</formula>
    </cfRule>
  </conditionalFormatting>
  <conditionalFormatting sqref="CP319">
    <cfRule type="containsErrors" dxfId="1184" priority="1184">
      <formula>ISERROR(CP319)</formula>
    </cfRule>
    <cfRule type="containsBlanks" dxfId="1183" priority="1185">
      <formula>LEN(TRIM(CP319))=0</formula>
    </cfRule>
  </conditionalFormatting>
  <conditionalFormatting sqref="CP319">
    <cfRule type="containsText" dxfId="1182" priority="1181" operator="containsText" text="NO CUMPLIDA">
      <formula>NOT(ISERROR(SEARCH("NO CUMPLIDA",CP319)))</formula>
    </cfRule>
    <cfRule type="containsText" dxfId="1181" priority="1182" operator="containsText" text="ACEPTABLE">
      <formula>NOT(ISERROR(SEARCH("ACEPTABLE",CP319)))</formula>
    </cfRule>
    <cfRule type="containsText" dxfId="1180" priority="1183" operator="containsText" text="SOBRESALIENTE">
      <formula>NOT(ISERROR(SEARCH("SOBRESALIENTE",CP319)))</formula>
    </cfRule>
  </conditionalFormatting>
  <conditionalFormatting sqref="CK166:CK175">
    <cfRule type="containsErrors" dxfId="1179" priority="1179">
      <formula>ISERROR(CK166)</formula>
    </cfRule>
    <cfRule type="containsBlanks" dxfId="1178" priority="1180">
      <formula>LEN(TRIM(CK166))=0</formula>
    </cfRule>
  </conditionalFormatting>
  <conditionalFormatting sqref="CQ166:CQ175">
    <cfRule type="containsErrors" dxfId="1177" priority="1177">
      <formula>ISERROR(CQ166)</formula>
    </cfRule>
    <cfRule type="containsBlanks" dxfId="1176" priority="1178">
      <formula>LEN(TRIM(CQ166))=0</formula>
    </cfRule>
  </conditionalFormatting>
  <conditionalFormatting sqref="CW166:CW175">
    <cfRule type="containsErrors" dxfId="1175" priority="1175">
      <formula>ISERROR(CW166)</formula>
    </cfRule>
    <cfRule type="containsBlanks" dxfId="1174" priority="1176">
      <formula>LEN(TRIM(CW166))=0</formula>
    </cfRule>
  </conditionalFormatting>
  <conditionalFormatting sqref="DC166:DC175">
    <cfRule type="containsErrors" dxfId="1173" priority="1173">
      <formula>ISERROR(DC166)</formula>
    </cfRule>
    <cfRule type="containsBlanks" dxfId="1172" priority="1174">
      <formula>LEN(TRIM(DC166))=0</formula>
    </cfRule>
  </conditionalFormatting>
  <conditionalFormatting sqref="CV327">
    <cfRule type="containsErrors" dxfId="1171" priority="1171">
      <formula>ISERROR(CV327)</formula>
    </cfRule>
    <cfRule type="containsBlanks" dxfId="1170" priority="1172">
      <formula>LEN(TRIM(CV327))=0</formula>
    </cfRule>
  </conditionalFormatting>
  <conditionalFormatting sqref="CV327">
    <cfRule type="containsText" dxfId="1169" priority="1168" operator="containsText" text="NO CUMPLIDA">
      <formula>NOT(ISERROR(SEARCH("NO CUMPLIDA",CV327)))</formula>
    </cfRule>
    <cfRule type="containsText" dxfId="1168" priority="1169" operator="containsText" text="ACEPTABLE">
      <formula>NOT(ISERROR(SEARCH("ACEPTABLE",CV327)))</formula>
    </cfRule>
    <cfRule type="containsText" dxfId="1167" priority="1170" operator="containsText" text="SOBRESALIENTE">
      <formula>NOT(ISERROR(SEARCH("SOBRESALIENTE",CV327)))</formula>
    </cfRule>
  </conditionalFormatting>
  <conditionalFormatting sqref="CP327">
    <cfRule type="containsErrors" dxfId="1166" priority="1166">
      <formula>ISERROR(CP327)</formula>
    </cfRule>
    <cfRule type="containsBlanks" dxfId="1165" priority="1167">
      <formula>LEN(TRIM(CP327))=0</formula>
    </cfRule>
  </conditionalFormatting>
  <conditionalFormatting sqref="CP327">
    <cfRule type="containsText" dxfId="1164" priority="1163" operator="containsText" text="NO CUMPLIDA">
      <formula>NOT(ISERROR(SEARCH("NO CUMPLIDA",CP327)))</formula>
    </cfRule>
    <cfRule type="containsText" dxfId="1163" priority="1164" operator="containsText" text="ACEPTABLE">
      <formula>NOT(ISERROR(SEARCH("ACEPTABLE",CP327)))</formula>
    </cfRule>
    <cfRule type="containsText" dxfId="1162" priority="1165" operator="containsText" text="SOBRESALIENTE">
      <formula>NOT(ISERROR(SEARCH("SOBRESALIENTE",CP327)))</formula>
    </cfRule>
  </conditionalFormatting>
  <conditionalFormatting sqref="CP323">
    <cfRule type="containsErrors" dxfId="1161" priority="1161">
      <formula>ISERROR(CP323)</formula>
    </cfRule>
    <cfRule type="containsBlanks" dxfId="1160" priority="1162">
      <formula>LEN(TRIM(CP323))=0</formula>
    </cfRule>
  </conditionalFormatting>
  <conditionalFormatting sqref="CP323">
    <cfRule type="containsText" dxfId="1159" priority="1158" operator="containsText" text="NO CUMPLIDA">
      <formula>NOT(ISERROR(SEARCH("NO CUMPLIDA",CP323)))</formula>
    </cfRule>
    <cfRule type="containsText" dxfId="1158" priority="1159" operator="containsText" text="ACEPTABLE">
      <formula>NOT(ISERROR(SEARCH("ACEPTABLE",CP323)))</formula>
    </cfRule>
    <cfRule type="containsText" dxfId="1157" priority="1160" operator="containsText" text="SOBRESALIENTE">
      <formula>NOT(ISERROR(SEARCH("SOBRESALIENTE",CP323)))</formula>
    </cfRule>
  </conditionalFormatting>
  <conditionalFormatting sqref="CV323">
    <cfRule type="containsErrors" dxfId="1156" priority="1156">
      <formula>ISERROR(CV323)</formula>
    </cfRule>
    <cfRule type="containsBlanks" dxfId="1155" priority="1157">
      <formula>LEN(TRIM(CV323))=0</formula>
    </cfRule>
  </conditionalFormatting>
  <conditionalFormatting sqref="CV323">
    <cfRule type="containsText" dxfId="1154" priority="1153" operator="containsText" text="NO CUMPLIDA">
      <formula>NOT(ISERROR(SEARCH("NO CUMPLIDA",CV323)))</formula>
    </cfRule>
    <cfRule type="containsText" dxfId="1153" priority="1154" operator="containsText" text="ACEPTABLE">
      <formula>NOT(ISERROR(SEARCH("ACEPTABLE",CV323)))</formula>
    </cfRule>
    <cfRule type="containsText" dxfId="1152" priority="1155" operator="containsText" text="SOBRESALIENTE">
      <formula>NOT(ISERROR(SEARCH("SOBRESALIENTE",CV323)))</formula>
    </cfRule>
  </conditionalFormatting>
  <conditionalFormatting sqref="CV329">
    <cfRule type="containsErrors" dxfId="1151" priority="1151">
      <formula>ISERROR(CV329)</formula>
    </cfRule>
    <cfRule type="containsBlanks" dxfId="1150" priority="1152">
      <formula>LEN(TRIM(CV329))=0</formula>
    </cfRule>
  </conditionalFormatting>
  <conditionalFormatting sqref="CV329">
    <cfRule type="containsText" dxfId="1149" priority="1148" operator="containsText" text="NO CUMPLIDA">
      <formula>NOT(ISERROR(SEARCH("NO CUMPLIDA",CV329)))</formula>
    </cfRule>
    <cfRule type="containsText" dxfId="1148" priority="1149" operator="containsText" text="ACEPTABLE">
      <formula>NOT(ISERROR(SEARCH("ACEPTABLE",CV329)))</formula>
    </cfRule>
    <cfRule type="containsText" dxfId="1147" priority="1150" operator="containsText" text="SOBRESALIENTE">
      <formula>NOT(ISERROR(SEARCH("SOBRESALIENTE",CV329)))</formula>
    </cfRule>
  </conditionalFormatting>
  <conditionalFormatting sqref="CP329">
    <cfRule type="containsErrors" dxfId="1146" priority="1146">
      <formula>ISERROR(CP329)</formula>
    </cfRule>
    <cfRule type="containsBlanks" dxfId="1145" priority="1147">
      <formula>LEN(TRIM(CP329))=0</formula>
    </cfRule>
  </conditionalFormatting>
  <conditionalFormatting sqref="CP329">
    <cfRule type="containsText" dxfId="1144" priority="1143" operator="containsText" text="NO CUMPLIDA">
      <formula>NOT(ISERROR(SEARCH("NO CUMPLIDA",CP329)))</formula>
    </cfRule>
    <cfRule type="containsText" dxfId="1143" priority="1144" operator="containsText" text="ACEPTABLE">
      <formula>NOT(ISERROR(SEARCH("ACEPTABLE",CP329)))</formula>
    </cfRule>
    <cfRule type="containsText" dxfId="1142" priority="1145" operator="containsText" text="SOBRESALIENTE">
      <formula>NOT(ISERROR(SEARCH("SOBRESALIENTE",CP329)))</formula>
    </cfRule>
  </conditionalFormatting>
  <conditionalFormatting sqref="CQ182:CQ188">
    <cfRule type="containsErrors" dxfId="1141" priority="1141">
      <formula>ISERROR(CQ182)</formula>
    </cfRule>
    <cfRule type="containsBlanks" dxfId="1140" priority="1142">
      <formula>LEN(TRIM(CQ182))=0</formula>
    </cfRule>
  </conditionalFormatting>
  <conditionalFormatting sqref="CW64:CW72">
    <cfRule type="containsErrors" dxfId="1139" priority="1139">
      <formula>ISERROR(CW64)</formula>
    </cfRule>
    <cfRule type="containsBlanks" dxfId="1138" priority="1140">
      <formula>LEN(TRIM(CW64))=0</formula>
    </cfRule>
  </conditionalFormatting>
  <conditionalFormatting sqref="CQ64:CQ72">
    <cfRule type="containsErrors" dxfId="1137" priority="1137">
      <formula>ISERROR(CQ64)</formula>
    </cfRule>
    <cfRule type="containsBlanks" dxfId="1136" priority="1138">
      <formula>LEN(TRIM(CQ64))=0</formula>
    </cfRule>
  </conditionalFormatting>
  <conditionalFormatting sqref="CP65">
    <cfRule type="containsErrors" dxfId="1135" priority="1135">
      <formula>ISERROR(CP65)</formula>
    </cfRule>
    <cfRule type="containsBlanks" dxfId="1134" priority="1136">
      <formula>LEN(TRIM(CP65))=0</formula>
    </cfRule>
  </conditionalFormatting>
  <conditionalFormatting sqref="CP65">
    <cfRule type="containsText" dxfId="1133" priority="1132" operator="containsText" text="NO CUMPLIDA">
      <formula>NOT(ISERROR(SEARCH("NO CUMPLIDA",CP65)))</formula>
    </cfRule>
    <cfRule type="containsText" dxfId="1132" priority="1133" operator="containsText" text="ACEPTABLE">
      <formula>NOT(ISERROR(SEARCH("ACEPTABLE",CP65)))</formula>
    </cfRule>
    <cfRule type="containsText" dxfId="1131" priority="1134" operator="containsText" text="SOBRESALIENTE">
      <formula>NOT(ISERROR(SEARCH("SOBRESALIENTE",CP65)))</formula>
    </cfRule>
  </conditionalFormatting>
  <conditionalFormatting sqref="CV65">
    <cfRule type="containsErrors" dxfId="1130" priority="1130">
      <formula>ISERROR(CV65)</formula>
    </cfRule>
    <cfRule type="containsBlanks" dxfId="1129" priority="1131">
      <formula>LEN(TRIM(CV65))=0</formula>
    </cfRule>
  </conditionalFormatting>
  <conditionalFormatting sqref="CV65">
    <cfRule type="containsText" dxfId="1128" priority="1127" operator="containsText" text="NO CUMPLIDA">
      <formula>NOT(ISERROR(SEARCH("NO CUMPLIDA",CV65)))</formula>
    </cfRule>
    <cfRule type="containsText" dxfId="1127" priority="1128" operator="containsText" text="ACEPTABLE">
      <formula>NOT(ISERROR(SEARCH("ACEPTABLE",CV65)))</formula>
    </cfRule>
    <cfRule type="containsText" dxfId="1126" priority="1129" operator="containsText" text="SOBRESALIENTE">
      <formula>NOT(ISERROR(SEARCH("SOBRESALIENTE",CV65)))</formula>
    </cfRule>
  </conditionalFormatting>
  <conditionalFormatting sqref="DB65">
    <cfRule type="containsErrors" dxfId="1125" priority="1125">
      <formula>ISERROR(DB65)</formula>
    </cfRule>
    <cfRule type="containsBlanks" dxfId="1124" priority="1126">
      <formula>LEN(TRIM(DB65))=0</formula>
    </cfRule>
  </conditionalFormatting>
  <conditionalFormatting sqref="DB65">
    <cfRule type="containsText" dxfId="1123" priority="1122" operator="containsText" text="NO CUMPLIDA">
      <formula>NOT(ISERROR(SEARCH("NO CUMPLIDA",DB65)))</formula>
    </cfRule>
    <cfRule type="containsText" dxfId="1122" priority="1123" operator="containsText" text="ACEPTABLE">
      <formula>NOT(ISERROR(SEARCH("ACEPTABLE",DB65)))</formula>
    </cfRule>
    <cfRule type="containsText" dxfId="1121" priority="1124" operator="containsText" text="SOBRESALIENTE">
      <formula>NOT(ISERROR(SEARCH("SOBRESALIENTE",DB65)))</formula>
    </cfRule>
  </conditionalFormatting>
  <conditionalFormatting sqref="CP34">
    <cfRule type="containsErrors" dxfId="1120" priority="1120">
      <formula>ISERROR(CP34)</formula>
    </cfRule>
    <cfRule type="containsBlanks" dxfId="1119" priority="1121">
      <formula>LEN(TRIM(CP34))=0</formula>
    </cfRule>
  </conditionalFormatting>
  <conditionalFormatting sqref="CP34">
    <cfRule type="containsText" dxfId="1118" priority="1117" operator="containsText" text="NO CUMPLIDA">
      <formula>NOT(ISERROR(SEARCH("NO CUMPLIDA",CP34)))</formula>
    </cfRule>
    <cfRule type="containsText" dxfId="1117" priority="1118" operator="containsText" text="ACEPTABLE">
      <formula>NOT(ISERROR(SEARCH("ACEPTABLE",CP34)))</formula>
    </cfRule>
    <cfRule type="containsText" dxfId="1116" priority="1119" operator="containsText" text="SOBRESALIENTE">
      <formula>NOT(ISERROR(SEARCH("SOBRESALIENTE",CP34)))</formula>
    </cfRule>
  </conditionalFormatting>
  <conditionalFormatting sqref="CP34">
    <cfRule type="containsText" dxfId="1115" priority="1114" operator="containsText" text="NO CUMPLIDA">
      <formula>NOT(ISERROR(SEARCH("NO CUMPLIDA",CP34)))</formula>
    </cfRule>
    <cfRule type="containsText" dxfId="1114" priority="1115" operator="containsText" text="ACEPTABLE">
      <formula>NOT(ISERROR(SEARCH("ACEPTABLE",CP34)))</formula>
    </cfRule>
    <cfRule type="containsText" dxfId="1113" priority="1116" operator="containsText" text="SOBRESALIENTE">
      <formula>NOT(ISERROR(SEARCH("SOBRESALIENTE",CP34)))</formula>
    </cfRule>
  </conditionalFormatting>
  <conditionalFormatting sqref="CP50">
    <cfRule type="containsErrors" dxfId="1112" priority="1112">
      <formula>ISERROR(CP50)</formula>
    </cfRule>
    <cfRule type="containsBlanks" dxfId="1111" priority="1113">
      <formula>LEN(TRIM(CP50))=0</formula>
    </cfRule>
  </conditionalFormatting>
  <conditionalFormatting sqref="CP50">
    <cfRule type="containsText" dxfId="1110" priority="1109" operator="containsText" text="NO CUMPLIDA">
      <formula>NOT(ISERROR(SEARCH("NO CUMPLIDA",CP50)))</formula>
    </cfRule>
    <cfRule type="containsText" dxfId="1109" priority="1110" operator="containsText" text="ACEPTABLE">
      <formula>NOT(ISERROR(SEARCH("ACEPTABLE",CP50)))</formula>
    </cfRule>
    <cfRule type="containsText" dxfId="1108" priority="1111" operator="containsText" text="SOBRESALIENTE">
      <formula>NOT(ISERROR(SEARCH("SOBRESALIENTE",CP50)))</formula>
    </cfRule>
  </conditionalFormatting>
  <conditionalFormatting sqref="CP50">
    <cfRule type="containsText" dxfId="1107" priority="1106" operator="containsText" text="NO CUMPLIDA">
      <formula>NOT(ISERROR(SEARCH("NO CUMPLIDA",CP50)))</formula>
    </cfRule>
    <cfRule type="containsText" dxfId="1106" priority="1107" operator="containsText" text="ACEPTABLE">
      <formula>NOT(ISERROR(SEARCH("ACEPTABLE",CP50)))</formula>
    </cfRule>
    <cfRule type="containsText" dxfId="1105" priority="1108" operator="containsText" text="SOBRESALIENTE">
      <formula>NOT(ISERROR(SEARCH("SOBRESALIENTE",CP50)))</formula>
    </cfRule>
  </conditionalFormatting>
  <conditionalFormatting sqref="CV34">
    <cfRule type="containsErrors" dxfId="1104" priority="1104">
      <formula>ISERROR(CV34)</formula>
    </cfRule>
    <cfRule type="containsBlanks" dxfId="1103" priority="1105">
      <formula>LEN(TRIM(CV34))=0</formula>
    </cfRule>
  </conditionalFormatting>
  <conditionalFormatting sqref="CV34">
    <cfRule type="containsText" dxfId="1102" priority="1101" operator="containsText" text="NO CUMPLIDA">
      <formula>NOT(ISERROR(SEARCH("NO CUMPLIDA",CV34)))</formula>
    </cfRule>
    <cfRule type="containsText" dxfId="1101" priority="1102" operator="containsText" text="ACEPTABLE">
      <formula>NOT(ISERROR(SEARCH("ACEPTABLE",CV34)))</formula>
    </cfRule>
    <cfRule type="containsText" dxfId="1100" priority="1103" operator="containsText" text="SOBRESALIENTE">
      <formula>NOT(ISERROR(SEARCH("SOBRESALIENTE",CV34)))</formula>
    </cfRule>
  </conditionalFormatting>
  <conditionalFormatting sqref="CV34">
    <cfRule type="containsText" dxfId="1099" priority="1098" operator="containsText" text="NO CUMPLIDA">
      <formula>NOT(ISERROR(SEARCH("NO CUMPLIDA",CV34)))</formula>
    </cfRule>
    <cfRule type="containsText" dxfId="1098" priority="1099" operator="containsText" text="ACEPTABLE">
      <formula>NOT(ISERROR(SEARCH("ACEPTABLE",CV34)))</formula>
    </cfRule>
    <cfRule type="containsText" dxfId="1097" priority="1100" operator="containsText" text="SOBRESALIENTE">
      <formula>NOT(ISERROR(SEARCH("SOBRESALIENTE",CV34)))</formula>
    </cfRule>
  </conditionalFormatting>
  <conditionalFormatting sqref="CV43">
    <cfRule type="containsErrors" dxfId="1096" priority="1096">
      <formula>ISERROR(CV43)</formula>
    </cfRule>
    <cfRule type="containsBlanks" dxfId="1095" priority="1097">
      <formula>LEN(TRIM(CV43))=0</formula>
    </cfRule>
  </conditionalFormatting>
  <conditionalFormatting sqref="CV43">
    <cfRule type="containsText" dxfId="1094" priority="1093" operator="containsText" text="NO CUMPLIDA">
      <formula>NOT(ISERROR(SEARCH("NO CUMPLIDA",CV43)))</formula>
    </cfRule>
    <cfRule type="containsText" dxfId="1093" priority="1094" operator="containsText" text="ACEPTABLE">
      <formula>NOT(ISERROR(SEARCH("ACEPTABLE",CV43)))</formula>
    </cfRule>
    <cfRule type="containsText" dxfId="1092" priority="1095" operator="containsText" text="SOBRESALIENTE">
      <formula>NOT(ISERROR(SEARCH("SOBRESALIENTE",CV43)))</formula>
    </cfRule>
  </conditionalFormatting>
  <conditionalFormatting sqref="CV43">
    <cfRule type="containsText" dxfId="1091" priority="1090" operator="containsText" text="NO CUMPLIDA">
      <formula>NOT(ISERROR(SEARCH("NO CUMPLIDA",CV43)))</formula>
    </cfRule>
    <cfRule type="containsText" dxfId="1090" priority="1091" operator="containsText" text="ACEPTABLE">
      <formula>NOT(ISERROR(SEARCH("ACEPTABLE",CV43)))</formula>
    </cfRule>
    <cfRule type="containsText" dxfId="1089" priority="1092" operator="containsText" text="SOBRESALIENTE">
      <formula>NOT(ISERROR(SEARCH("SOBRESALIENTE",CV43)))</formula>
    </cfRule>
  </conditionalFormatting>
  <conditionalFormatting sqref="CV46">
    <cfRule type="containsErrors" dxfId="1088" priority="1088">
      <formula>ISERROR(CV46)</formula>
    </cfRule>
    <cfRule type="containsBlanks" dxfId="1087" priority="1089">
      <formula>LEN(TRIM(CV46))=0</formula>
    </cfRule>
  </conditionalFormatting>
  <conditionalFormatting sqref="CV46">
    <cfRule type="containsText" dxfId="1086" priority="1085" operator="containsText" text="NO CUMPLIDA">
      <formula>NOT(ISERROR(SEARCH("NO CUMPLIDA",CV46)))</formula>
    </cfRule>
    <cfRule type="containsText" dxfId="1085" priority="1086" operator="containsText" text="ACEPTABLE">
      <formula>NOT(ISERROR(SEARCH("ACEPTABLE",CV46)))</formula>
    </cfRule>
    <cfRule type="containsText" dxfId="1084" priority="1087" operator="containsText" text="SOBRESALIENTE">
      <formula>NOT(ISERROR(SEARCH("SOBRESALIENTE",CV46)))</formula>
    </cfRule>
  </conditionalFormatting>
  <conditionalFormatting sqref="CV46">
    <cfRule type="containsText" dxfId="1083" priority="1082" operator="containsText" text="NO CUMPLIDA">
      <formula>NOT(ISERROR(SEARCH("NO CUMPLIDA",CV46)))</formula>
    </cfRule>
    <cfRule type="containsText" dxfId="1082" priority="1083" operator="containsText" text="ACEPTABLE">
      <formula>NOT(ISERROR(SEARCH("ACEPTABLE",CV46)))</formula>
    </cfRule>
    <cfRule type="containsText" dxfId="1081" priority="1084" operator="containsText" text="SOBRESALIENTE">
      <formula>NOT(ISERROR(SEARCH("SOBRESALIENTE",CV46)))</formula>
    </cfRule>
  </conditionalFormatting>
  <conditionalFormatting sqref="CV50">
    <cfRule type="containsErrors" dxfId="1080" priority="1080">
      <formula>ISERROR(CV50)</formula>
    </cfRule>
    <cfRule type="containsBlanks" dxfId="1079" priority="1081">
      <formula>LEN(TRIM(CV50))=0</formula>
    </cfRule>
  </conditionalFormatting>
  <conditionalFormatting sqref="CV50">
    <cfRule type="containsText" dxfId="1078" priority="1077" operator="containsText" text="NO CUMPLIDA">
      <formula>NOT(ISERROR(SEARCH("NO CUMPLIDA",CV50)))</formula>
    </cfRule>
    <cfRule type="containsText" dxfId="1077" priority="1078" operator="containsText" text="ACEPTABLE">
      <formula>NOT(ISERROR(SEARCH("ACEPTABLE",CV50)))</formula>
    </cfRule>
    <cfRule type="containsText" dxfId="1076" priority="1079" operator="containsText" text="SOBRESALIENTE">
      <formula>NOT(ISERROR(SEARCH("SOBRESALIENTE",CV50)))</formula>
    </cfRule>
  </conditionalFormatting>
  <conditionalFormatting sqref="CV50">
    <cfRule type="containsText" dxfId="1075" priority="1074" operator="containsText" text="NO CUMPLIDA">
      <formula>NOT(ISERROR(SEARCH("NO CUMPLIDA",CV50)))</formula>
    </cfRule>
    <cfRule type="containsText" dxfId="1074" priority="1075" operator="containsText" text="ACEPTABLE">
      <formula>NOT(ISERROR(SEARCH("ACEPTABLE",CV50)))</formula>
    </cfRule>
    <cfRule type="containsText" dxfId="1073" priority="1076" operator="containsText" text="SOBRESALIENTE">
      <formula>NOT(ISERROR(SEARCH("SOBRESALIENTE",CV50)))</formula>
    </cfRule>
  </conditionalFormatting>
  <conditionalFormatting sqref="BP34:BP35 BP43:BP55">
    <cfRule type="containsErrors" dxfId="1072" priority="1072">
      <formula>ISERROR(BP34)</formula>
    </cfRule>
    <cfRule type="containsBlanks" dxfId="1071" priority="1073">
      <formula>LEN(TRIM(BP34))=0</formula>
    </cfRule>
  </conditionalFormatting>
  <conditionalFormatting sqref="BP38:BP42">
    <cfRule type="containsErrors" dxfId="1070" priority="1070">
      <formula>ISERROR(BP38)</formula>
    </cfRule>
    <cfRule type="containsBlanks" dxfId="1069" priority="1071">
      <formula>LEN(TRIM(BP38))=0</formula>
    </cfRule>
  </conditionalFormatting>
  <conditionalFormatting sqref="BP37">
    <cfRule type="containsErrors" dxfId="1068" priority="1068">
      <formula>ISERROR(BP37)</formula>
    </cfRule>
    <cfRule type="containsBlanks" dxfId="1067" priority="1069">
      <formula>LEN(TRIM(BP37))=0</formula>
    </cfRule>
  </conditionalFormatting>
  <conditionalFormatting sqref="BP36">
    <cfRule type="containsErrors" dxfId="1066" priority="1066">
      <formula>ISERROR(BP36)</formula>
    </cfRule>
    <cfRule type="containsBlanks" dxfId="1065" priority="1067">
      <formula>LEN(TRIM(BP36))=0</formula>
    </cfRule>
  </conditionalFormatting>
  <conditionalFormatting sqref="CE34:CE35 CE43:CE55">
    <cfRule type="containsErrors" dxfId="1064" priority="1064">
      <formula>ISERROR(CE34)</formula>
    </cfRule>
    <cfRule type="containsBlanks" dxfId="1063" priority="1065">
      <formula>LEN(TRIM(CE34))=0</formula>
    </cfRule>
  </conditionalFormatting>
  <conditionalFormatting sqref="CE38:CE42">
    <cfRule type="containsErrors" dxfId="1062" priority="1062">
      <formula>ISERROR(CE38)</formula>
    </cfRule>
    <cfRule type="containsBlanks" dxfId="1061" priority="1063">
      <formula>LEN(TRIM(CE38))=0</formula>
    </cfRule>
  </conditionalFormatting>
  <conditionalFormatting sqref="CE37">
    <cfRule type="containsErrors" dxfId="1060" priority="1060">
      <formula>ISERROR(CE37)</formula>
    </cfRule>
    <cfRule type="containsBlanks" dxfId="1059" priority="1061">
      <formula>LEN(TRIM(CE37))=0</formula>
    </cfRule>
  </conditionalFormatting>
  <conditionalFormatting sqref="CE36">
    <cfRule type="containsErrors" dxfId="1058" priority="1058">
      <formula>ISERROR(CE36)</formula>
    </cfRule>
    <cfRule type="containsBlanks" dxfId="1057" priority="1059">
      <formula>LEN(TRIM(CE36))=0</formula>
    </cfRule>
  </conditionalFormatting>
  <conditionalFormatting sqref="CE56">
    <cfRule type="containsErrors" dxfId="1056" priority="1056">
      <formula>ISERROR(CE56)</formula>
    </cfRule>
    <cfRule type="containsBlanks" dxfId="1055" priority="1057">
      <formula>LEN(TRIM(CE56))=0</formula>
    </cfRule>
  </conditionalFormatting>
  <conditionalFormatting sqref="CK34:CK35 CK43:CK55">
    <cfRule type="containsErrors" dxfId="1054" priority="1054">
      <formula>ISERROR(CK34)</formula>
    </cfRule>
    <cfRule type="containsBlanks" dxfId="1053" priority="1055">
      <formula>LEN(TRIM(CK34))=0</formula>
    </cfRule>
  </conditionalFormatting>
  <conditionalFormatting sqref="CK38:CK42">
    <cfRule type="containsErrors" dxfId="1052" priority="1052">
      <formula>ISERROR(CK38)</formula>
    </cfRule>
    <cfRule type="containsBlanks" dxfId="1051" priority="1053">
      <formula>LEN(TRIM(CK38))=0</formula>
    </cfRule>
  </conditionalFormatting>
  <conditionalFormatting sqref="CK37">
    <cfRule type="containsErrors" dxfId="1050" priority="1050">
      <formula>ISERROR(CK37)</formula>
    </cfRule>
    <cfRule type="containsBlanks" dxfId="1049" priority="1051">
      <formula>LEN(TRIM(CK37))=0</formula>
    </cfRule>
  </conditionalFormatting>
  <conditionalFormatting sqref="CK36">
    <cfRule type="containsErrors" dxfId="1048" priority="1048">
      <formula>ISERROR(CK36)</formula>
    </cfRule>
    <cfRule type="containsBlanks" dxfId="1047" priority="1049">
      <formula>LEN(TRIM(CK36))=0</formula>
    </cfRule>
  </conditionalFormatting>
  <conditionalFormatting sqref="CQ34:CQ35 CQ43:CQ55">
    <cfRule type="containsErrors" dxfId="1046" priority="1046">
      <formula>ISERROR(CQ34)</formula>
    </cfRule>
    <cfRule type="containsBlanks" dxfId="1045" priority="1047">
      <formula>LEN(TRIM(CQ34))=0</formula>
    </cfRule>
  </conditionalFormatting>
  <conditionalFormatting sqref="CQ38:CQ42">
    <cfRule type="containsErrors" dxfId="1044" priority="1044">
      <formula>ISERROR(CQ38)</formula>
    </cfRule>
    <cfRule type="containsBlanks" dxfId="1043" priority="1045">
      <formula>LEN(TRIM(CQ38))=0</formula>
    </cfRule>
  </conditionalFormatting>
  <conditionalFormatting sqref="CQ37">
    <cfRule type="containsErrors" dxfId="1042" priority="1042">
      <formula>ISERROR(CQ37)</formula>
    </cfRule>
    <cfRule type="containsBlanks" dxfId="1041" priority="1043">
      <formula>LEN(TRIM(CQ37))=0</formula>
    </cfRule>
  </conditionalFormatting>
  <conditionalFormatting sqref="CQ36">
    <cfRule type="containsErrors" dxfId="1040" priority="1040">
      <formula>ISERROR(CQ36)</formula>
    </cfRule>
    <cfRule type="containsBlanks" dxfId="1039" priority="1041">
      <formula>LEN(TRIM(CQ36))=0</formula>
    </cfRule>
  </conditionalFormatting>
  <conditionalFormatting sqref="CW34:CW35 CW43:CW55">
    <cfRule type="containsErrors" dxfId="1038" priority="1038">
      <formula>ISERROR(CW34)</formula>
    </cfRule>
    <cfRule type="containsBlanks" dxfId="1037" priority="1039">
      <formula>LEN(TRIM(CW34))=0</formula>
    </cfRule>
  </conditionalFormatting>
  <conditionalFormatting sqref="CW38:CW42">
    <cfRule type="containsErrors" dxfId="1036" priority="1036">
      <formula>ISERROR(CW38)</formula>
    </cfRule>
    <cfRule type="containsBlanks" dxfId="1035" priority="1037">
      <formula>LEN(TRIM(CW38))=0</formula>
    </cfRule>
  </conditionalFormatting>
  <conditionalFormatting sqref="CW37">
    <cfRule type="containsErrors" dxfId="1034" priority="1034">
      <formula>ISERROR(CW37)</formula>
    </cfRule>
    <cfRule type="containsBlanks" dxfId="1033" priority="1035">
      <formula>LEN(TRIM(CW37))=0</formula>
    </cfRule>
  </conditionalFormatting>
  <conditionalFormatting sqref="CW36">
    <cfRule type="containsErrors" dxfId="1032" priority="1032">
      <formula>ISERROR(CW36)</formula>
    </cfRule>
    <cfRule type="containsBlanks" dxfId="1031" priority="1033">
      <formula>LEN(TRIM(CW36))=0</formula>
    </cfRule>
  </conditionalFormatting>
  <conditionalFormatting sqref="DC34:DC35 DC43:DC55">
    <cfRule type="containsErrors" dxfId="1030" priority="1030">
      <formula>ISERROR(DC34)</formula>
    </cfRule>
    <cfRule type="containsBlanks" dxfId="1029" priority="1031">
      <formula>LEN(TRIM(DC34))=0</formula>
    </cfRule>
  </conditionalFormatting>
  <conditionalFormatting sqref="DC38:DC42">
    <cfRule type="containsErrors" dxfId="1028" priority="1028">
      <formula>ISERROR(DC38)</formula>
    </cfRule>
    <cfRule type="containsBlanks" dxfId="1027" priority="1029">
      <formula>LEN(TRIM(DC38))=0</formula>
    </cfRule>
  </conditionalFormatting>
  <conditionalFormatting sqref="DC37">
    <cfRule type="containsErrors" dxfId="1026" priority="1026">
      <formula>ISERROR(DC37)</formula>
    </cfRule>
    <cfRule type="containsBlanks" dxfId="1025" priority="1027">
      <formula>LEN(TRIM(DC37))=0</formula>
    </cfRule>
  </conditionalFormatting>
  <conditionalFormatting sqref="DC36">
    <cfRule type="containsErrors" dxfId="1024" priority="1024">
      <formula>ISERROR(DC36)</formula>
    </cfRule>
    <cfRule type="containsBlanks" dxfId="1023" priority="1025">
      <formula>LEN(TRIM(DC36))=0</formula>
    </cfRule>
  </conditionalFormatting>
  <conditionalFormatting sqref="CP41">
    <cfRule type="containsErrors" dxfId="1022" priority="1022">
      <formula>ISERROR(CP41)</formula>
    </cfRule>
    <cfRule type="containsBlanks" dxfId="1021" priority="1023">
      <formula>LEN(TRIM(CP41))=0</formula>
    </cfRule>
  </conditionalFormatting>
  <conditionalFormatting sqref="CP41">
    <cfRule type="containsText" dxfId="1020" priority="1019" operator="containsText" text="NO CUMPLIDA">
      <formula>NOT(ISERROR(SEARCH("NO CUMPLIDA",CP41)))</formula>
    </cfRule>
    <cfRule type="containsText" dxfId="1019" priority="1020" operator="containsText" text="ACEPTABLE">
      <formula>NOT(ISERROR(SEARCH("ACEPTABLE",CP41)))</formula>
    </cfRule>
    <cfRule type="containsText" dxfId="1018" priority="1021" operator="containsText" text="SOBRESALIENTE">
      <formula>NOT(ISERROR(SEARCH("SOBRESALIENTE",CP41)))</formula>
    </cfRule>
  </conditionalFormatting>
  <conditionalFormatting sqref="CP51">
    <cfRule type="containsErrors" dxfId="1017" priority="1017">
      <formula>ISERROR(CP51)</formula>
    </cfRule>
    <cfRule type="containsBlanks" dxfId="1016" priority="1018">
      <formula>LEN(TRIM(CP51))=0</formula>
    </cfRule>
  </conditionalFormatting>
  <conditionalFormatting sqref="CP51">
    <cfRule type="containsText" dxfId="1015" priority="1014" operator="containsText" text="NO CUMPLIDA">
      <formula>NOT(ISERROR(SEARCH("NO CUMPLIDA",CP51)))</formula>
    </cfRule>
    <cfRule type="containsText" dxfId="1014" priority="1015" operator="containsText" text="ACEPTABLE">
      <formula>NOT(ISERROR(SEARCH("ACEPTABLE",CP51)))</formula>
    </cfRule>
    <cfRule type="containsText" dxfId="1013" priority="1016" operator="containsText" text="SOBRESALIENTE">
      <formula>NOT(ISERROR(SEARCH("SOBRESALIENTE",CP51)))</formula>
    </cfRule>
  </conditionalFormatting>
  <conditionalFormatting sqref="CP51">
    <cfRule type="containsText" dxfId="1012" priority="1011" operator="containsText" text="NO CUMPLIDA">
      <formula>NOT(ISERROR(SEARCH("NO CUMPLIDA",CP51)))</formula>
    </cfRule>
    <cfRule type="containsText" dxfId="1011" priority="1012" operator="containsText" text="ACEPTABLE">
      <formula>NOT(ISERROR(SEARCH("ACEPTABLE",CP51)))</formula>
    </cfRule>
    <cfRule type="containsText" dxfId="1010" priority="1013" operator="containsText" text="SOBRESALIENTE">
      <formula>NOT(ISERROR(SEARCH("SOBRESALIENTE",CP51)))</formula>
    </cfRule>
  </conditionalFormatting>
  <conditionalFormatting sqref="CP53">
    <cfRule type="containsErrors" dxfId="1009" priority="1009">
      <formula>ISERROR(CP53)</formula>
    </cfRule>
    <cfRule type="containsBlanks" dxfId="1008" priority="1010">
      <formula>LEN(TRIM(CP53))=0</formula>
    </cfRule>
  </conditionalFormatting>
  <conditionalFormatting sqref="CP53">
    <cfRule type="containsText" dxfId="1007" priority="1006" operator="containsText" text="NO CUMPLIDA">
      <formula>NOT(ISERROR(SEARCH("NO CUMPLIDA",CP53)))</formula>
    </cfRule>
    <cfRule type="containsText" dxfId="1006" priority="1007" operator="containsText" text="ACEPTABLE">
      <formula>NOT(ISERROR(SEARCH("ACEPTABLE",CP53)))</formula>
    </cfRule>
    <cfRule type="containsText" dxfId="1005" priority="1008" operator="containsText" text="SOBRESALIENTE">
      <formula>NOT(ISERROR(SEARCH("SOBRESALIENTE",CP53)))</formula>
    </cfRule>
  </conditionalFormatting>
  <conditionalFormatting sqref="CP53">
    <cfRule type="containsText" dxfId="1004" priority="1003" operator="containsText" text="NO CUMPLIDA">
      <formula>NOT(ISERROR(SEARCH("NO CUMPLIDA",CP53)))</formula>
    </cfRule>
    <cfRule type="containsText" dxfId="1003" priority="1004" operator="containsText" text="ACEPTABLE">
      <formula>NOT(ISERROR(SEARCH("ACEPTABLE",CP53)))</formula>
    </cfRule>
    <cfRule type="containsText" dxfId="1002" priority="1005" operator="containsText" text="SOBRESALIENTE">
      <formula>NOT(ISERROR(SEARCH("SOBRESALIENTE",CP53)))</formula>
    </cfRule>
  </conditionalFormatting>
  <conditionalFormatting sqref="CP53">
    <cfRule type="containsText" dxfId="1001" priority="1000" operator="containsText" text="NO CUMPLIDA">
      <formula>NOT(ISERROR(SEARCH("NO CUMPLIDA",CP53)))</formula>
    </cfRule>
    <cfRule type="containsText" dxfId="1000" priority="1001" operator="containsText" text="ACEPTABLE">
      <formula>NOT(ISERROR(SEARCH("ACEPTABLE",CP53)))</formula>
    </cfRule>
    <cfRule type="containsText" dxfId="999" priority="1002" operator="containsText" text="SOBRESALIENTE">
      <formula>NOT(ISERROR(SEARCH("SOBRESALIENTE",CP53)))</formula>
    </cfRule>
  </conditionalFormatting>
  <conditionalFormatting sqref="CP53">
    <cfRule type="containsText" dxfId="998" priority="997" operator="containsText" text="NO CUMPLIDA">
      <formula>NOT(ISERROR(SEARCH("NO CUMPLIDA",CP53)))</formula>
    </cfRule>
    <cfRule type="containsText" dxfId="997" priority="998" operator="containsText" text="ACEPTABLE">
      <formula>NOT(ISERROR(SEARCH("ACEPTABLE",CP53)))</formula>
    </cfRule>
    <cfRule type="containsText" dxfId="996" priority="999" operator="containsText" text="SOBRESALIENTE">
      <formula>NOT(ISERROR(SEARCH("SOBRESALIENTE",CP53)))</formula>
    </cfRule>
  </conditionalFormatting>
  <conditionalFormatting sqref="CP53">
    <cfRule type="containsText" dxfId="995" priority="994" operator="containsText" text="NO CUMPLIDA">
      <formula>NOT(ISERROR(SEARCH("NO CUMPLIDA",CP53)))</formula>
    </cfRule>
    <cfRule type="containsText" dxfId="994" priority="995" operator="containsText" text="ACEPTABLE">
      <formula>NOT(ISERROR(SEARCH("ACEPTABLE",CP53)))</formula>
    </cfRule>
    <cfRule type="containsText" dxfId="993" priority="996" operator="containsText" text="SOBRESALIENTE">
      <formula>NOT(ISERROR(SEARCH("SOBRESALIENTE",CP53)))</formula>
    </cfRule>
  </conditionalFormatting>
  <conditionalFormatting sqref="CP53">
    <cfRule type="containsText" dxfId="992" priority="991" operator="containsText" text="NO CUMPLIDA">
      <formula>NOT(ISERROR(SEARCH("NO CUMPLIDA",CP53)))</formula>
    </cfRule>
    <cfRule type="containsText" dxfId="991" priority="992" operator="containsText" text="ACEPTABLE">
      <formula>NOT(ISERROR(SEARCH("ACEPTABLE",CP53)))</formula>
    </cfRule>
    <cfRule type="containsText" dxfId="990" priority="993" operator="containsText" text="SOBRESALIENTE">
      <formula>NOT(ISERROR(SEARCH("SOBRESALIENTE",CP53)))</formula>
    </cfRule>
  </conditionalFormatting>
  <conditionalFormatting sqref="CP53">
    <cfRule type="containsText" dxfId="989" priority="988" operator="containsText" text="NO CUMPLIDA">
      <formula>NOT(ISERROR(SEARCH("NO CUMPLIDA",CP53)))</formula>
    </cfRule>
    <cfRule type="containsText" dxfId="988" priority="989" operator="containsText" text="ACEPTABLE">
      <formula>NOT(ISERROR(SEARCH("ACEPTABLE",CP53)))</formula>
    </cfRule>
    <cfRule type="containsText" dxfId="987" priority="990" operator="containsText" text="SOBRESALIENTE">
      <formula>NOT(ISERROR(SEARCH("SOBRESALIENTE",CP53)))</formula>
    </cfRule>
  </conditionalFormatting>
  <conditionalFormatting sqref="CP53">
    <cfRule type="containsText" dxfId="986" priority="985" operator="containsText" text="NO CUMPLIDA">
      <formula>NOT(ISERROR(SEARCH("NO CUMPLIDA",CP53)))</formula>
    </cfRule>
    <cfRule type="containsText" dxfId="985" priority="986" operator="containsText" text="ACEPTABLE">
      <formula>NOT(ISERROR(SEARCH("ACEPTABLE",CP53)))</formula>
    </cfRule>
    <cfRule type="containsText" dxfId="984" priority="987" operator="containsText" text="SOBRESALIENTE">
      <formula>NOT(ISERROR(SEARCH("SOBRESALIENTE",CP53)))</formula>
    </cfRule>
  </conditionalFormatting>
  <conditionalFormatting sqref="CP54">
    <cfRule type="containsErrors" dxfId="983" priority="983">
      <formula>ISERROR(CP54)</formula>
    </cfRule>
    <cfRule type="containsBlanks" dxfId="982" priority="984">
      <formula>LEN(TRIM(CP54))=0</formula>
    </cfRule>
  </conditionalFormatting>
  <conditionalFormatting sqref="CP54">
    <cfRule type="containsText" dxfId="981" priority="980" operator="containsText" text="NO CUMPLIDA">
      <formula>NOT(ISERROR(SEARCH("NO CUMPLIDA",CP54)))</formula>
    </cfRule>
    <cfRule type="containsText" dxfId="980" priority="981" operator="containsText" text="ACEPTABLE">
      <formula>NOT(ISERROR(SEARCH("ACEPTABLE",CP54)))</formula>
    </cfRule>
    <cfRule type="containsText" dxfId="979" priority="982" operator="containsText" text="SOBRESALIENTE">
      <formula>NOT(ISERROR(SEARCH("SOBRESALIENTE",CP54)))</formula>
    </cfRule>
  </conditionalFormatting>
  <conditionalFormatting sqref="CP54">
    <cfRule type="containsText" dxfId="978" priority="977" operator="containsText" text="NO CUMPLIDA">
      <formula>NOT(ISERROR(SEARCH("NO CUMPLIDA",CP54)))</formula>
    </cfRule>
    <cfRule type="containsText" dxfId="977" priority="978" operator="containsText" text="ACEPTABLE">
      <formula>NOT(ISERROR(SEARCH("ACEPTABLE",CP54)))</formula>
    </cfRule>
    <cfRule type="containsText" dxfId="976" priority="979" operator="containsText" text="SOBRESALIENTE">
      <formula>NOT(ISERROR(SEARCH("SOBRESALIENTE",CP54)))</formula>
    </cfRule>
  </conditionalFormatting>
  <conditionalFormatting sqref="CP54">
    <cfRule type="containsText" dxfId="975" priority="974" operator="containsText" text="NO CUMPLIDA">
      <formula>NOT(ISERROR(SEARCH("NO CUMPLIDA",CP54)))</formula>
    </cfRule>
    <cfRule type="containsText" dxfId="974" priority="975" operator="containsText" text="ACEPTABLE">
      <formula>NOT(ISERROR(SEARCH("ACEPTABLE",CP54)))</formula>
    </cfRule>
    <cfRule type="containsText" dxfId="973" priority="976" operator="containsText" text="SOBRESALIENTE">
      <formula>NOT(ISERROR(SEARCH("SOBRESALIENTE",CP54)))</formula>
    </cfRule>
  </conditionalFormatting>
  <conditionalFormatting sqref="CP54">
    <cfRule type="containsText" dxfId="972" priority="971" operator="containsText" text="NO CUMPLIDA">
      <formula>NOT(ISERROR(SEARCH("NO CUMPLIDA",CP54)))</formula>
    </cfRule>
    <cfRule type="containsText" dxfId="971" priority="972" operator="containsText" text="ACEPTABLE">
      <formula>NOT(ISERROR(SEARCH("ACEPTABLE",CP54)))</formula>
    </cfRule>
    <cfRule type="containsText" dxfId="970" priority="973" operator="containsText" text="SOBRESALIENTE">
      <formula>NOT(ISERROR(SEARCH("SOBRESALIENTE",CP54)))</formula>
    </cfRule>
  </conditionalFormatting>
  <conditionalFormatting sqref="CP54">
    <cfRule type="containsText" dxfId="969" priority="968" operator="containsText" text="NO CUMPLIDA">
      <formula>NOT(ISERROR(SEARCH("NO CUMPLIDA",CP54)))</formula>
    </cfRule>
    <cfRule type="containsText" dxfId="968" priority="969" operator="containsText" text="ACEPTABLE">
      <formula>NOT(ISERROR(SEARCH("ACEPTABLE",CP54)))</formula>
    </cfRule>
    <cfRule type="containsText" dxfId="967" priority="970" operator="containsText" text="SOBRESALIENTE">
      <formula>NOT(ISERROR(SEARCH("SOBRESALIENTE",CP54)))</formula>
    </cfRule>
  </conditionalFormatting>
  <conditionalFormatting sqref="CP54">
    <cfRule type="containsText" dxfId="966" priority="965" operator="containsText" text="NO CUMPLIDA">
      <formula>NOT(ISERROR(SEARCH("NO CUMPLIDA",CP54)))</formula>
    </cfRule>
    <cfRule type="containsText" dxfId="965" priority="966" operator="containsText" text="ACEPTABLE">
      <formula>NOT(ISERROR(SEARCH("ACEPTABLE",CP54)))</formula>
    </cfRule>
    <cfRule type="containsText" dxfId="964" priority="967" operator="containsText" text="SOBRESALIENTE">
      <formula>NOT(ISERROR(SEARCH("SOBRESALIENTE",CP54)))</formula>
    </cfRule>
  </conditionalFormatting>
  <conditionalFormatting sqref="CP54">
    <cfRule type="containsText" dxfId="963" priority="962" operator="containsText" text="NO CUMPLIDA">
      <formula>NOT(ISERROR(SEARCH("NO CUMPLIDA",CP54)))</formula>
    </cfRule>
    <cfRule type="containsText" dxfId="962" priority="963" operator="containsText" text="ACEPTABLE">
      <formula>NOT(ISERROR(SEARCH("ACEPTABLE",CP54)))</formula>
    </cfRule>
    <cfRule type="containsText" dxfId="961" priority="964" operator="containsText" text="SOBRESALIENTE">
      <formula>NOT(ISERROR(SEARCH("SOBRESALIENTE",CP54)))</formula>
    </cfRule>
  </conditionalFormatting>
  <conditionalFormatting sqref="CP54">
    <cfRule type="containsText" dxfId="960" priority="959" operator="containsText" text="NO CUMPLIDA">
      <formula>NOT(ISERROR(SEARCH("NO CUMPLIDA",CP54)))</formula>
    </cfRule>
    <cfRule type="containsText" dxfId="959" priority="960" operator="containsText" text="ACEPTABLE">
      <formula>NOT(ISERROR(SEARCH("ACEPTABLE",CP54)))</formula>
    </cfRule>
    <cfRule type="containsText" dxfId="958" priority="961" operator="containsText" text="SOBRESALIENTE">
      <formula>NOT(ISERROR(SEARCH("SOBRESALIENTE",CP54)))</formula>
    </cfRule>
  </conditionalFormatting>
  <conditionalFormatting sqref="CP55">
    <cfRule type="containsErrors" dxfId="957" priority="957">
      <formula>ISERROR(CP55)</formula>
    </cfRule>
    <cfRule type="containsBlanks" dxfId="956" priority="958">
      <formula>LEN(TRIM(CP55))=0</formula>
    </cfRule>
  </conditionalFormatting>
  <conditionalFormatting sqref="CP55">
    <cfRule type="containsText" dxfId="955" priority="954" operator="containsText" text="NO CUMPLIDA">
      <formula>NOT(ISERROR(SEARCH("NO CUMPLIDA",CP55)))</formula>
    </cfRule>
    <cfRule type="containsText" dxfId="954" priority="955" operator="containsText" text="ACEPTABLE">
      <formula>NOT(ISERROR(SEARCH("ACEPTABLE",CP55)))</formula>
    </cfRule>
    <cfRule type="containsText" dxfId="953" priority="956" operator="containsText" text="SOBRESALIENTE">
      <formula>NOT(ISERROR(SEARCH("SOBRESALIENTE",CP55)))</formula>
    </cfRule>
  </conditionalFormatting>
  <conditionalFormatting sqref="CP55">
    <cfRule type="containsText" dxfId="952" priority="951" operator="containsText" text="NO CUMPLIDA">
      <formula>NOT(ISERROR(SEARCH("NO CUMPLIDA",CP55)))</formula>
    </cfRule>
    <cfRule type="containsText" dxfId="951" priority="952" operator="containsText" text="ACEPTABLE">
      <formula>NOT(ISERROR(SEARCH("ACEPTABLE",CP55)))</formula>
    </cfRule>
    <cfRule type="containsText" dxfId="950" priority="953" operator="containsText" text="SOBRESALIENTE">
      <formula>NOT(ISERROR(SEARCH("SOBRESALIENTE",CP55)))</formula>
    </cfRule>
  </conditionalFormatting>
  <conditionalFormatting sqref="CP55">
    <cfRule type="containsText" dxfId="949" priority="948" operator="containsText" text="NO CUMPLIDA">
      <formula>NOT(ISERROR(SEARCH("NO CUMPLIDA",CP55)))</formula>
    </cfRule>
    <cfRule type="containsText" dxfId="948" priority="949" operator="containsText" text="ACEPTABLE">
      <formula>NOT(ISERROR(SEARCH("ACEPTABLE",CP55)))</formula>
    </cfRule>
    <cfRule type="containsText" dxfId="947" priority="950" operator="containsText" text="SOBRESALIENTE">
      <formula>NOT(ISERROR(SEARCH("SOBRESALIENTE",CP55)))</formula>
    </cfRule>
  </conditionalFormatting>
  <conditionalFormatting sqref="CP55">
    <cfRule type="containsText" dxfId="946" priority="945" operator="containsText" text="NO CUMPLIDA">
      <formula>NOT(ISERROR(SEARCH("NO CUMPLIDA",CP55)))</formula>
    </cfRule>
    <cfRule type="containsText" dxfId="945" priority="946" operator="containsText" text="ACEPTABLE">
      <formula>NOT(ISERROR(SEARCH("ACEPTABLE",CP55)))</formula>
    </cfRule>
    <cfRule type="containsText" dxfId="944" priority="947" operator="containsText" text="SOBRESALIENTE">
      <formula>NOT(ISERROR(SEARCH("SOBRESALIENTE",CP55)))</formula>
    </cfRule>
  </conditionalFormatting>
  <conditionalFormatting sqref="CP55">
    <cfRule type="containsText" dxfId="943" priority="942" operator="containsText" text="NO CUMPLIDA">
      <formula>NOT(ISERROR(SEARCH("NO CUMPLIDA",CP55)))</formula>
    </cfRule>
    <cfRule type="containsText" dxfId="942" priority="943" operator="containsText" text="ACEPTABLE">
      <formula>NOT(ISERROR(SEARCH("ACEPTABLE",CP55)))</formula>
    </cfRule>
    <cfRule type="containsText" dxfId="941" priority="944" operator="containsText" text="SOBRESALIENTE">
      <formula>NOT(ISERROR(SEARCH("SOBRESALIENTE",CP55)))</formula>
    </cfRule>
  </conditionalFormatting>
  <conditionalFormatting sqref="CP55">
    <cfRule type="containsText" dxfId="940" priority="939" operator="containsText" text="NO CUMPLIDA">
      <formula>NOT(ISERROR(SEARCH("NO CUMPLIDA",CP55)))</formula>
    </cfRule>
    <cfRule type="containsText" dxfId="939" priority="940" operator="containsText" text="ACEPTABLE">
      <formula>NOT(ISERROR(SEARCH("ACEPTABLE",CP55)))</formula>
    </cfRule>
    <cfRule type="containsText" dxfId="938" priority="941" operator="containsText" text="SOBRESALIENTE">
      <formula>NOT(ISERROR(SEARCH("SOBRESALIENTE",CP55)))</formula>
    </cfRule>
  </conditionalFormatting>
  <conditionalFormatting sqref="CP55">
    <cfRule type="containsText" dxfId="937" priority="936" operator="containsText" text="NO CUMPLIDA">
      <formula>NOT(ISERROR(SEARCH("NO CUMPLIDA",CP55)))</formula>
    </cfRule>
    <cfRule type="containsText" dxfId="936" priority="937" operator="containsText" text="ACEPTABLE">
      <formula>NOT(ISERROR(SEARCH("ACEPTABLE",CP55)))</formula>
    </cfRule>
    <cfRule type="containsText" dxfId="935" priority="938" operator="containsText" text="SOBRESALIENTE">
      <formula>NOT(ISERROR(SEARCH("SOBRESALIENTE",CP55)))</formula>
    </cfRule>
  </conditionalFormatting>
  <conditionalFormatting sqref="CP55">
    <cfRule type="containsText" dxfId="934" priority="933" operator="containsText" text="NO CUMPLIDA">
      <formula>NOT(ISERROR(SEARCH("NO CUMPLIDA",CP55)))</formula>
    </cfRule>
    <cfRule type="containsText" dxfId="933" priority="934" operator="containsText" text="ACEPTABLE">
      <formula>NOT(ISERROR(SEARCH("ACEPTABLE",CP55)))</formula>
    </cfRule>
    <cfRule type="containsText" dxfId="932" priority="935" operator="containsText" text="SOBRESALIENTE">
      <formula>NOT(ISERROR(SEARCH("SOBRESALIENTE",CP55)))</formula>
    </cfRule>
  </conditionalFormatting>
  <conditionalFormatting sqref="DB34">
    <cfRule type="containsErrors" dxfId="931" priority="931">
      <formula>ISERROR(DB34)</formula>
    </cfRule>
    <cfRule type="containsBlanks" dxfId="930" priority="932">
      <formula>LEN(TRIM(DB34))=0</formula>
    </cfRule>
  </conditionalFormatting>
  <conditionalFormatting sqref="DB34">
    <cfRule type="containsText" dxfId="929" priority="928" operator="containsText" text="NO CUMPLIDA">
      <formula>NOT(ISERROR(SEARCH("NO CUMPLIDA",DB34)))</formula>
    </cfRule>
    <cfRule type="containsText" dxfId="928" priority="929" operator="containsText" text="ACEPTABLE">
      <formula>NOT(ISERROR(SEARCH("ACEPTABLE",DB34)))</formula>
    </cfRule>
    <cfRule type="containsText" dxfId="927" priority="930" operator="containsText" text="SOBRESALIENTE">
      <formula>NOT(ISERROR(SEARCH("SOBRESALIENTE",DB34)))</formula>
    </cfRule>
  </conditionalFormatting>
  <conditionalFormatting sqref="DB34">
    <cfRule type="containsText" dxfId="926" priority="925" operator="containsText" text="NO CUMPLIDA">
      <formula>NOT(ISERROR(SEARCH("NO CUMPLIDA",DB34)))</formula>
    </cfRule>
    <cfRule type="containsText" dxfId="925" priority="926" operator="containsText" text="ACEPTABLE">
      <formula>NOT(ISERROR(SEARCH("ACEPTABLE",DB34)))</formula>
    </cfRule>
    <cfRule type="containsText" dxfId="924" priority="927" operator="containsText" text="SOBRESALIENTE">
      <formula>NOT(ISERROR(SEARCH("SOBRESALIENTE",DB34)))</formula>
    </cfRule>
  </conditionalFormatting>
  <conditionalFormatting sqref="CP332">
    <cfRule type="containsErrors" dxfId="923" priority="923">
      <formula>ISERROR(CP332)</formula>
    </cfRule>
    <cfRule type="containsBlanks" dxfId="922" priority="924">
      <formula>LEN(TRIM(CP332))=0</formula>
    </cfRule>
  </conditionalFormatting>
  <conditionalFormatting sqref="CP332">
    <cfRule type="containsText" dxfId="921" priority="920" operator="containsText" text="NO CUMPLIDA">
      <formula>NOT(ISERROR(SEARCH("NO CUMPLIDA",CP332)))</formula>
    </cfRule>
    <cfRule type="containsText" dxfId="920" priority="921" operator="containsText" text="ACEPTABLE">
      <formula>NOT(ISERROR(SEARCH("ACEPTABLE",CP332)))</formula>
    </cfRule>
    <cfRule type="containsText" dxfId="919" priority="922" operator="containsText" text="SOBRESALIENTE">
      <formula>NOT(ISERROR(SEARCH("SOBRESALIENTE",CP332)))</formula>
    </cfRule>
  </conditionalFormatting>
  <conditionalFormatting sqref="CV332">
    <cfRule type="containsErrors" dxfId="918" priority="918">
      <formula>ISERROR(CV332)</formula>
    </cfRule>
    <cfRule type="containsBlanks" dxfId="917" priority="919">
      <formula>LEN(TRIM(CV332))=0</formula>
    </cfRule>
  </conditionalFormatting>
  <conditionalFormatting sqref="CV332">
    <cfRule type="containsText" dxfId="916" priority="915" operator="containsText" text="NO CUMPLIDA">
      <formula>NOT(ISERROR(SEARCH("NO CUMPLIDA",CV332)))</formula>
    </cfRule>
    <cfRule type="containsText" dxfId="915" priority="916" operator="containsText" text="ACEPTABLE">
      <formula>NOT(ISERROR(SEARCH("ACEPTABLE",CV332)))</formula>
    </cfRule>
    <cfRule type="containsText" dxfId="914" priority="917" operator="containsText" text="SOBRESALIENTE">
      <formula>NOT(ISERROR(SEARCH("SOBRESALIENTE",CV332)))</formula>
    </cfRule>
  </conditionalFormatting>
  <conditionalFormatting sqref="CP256">
    <cfRule type="containsErrors" dxfId="913" priority="913">
      <formula>ISERROR(CP256)</formula>
    </cfRule>
    <cfRule type="containsBlanks" dxfId="912" priority="914">
      <formula>LEN(TRIM(CP256))=0</formula>
    </cfRule>
  </conditionalFormatting>
  <conditionalFormatting sqref="CP256">
    <cfRule type="containsText" dxfId="911" priority="910" operator="containsText" text="NO CUMPLIDA">
      <formula>NOT(ISERROR(SEARCH("NO CUMPLIDA",CP256)))</formula>
    </cfRule>
    <cfRule type="containsText" dxfId="910" priority="911" operator="containsText" text="ACEPTABLE">
      <formula>NOT(ISERROR(SEARCH("ACEPTABLE",CP256)))</formula>
    </cfRule>
    <cfRule type="containsText" dxfId="909" priority="912" operator="containsText" text="SOBRESALIENTE">
      <formula>NOT(ISERROR(SEARCH("SOBRESALIENTE",CP256)))</formula>
    </cfRule>
  </conditionalFormatting>
  <conditionalFormatting sqref="DC255">
    <cfRule type="containsErrors" dxfId="908" priority="908">
      <formula>ISERROR(DC255)</formula>
    </cfRule>
    <cfRule type="containsBlanks" dxfId="907" priority="909">
      <formula>LEN(TRIM(DC255))=0</formula>
    </cfRule>
  </conditionalFormatting>
  <conditionalFormatting sqref="CQ176:CQ181">
    <cfRule type="containsErrors" dxfId="906" priority="906">
      <formula>ISERROR(CQ176)</formula>
    </cfRule>
    <cfRule type="containsBlanks" dxfId="905" priority="907">
      <formula>LEN(TRIM(CQ176))=0</formula>
    </cfRule>
  </conditionalFormatting>
  <conditionalFormatting sqref="CW176:CW181">
    <cfRule type="containsErrors" dxfId="904" priority="904">
      <formula>ISERROR(CW176)</formula>
    </cfRule>
    <cfRule type="containsBlanks" dxfId="903" priority="905">
      <formula>LEN(TRIM(CW176))=0</formula>
    </cfRule>
  </conditionalFormatting>
  <conditionalFormatting sqref="CQ207:CQ220">
    <cfRule type="containsErrors" dxfId="902" priority="902">
      <formula>ISERROR(CQ207)</formula>
    </cfRule>
    <cfRule type="containsBlanks" dxfId="901" priority="903">
      <formula>LEN(TRIM(CQ207))=0</formula>
    </cfRule>
  </conditionalFormatting>
  <conditionalFormatting sqref="CP208">
    <cfRule type="containsErrors" dxfId="900" priority="900">
      <formula>ISERROR(CP208)</formula>
    </cfRule>
    <cfRule type="containsBlanks" dxfId="899" priority="901">
      <formula>LEN(TRIM(CP208))=0</formula>
    </cfRule>
  </conditionalFormatting>
  <conditionalFormatting sqref="CP208">
    <cfRule type="containsText" dxfId="898" priority="897" operator="containsText" text="NO CUMPLIDA">
      <formula>NOT(ISERROR(SEARCH("NO CUMPLIDA",CP208)))</formula>
    </cfRule>
    <cfRule type="containsText" dxfId="897" priority="898" operator="containsText" text="ACEPTABLE">
      <formula>NOT(ISERROR(SEARCH("ACEPTABLE",CP208)))</formula>
    </cfRule>
    <cfRule type="containsText" dxfId="896" priority="899" operator="containsText" text="SOBRESALIENTE">
      <formula>NOT(ISERROR(SEARCH("SOBRESALIENTE",CP208)))</formula>
    </cfRule>
  </conditionalFormatting>
  <conditionalFormatting sqref="CP208">
    <cfRule type="containsText" dxfId="895" priority="894" operator="containsText" text="NO CUMPLIDA">
      <formula>NOT(ISERROR(SEARCH("NO CUMPLIDA",CP208)))</formula>
    </cfRule>
    <cfRule type="containsText" dxfId="894" priority="895" operator="containsText" text="ACEPTABLE">
      <formula>NOT(ISERROR(SEARCH("ACEPTABLE",CP208)))</formula>
    </cfRule>
    <cfRule type="containsText" dxfId="893" priority="896" operator="containsText" text="SOBRESALIENTE">
      <formula>NOT(ISERROR(SEARCH("SOBRESALIENTE",CP208)))</formula>
    </cfRule>
  </conditionalFormatting>
  <conditionalFormatting sqref="CP210">
    <cfRule type="containsErrors" dxfId="892" priority="892">
      <formula>ISERROR(CP210)</formula>
    </cfRule>
    <cfRule type="containsBlanks" dxfId="891" priority="893">
      <formula>LEN(TRIM(CP210))=0</formula>
    </cfRule>
  </conditionalFormatting>
  <conditionalFormatting sqref="CP210">
    <cfRule type="containsText" dxfId="890" priority="889" operator="containsText" text="NO CUMPLIDA">
      <formula>NOT(ISERROR(SEARCH("NO CUMPLIDA",CP210)))</formula>
    </cfRule>
    <cfRule type="containsText" dxfId="889" priority="890" operator="containsText" text="ACEPTABLE">
      <formula>NOT(ISERROR(SEARCH("ACEPTABLE",CP210)))</formula>
    </cfRule>
    <cfRule type="containsText" dxfId="888" priority="891" operator="containsText" text="SOBRESALIENTE">
      <formula>NOT(ISERROR(SEARCH("SOBRESALIENTE",CP210)))</formula>
    </cfRule>
  </conditionalFormatting>
  <conditionalFormatting sqref="CP211">
    <cfRule type="containsErrors" dxfId="887" priority="887">
      <formula>ISERROR(CP211)</formula>
    </cfRule>
    <cfRule type="containsBlanks" dxfId="886" priority="888">
      <formula>LEN(TRIM(CP211))=0</formula>
    </cfRule>
  </conditionalFormatting>
  <conditionalFormatting sqref="CP211">
    <cfRule type="containsText" dxfId="885" priority="884" operator="containsText" text="NO CUMPLIDA">
      <formula>NOT(ISERROR(SEARCH("NO CUMPLIDA",CP211)))</formula>
    </cfRule>
    <cfRule type="containsText" dxfId="884" priority="885" operator="containsText" text="ACEPTABLE">
      <formula>NOT(ISERROR(SEARCH("ACEPTABLE",CP211)))</formula>
    </cfRule>
    <cfRule type="containsText" dxfId="883" priority="886" operator="containsText" text="SOBRESALIENTE">
      <formula>NOT(ISERROR(SEARCH("SOBRESALIENTE",CP211)))</formula>
    </cfRule>
  </conditionalFormatting>
  <conditionalFormatting sqref="CJ220">
    <cfRule type="containsErrors" dxfId="882" priority="882">
      <formula>ISERROR(CJ220)</formula>
    </cfRule>
    <cfRule type="containsBlanks" dxfId="881" priority="883">
      <formula>LEN(TRIM(CJ220))=0</formula>
    </cfRule>
  </conditionalFormatting>
  <conditionalFormatting sqref="CJ220">
    <cfRule type="containsText" dxfId="880" priority="879" operator="containsText" text="NO CUMPLIDA">
      <formula>NOT(ISERROR(SEARCH("NO CUMPLIDA",CJ220)))</formula>
    </cfRule>
    <cfRule type="containsText" dxfId="879" priority="880" operator="containsText" text="ACEPTABLE">
      <formula>NOT(ISERROR(SEARCH("ACEPTABLE",CJ220)))</formula>
    </cfRule>
    <cfRule type="containsText" dxfId="878" priority="881" operator="containsText" text="SOBRESALIENTE">
      <formula>NOT(ISERROR(SEARCH("SOBRESALIENTE",CJ220)))</formula>
    </cfRule>
  </conditionalFormatting>
  <conditionalFormatting sqref="CJ220">
    <cfRule type="containsText" dxfId="877" priority="876" operator="containsText" text="NO CUMPLIDA">
      <formula>NOT(ISERROR(SEARCH("NO CUMPLIDA",CJ220)))</formula>
    </cfRule>
    <cfRule type="containsText" dxfId="876" priority="877" operator="containsText" text="ACEPTABLE">
      <formula>NOT(ISERROR(SEARCH("ACEPTABLE",CJ220)))</formula>
    </cfRule>
    <cfRule type="containsText" dxfId="875" priority="878" operator="containsText" text="SOBRESALIENTE">
      <formula>NOT(ISERROR(SEARCH("SOBRESALIENTE",CJ220)))</formula>
    </cfRule>
  </conditionalFormatting>
  <conditionalFormatting sqref="CV207">
    <cfRule type="containsText" dxfId="874" priority="873" operator="containsText" text="NO CUMPLIDA">
      <formula>NOT(ISERROR(SEARCH("NO CUMPLIDA",CV207)))</formula>
    </cfRule>
    <cfRule type="containsText" dxfId="873" priority="874" operator="containsText" text="ACEPTABLE">
      <formula>NOT(ISERROR(SEARCH("ACEPTABLE",CV207)))</formula>
    </cfRule>
    <cfRule type="containsText" dxfId="872" priority="875" operator="containsText" text="SOBRESALIENTE">
      <formula>NOT(ISERROR(SEARCH("SOBRESALIENTE",CV207)))</formula>
    </cfRule>
  </conditionalFormatting>
  <conditionalFormatting sqref="CV207">
    <cfRule type="containsText" dxfId="871" priority="870" operator="containsText" text="NO CUMPLIDA">
      <formula>NOT(ISERROR(SEARCH("NO CUMPLIDA",CV207)))</formula>
    </cfRule>
    <cfRule type="containsText" dxfId="870" priority="871" operator="containsText" text="ACEPTABLE">
      <formula>NOT(ISERROR(SEARCH("ACEPTABLE",CV207)))</formula>
    </cfRule>
    <cfRule type="containsText" dxfId="869" priority="872" operator="containsText" text="SOBRESALIENTE">
      <formula>NOT(ISERROR(SEARCH("SOBRESALIENTE",CV207)))</formula>
    </cfRule>
  </conditionalFormatting>
  <conditionalFormatting sqref="CV207">
    <cfRule type="containsText" dxfId="868" priority="867" operator="containsText" text="NO CUMPLIDA">
      <formula>NOT(ISERROR(SEARCH("NO CUMPLIDA",CV207)))</formula>
    </cfRule>
    <cfRule type="containsText" dxfId="867" priority="868" operator="containsText" text="ACEPTABLE">
      <formula>NOT(ISERROR(SEARCH("ACEPTABLE",CV207)))</formula>
    </cfRule>
    <cfRule type="containsText" dxfId="866" priority="869" operator="containsText" text="SOBRESALIENTE">
      <formula>NOT(ISERROR(SEARCH("SOBRESALIENTE",CV207)))</formula>
    </cfRule>
  </conditionalFormatting>
  <conditionalFormatting sqref="CV207">
    <cfRule type="containsText" dxfId="865" priority="864" operator="containsText" text="NO CUMPLIDA">
      <formula>NOT(ISERROR(SEARCH("NO CUMPLIDA",CV207)))</formula>
    </cfRule>
    <cfRule type="containsText" dxfId="864" priority="865" operator="containsText" text="ACEPTABLE">
      <formula>NOT(ISERROR(SEARCH("ACEPTABLE",CV207)))</formula>
    </cfRule>
    <cfRule type="containsText" dxfId="863" priority="866" operator="containsText" text="SOBRESALIENTE">
      <formula>NOT(ISERROR(SEARCH("SOBRESALIENTE",CV207)))</formula>
    </cfRule>
  </conditionalFormatting>
  <conditionalFormatting sqref="CV207">
    <cfRule type="containsText" dxfId="862" priority="861" operator="containsText" text="NO CUMPLIDA">
      <formula>NOT(ISERROR(SEARCH("NO CUMPLIDA",CV207)))</formula>
    </cfRule>
    <cfRule type="containsText" dxfId="861" priority="862" operator="containsText" text="ACEPTABLE">
      <formula>NOT(ISERROR(SEARCH("ACEPTABLE",CV207)))</formula>
    </cfRule>
    <cfRule type="containsText" dxfId="860" priority="863" operator="containsText" text="SOBRESALIENTE">
      <formula>NOT(ISERROR(SEARCH("SOBRESALIENTE",CV207)))</formula>
    </cfRule>
  </conditionalFormatting>
  <conditionalFormatting sqref="CV207">
    <cfRule type="containsText" dxfId="859" priority="858" operator="containsText" text="NO CUMPLIDA">
      <formula>NOT(ISERROR(SEARCH("NO CUMPLIDA",CV207)))</formula>
    </cfRule>
    <cfRule type="containsText" dxfId="858" priority="859" operator="containsText" text="ACEPTABLE">
      <formula>NOT(ISERROR(SEARCH("ACEPTABLE",CV207)))</formula>
    </cfRule>
    <cfRule type="containsText" dxfId="857" priority="860" operator="containsText" text="SOBRESALIENTE">
      <formula>NOT(ISERROR(SEARCH("SOBRESALIENTE",CV207)))</formula>
    </cfRule>
  </conditionalFormatting>
  <conditionalFormatting sqref="CV207">
    <cfRule type="containsText" dxfId="856" priority="855" operator="containsText" text="NO CUMPLIDA">
      <formula>NOT(ISERROR(SEARCH("NO CUMPLIDA",CV207)))</formula>
    </cfRule>
    <cfRule type="containsText" dxfId="855" priority="856" operator="containsText" text="ACEPTABLE">
      <formula>NOT(ISERROR(SEARCH("ACEPTABLE",CV207)))</formula>
    </cfRule>
    <cfRule type="containsText" dxfId="854" priority="857" operator="containsText" text="SOBRESALIENTE">
      <formula>NOT(ISERROR(SEARCH("SOBRESALIENTE",CV207)))</formula>
    </cfRule>
  </conditionalFormatting>
  <conditionalFormatting sqref="CV207">
    <cfRule type="containsText" dxfId="853" priority="852" operator="containsText" text="NO CUMPLIDA">
      <formula>NOT(ISERROR(SEARCH("NO CUMPLIDA",CV207)))</formula>
    </cfRule>
    <cfRule type="containsText" dxfId="852" priority="853" operator="containsText" text="ACEPTABLE">
      <formula>NOT(ISERROR(SEARCH("ACEPTABLE",CV207)))</formula>
    </cfRule>
    <cfRule type="containsText" dxfId="851" priority="854" operator="containsText" text="SOBRESALIENTE">
      <formula>NOT(ISERROR(SEARCH("SOBRESALIENTE",CV207)))</formula>
    </cfRule>
  </conditionalFormatting>
  <conditionalFormatting sqref="CV207">
    <cfRule type="containsText" dxfId="850" priority="849" operator="containsText" text="NO CUMPLIDA">
      <formula>NOT(ISERROR(SEARCH("NO CUMPLIDA",CV207)))</formula>
    </cfRule>
    <cfRule type="containsText" dxfId="849" priority="850" operator="containsText" text="ACEPTABLE">
      <formula>NOT(ISERROR(SEARCH("ACEPTABLE",CV207)))</formula>
    </cfRule>
    <cfRule type="containsText" dxfId="848" priority="851" operator="containsText" text="SOBRESALIENTE">
      <formula>NOT(ISERROR(SEARCH("SOBRESALIENTE",CV207)))</formula>
    </cfRule>
  </conditionalFormatting>
  <conditionalFormatting sqref="CV207">
    <cfRule type="containsText" dxfId="847" priority="846" operator="containsText" text="NO CUMPLIDA">
      <formula>NOT(ISERROR(SEARCH("NO CUMPLIDA",CV207)))</formula>
    </cfRule>
    <cfRule type="containsText" dxfId="846" priority="847" operator="containsText" text="ACEPTABLE">
      <formula>NOT(ISERROR(SEARCH("ACEPTABLE",CV207)))</formula>
    </cfRule>
    <cfRule type="containsText" dxfId="845" priority="848" operator="containsText" text="SOBRESALIENTE">
      <formula>NOT(ISERROR(SEARCH("SOBRESALIENTE",CV207)))</formula>
    </cfRule>
  </conditionalFormatting>
  <conditionalFormatting sqref="CV207">
    <cfRule type="containsText" dxfId="844" priority="843" operator="containsText" text="NO CUMPLIDA">
      <formula>NOT(ISERROR(SEARCH("NO CUMPLIDA",CV207)))</formula>
    </cfRule>
    <cfRule type="containsText" dxfId="843" priority="844" operator="containsText" text="ACEPTABLE">
      <formula>NOT(ISERROR(SEARCH("ACEPTABLE",CV207)))</formula>
    </cfRule>
    <cfRule type="containsText" dxfId="842" priority="845" operator="containsText" text="SOBRESALIENTE">
      <formula>NOT(ISERROR(SEARCH("SOBRESALIENTE",CV207)))</formula>
    </cfRule>
  </conditionalFormatting>
  <conditionalFormatting sqref="CV207">
    <cfRule type="containsText" dxfId="841" priority="840" operator="containsText" text="NO CUMPLIDA">
      <formula>NOT(ISERROR(SEARCH("NO CUMPLIDA",CV207)))</formula>
    </cfRule>
    <cfRule type="containsText" dxfId="840" priority="841" operator="containsText" text="ACEPTABLE">
      <formula>NOT(ISERROR(SEARCH("ACEPTABLE",CV207)))</formula>
    </cfRule>
    <cfRule type="containsText" dxfId="839" priority="842" operator="containsText" text="SOBRESALIENTE">
      <formula>NOT(ISERROR(SEARCH("SOBRESALIENTE",CV207)))</formula>
    </cfRule>
  </conditionalFormatting>
  <conditionalFormatting sqref="CV207">
    <cfRule type="containsText" dxfId="838" priority="837" operator="containsText" text="NO CUMPLIDA">
      <formula>NOT(ISERROR(SEARCH("NO CUMPLIDA",CV207)))</formula>
    </cfRule>
    <cfRule type="containsText" dxfId="837" priority="838" operator="containsText" text="ACEPTABLE">
      <formula>NOT(ISERROR(SEARCH("ACEPTABLE",CV207)))</formula>
    </cfRule>
    <cfRule type="containsText" dxfId="836" priority="839" operator="containsText" text="SOBRESALIENTE">
      <formula>NOT(ISERROR(SEARCH("SOBRESALIENTE",CV207)))</formula>
    </cfRule>
  </conditionalFormatting>
  <conditionalFormatting sqref="CV207">
    <cfRule type="containsText" dxfId="835" priority="834" operator="containsText" text="NO CUMPLIDA">
      <formula>NOT(ISERROR(SEARCH("NO CUMPLIDA",CV207)))</formula>
    </cfRule>
    <cfRule type="containsText" dxfId="834" priority="835" operator="containsText" text="ACEPTABLE">
      <formula>NOT(ISERROR(SEARCH("ACEPTABLE",CV207)))</formula>
    </cfRule>
    <cfRule type="containsText" dxfId="833" priority="836" operator="containsText" text="SOBRESALIENTE">
      <formula>NOT(ISERROR(SEARCH("SOBRESALIENTE",CV207)))</formula>
    </cfRule>
  </conditionalFormatting>
  <conditionalFormatting sqref="CV207">
    <cfRule type="containsText" dxfId="832" priority="831" operator="containsText" text="NO CUMPLIDA">
      <formula>NOT(ISERROR(SEARCH("NO CUMPLIDA",CV207)))</formula>
    </cfRule>
    <cfRule type="containsText" dxfId="831" priority="832" operator="containsText" text="ACEPTABLE">
      <formula>NOT(ISERROR(SEARCH("ACEPTABLE",CV207)))</formula>
    </cfRule>
    <cfRule type="containsText" dxfId="830" priority="833" operator="containsText" text="SOBRESALIENTE">
      <formula>NOT(ISERROR(SEARCH("SOBRESALIENTE",CV207)))</formula>
    </cfRule>
  </conditionalFormatting>
  <conditionalFormatting sqref="CV207">
    <cfRule type="containsText" dxfId="829" priority="828" operator="containsText" text="NO CUMPLIDA">
      <formula>NOT(ISERROR(SEARCH("NO CUMPLIDA",CV207)))</formula>
    </cfRule>
    <cfRule type="containsText" dxfId="828" priority="829" operator="containsText" text="ACEPTABLE">
      <formula>NOT(ISERROR(SEARCH("ACEPTABLE",CV207)))</formula>
    </cfRule>
    <cfRule type="containsText" dxfId="827" priority="830" operator="containsText" text="SOBRESALIENTE">
      <formula>NOT(ISERROR(SEARCH("SOBRESALIENTE",CV207)))</formula>
    </cfRule>
  </conditionalFormatting>
  <conditionalFormatting sqref="CV207">
    <cfRule type="containsText" dxfId="826" priority="825" operator="containsText" text="NO CUMPLIDA">
      <formula>NOT(ISERROR(SEARCH("NO CUMPLIDA",CV207)))</formula>
    </cfRule>
    <cfRule type="containsText" dxfId="825" priority="826" operator="containsText" text="ACEPTABLE">
      <formula>NOT(ISERROR(SEARCH("ACEPTABLE",CV207)))</formula>
    </cfRule>
    <cfRule type="containsText" dxfId="824" priority="827" operator="containsText" text="SOBRESALIENTE">
      <formula>NOT(ISERROR(SEARCH("SOBRESALIENTE",CV207)))</formula>
    </cfRule>
  </conditionalFormatting>
  <conditionalFormatting sqref="CV207">
    <cfRule type="containsText" dxfId="823" priority="822" operator="containsText" text="NO CUMPLIDA">
      <formula>NOT(ISERROR(SEARCH("NO CUMPLIDA",CV207)))</formula>
    </cfRule>
    <cfRule type="containsText" dxfId="822" priority="823" operator="containsText" text="ACEPTABLE">
      <formula>NOT(ISERROR(SEARCH("ACEPTABLE",CV207)))</formula>
    </cfRule>
    <cfRule type="containsText" dxfId="821" priority="824" operator="containsText" text="SOBRESALIENTE">
      <formula>NOT(ISERROR(SEARCH("SOBRESALIENTE",CV207)))</formula>
    </cfRule>
  </conditionalFormatting>
  <conditionalFormatting sqref="CV207">
    <cfRule type="containsText" dxfId="820" priority="819" operator="containsText" text="NO CUMPLIDA">
      <formula>NOT(ISERROR(SEARCH("NO CUMPLIDA",CV207)))</formula>
    </cfRule>
    <cfRule type="containsText" dxfId="819" priority="820" operator="containsText" text="ACEPTABLE">
      <formula>NOT(ISERROR(SEARCH("ACEPTABLE",CV207)))</formula>
    </cfRule>
    <cfRule type="containsText" dxfId="818" priority="821" operator="containsText" text="SOBRESALIENTE">
      <formula>NOT(ISERROR(SEARCH("SOBRESALIENTE",CV207)))</formula>
    </cfRule>
  </conditionalFormatting>
  <conditionalFormatting sqref="CV207">
    <cfRule type="containsText" dxfId="817" priority="816" operator="containsText" text="NO CUMPLIDA">
      <formula>NOT(ISERROR(SEARCH("NO CUMPLIDA",CV207)))</formula>
    </cfRule>
    <cfRule type="containsText" dxfId="816" priority="817" operator="containsText" text="ACEPTABLE">
      <formula>NOT(ISERROR(SEARCH("ACEPTABLE",CV207)))</formula>
    </cfRule>
    <cfRule type="containsText" dxfId="815" priority="818" operator="containsText" text="SOBRESALIENTE">
      <formula>NOT(ISERROR(SEARCH("SOBRESALIENTE",CV207)))</formula>
    </cfRule>
  </conditionalFormatting>
  <conditionalFormatting sqref="CV207">
    <cfRule type="containsText" dxfId="814" priority="813" operator="containsText" text="NO CUMPLIDA">
      <formula>NOT(ISERROR(SEARCH("NO CUMPLIDA",CV207)))</formula>
    </cfRule>
    <cfRule type="containsText" dxfId="813" priority="814" operator="containsText" text="ACEPTABLE">
      <formula>NOT(ISERROR(SEARCH("ACEPTABLE",CV207)))</formula>
    </cfRule>
    <cfRule type="containsText" dxfId="812" priority="815" operator="containsText" text="SOBRESALIENTE">
      <formula>NOT(ISERROR(SEARCH("SOBRESALIENTE",CV207)))</formula>
    </cfRule>
  </conditionalFormatting>
  <conditionalFormatting sqref="CV207">
    <cfRule type="containsText" dxfId="811" priority="810" operator="containsText" text="NO CUMPLIDA">
      <formula>NOT(ISERROR(SEARCH("NO CUMPLIDA",CV207)))</formula>
    </cfRule>
    <cfRule type="containsText" dxfId="810" priority="811" operator="containsText" text="ACEPTABLE">
      <formula>NOT(ISERROR(SEARCH("ACEPTABLE",CV207)))</formula>
    </cfRule>
    <cfRule type="containsText" dxfId="809" priority="812" operator="containsText" text="SOBRESALIENTE">
      <formula>NOT(ISERROR(SEARCH("SOBRESALIENTE",CV207)))</formula>
    </cfRule>
  </conditionalFormatting>
  <conditionalFormatting sqref="CV207">
    <cfRule type="containsText" dxfId="808" priority="807" operator="containsText" text="NO CUMPLIDA">
      <formula>NOT(ISERROR(SEARCH("NO CUMPLIDA",CV207)))</formula>
    </cfRule>
    <cfRule type="containsText" dxfId="807" priority="808" operator="containsText" text="ACEPTABLE">
      <formula>NOT(ISERROR(SEARCH("ACEPTABLE",CV207)))</formula>
    </cfRule>
    <cfRule type="containsText" dxfId="806" priority="809" operator="containsText" text="SOBRESALIENTE">
      <formula>NOT(ISERROR(SEARCH("SOBRESALIENTE",CV207)))</formula>
    </cfRule>
  </conditionalFormatting>
  <conditionalFormatting sqref="CV207">
    <cfRule type="containsText" dxfId="805" priority="804" operator="containsText" text="NO CUMPLIDA">
      <formula>NOT(ISERROR(SEARCH("NO CUMPLIDA",CV207)))</formula>
    </cfRule>
    <cfRule type="containsText" dxfId="804" priority="805" operator="containsText" text="ACEPTABLE">
      <formula>NOT(ISERROR(SEARCH("ACEPTABLE",CV207)))</formula>
    </cfRule>
    <cfRule type="containsText" dxfId="803" priority="806" operator="containsText" text="SOBRESALIENTE">
      <formula>NOT(ISERROR(SEARCH("SOBRESALIENTE",CV207)))</formula>
    </cfRule>
  </conditionalFormatting>
  <conditionalFormatting sqref="CV207">
    <cfRule type="containsText" dxfId="802" priority="801" operator="containsText" text="NO CUMPLIDA">
      <formula>NOT(ISERROR(SEARCH("NO CUMPLIDA",CV207)))</formula>
    </cfRule>
    <cfRule type="containsText" dxfId="801" priority="802" operator="containsText" text="ACEPTABLE">
      <formula>NOT(ISERROR(SEARCH("ACEPTABLE",CV207)))</formula>
    </cfRule>
    <cfRule type="containsText" dxfId="800" priority="803" operator="containsText" text="SOBRESALIENTE">
      <formula>NOT(ISERROR(SEARCH("SOBRESALIENTE",CV207)))</formula>
    </cfRule>
  </conditionalFormatting>
  <conditionalFormatting sqref="CV207">
    <cfRule type="containsText" dxfId="799" priority="798" operator="containsText" text="NO CUMPLIDA">
      <formula>NOT(ISERROR(SEARCH("NO CUMPLIDA",CV207)))</formula>
    </cfRule>
    <cfRule type="containsText" dxfId="798" priority="799" operator="containsText" text="ACEPTABLE">
      <formula>NOT(ISERROR(SEARCH("ACEPTABLE",CV207)))</formula>
    </cfRule>
    <cfRule type="containsText" dxfId="797" priority="800" operator="containsText" text="SOBRESALIENTE">
      <formula>NOT(ISERROR(SEARCH("SOBRESALIENTE",CV207)))</formula>
    </cfRule>
  </conditionalFormatting>
  <conditionalFormatting sqref="CV207">
    <cfRule type="containsText" dxfId="796" priority="795" operator="containsText" text="NO CUMPLIDA">
      <formula>NOT(ISERROR(SEARCH("NO CUMPLIDA",CV207)))</formula>
    </cfRule>
    <cfRule type="containsText" dxfId="795" priority="796" operator="containsText" text="ACEPTABLE">
      <formula>NOT(ISERROR(SEARCH("ACEPTABLE",CV207)))</formula>
    </cfRule>
    <cfRule type="containsText" dxfId="794" priority="797" operator="containsText" text="SOBRESALIENTE">
      <formula>NOT(ISERROR(SEARCH("SOBRESALIENTE",CV207)))</formula>
    </cfRule>
  </conditionalFormatting>
  <conditionalFormatting sqref="CV207">
    <cfRule type="containsText" dxfId="793" priority="792" operator="containsText" text="NO CUMPLIDA">
      <formula>NOT(ISERROR(SEARCH("NO CUMPLIDA",CV207)))</formula>
    </cfRule>
    <cfRule type="containsText" dxfId="792" priority="793" operator="containsText" text="ACEPTABLE">
      <formula>NOT(ISERROR(SEARCH("ACEPTABLE",CV207)))</formula>
    </cfRule>
    <cfRule type="containsText" dxfId="791" priority="794" operator="containsText" text="SOBRESALIENTE">
      <formula>NOT(ISERROR(SEARCH("SOBRESALIENTE",CV207)))</formula>
    </cfRule>
  </conditionalFormatting>
  <conditionalFormatting sqref="CV208">
    <cfRule type="containsErrors" dxfId="790" priority="790">
      <formula>ISERROR(CV208)</formula>
    </cfRule>
    <cfRule type="containsBlanks" dxfId="789" priority="791">
      <formula>LEN(TRIM(CV208))=0</formula>
    </cfRule>
  </conditionalFormatting>
  <conditionalFormatting sqref="CV208">
    <cfRule type="containsText" dxfId="788" priority="787" operator="containsText" text="NO CUMPLIDA">
      <formula>NOT(ISERROR(SEARCH("NO CUMPLIDA",CV208)))</formula>
    </cfRule>
    <cfRule type="containsText" dxfId="787" priority="788" operator="containsText" text="ACEPTABLE">
      <formula>NOT(ISERROR(SEARCH("ACEPTABLE",CV208)))</formula>
    </cfRule>
    <cfRule type="containsText" dxfId="786" priority="789" operator="containsText" text="SOBRESALIENTE">
      <formula>NOT(ISERROR(SEARCH("SOBRESALIENTE",CV208)))</formula>
    </cfRule>
  </conditionalFormatting>
  <conditionalFormatting sqref="CV208">
    <cfRule type="containsText" dxfId="785" priority="784" operator="containsText" text="NO CUMPLIDA">
      <formula>NOT(ISERROR(SEARCH("NO CUMPLIDA",CV208)))</formula>
    </cfRule>
    <cfRule type="containsText" dxfId="784" priority="785" operator="containsText" text="ACEPTABLE">
      <formula>NOT(ISERROR(SEARCH("ACEPTABLE",CV208)))</formula>
    </cfRule>
    <cfRule type="containsText" dxfId="783" priority="786" operator="containsText" text="SOBRESALIENTE">
      <formula>NOT(ISERROR(SEARCH("SOBRESALIENTE",CV208)))</formula>
    </cfRule>
  </conditionalFormatting>
  <conditionalFormatting sqref="CV210">
    <cfRule type="containsErrors" dxfId="782" priority="782">
      <formula>ISERROR(CV210)</formula>
    </cfRule>
    <cfRule type="containsBlanks" dxfId="781" priority="783">
      <formula>LEN(TRIM(CV210))=0</formula>
    </cfRule>
  </conditionalFormatting>
  <conditionalFormatting sqref="CV210">
    <cfRule type="containsText" dxfId="780" priority="779" operator="containsText" text="NO CUMPLIDA">
      <formula>NOT(ISERROR(SEARCH("NO CUMPLIDA",CV210)))</formula>
    </cfRule>
    <cfRule type="containsText" dxfId="779" priority="780" operator="containsText" text="ACEPTABLE">
      <formula>NOT(ISERROR(SEARCH("ACEPTABLE",CV210)))</formula>
    </cfRule>
    <cfRule type="containsText" dxfId="778" priority="781" operator="containsText" text="SOBRESALIENTE">
      <formula>NOT(ISERROR(SEARCH("SOBRESALIENTE",CV210)))</formula>
    </cfRule>
  </conditionalFormatting>
  <conditionalFormatting sqref="CQ79:CQ88">
    <cfRule type="containsErrors" dxfId="777" priority="777">
      <formula>ISERROR(CQ79)</formula>
    </cfRule>
    <cfRule type="containsBlanks" dxfId="776" priority="778">
      <formula>LEN(TRIM(CQ79))=0</formula>
    </cfRule>
  </conditionalFormatting>
  <conditionalFormatting sqref="CP97">
    <cfRule type="containsErrors" dxfId="775" priority="775">
      <formula>ISERROR(CP97)</formula>
    </cfRule>
    <cfRule type="containsBlanks" dxfId="774" priority="776">
      <formula>LEN(TRIM(CP97))=0</formula>
    </cfRule>
  </conditionalFormatting>
  <conditionalFormatting sqref="CP97">
    <cfRule type="containsText" dxfId="773" priority="772" operator="containsText" text="NO CUMPLIDA">
      <formula>NOT(ISERROR(SEARCH("NO CUMPLIDA",CP97)))</formula>
    </cfRule>
    <cfRule type="containsText" dxfId="772" priority="773" operator="containsText" text="ACEPTABLE">
      <formula>NOT(ISERROR(SEARCH("ACEPTABLE",CP97)))</formula>
    </cfRule>
    <cfRule type="containsText" dxfId="771" priority="774" operator="containsText" text="SOBRESALIENTE">
      <formula>NOT(ISERROR(SEARCH("SOBRESALIENTE",CP97)))</formula>
    </cfRule>
  </conditionalFormatting>
  <conditionalFormatting sqref="CP97">
    <cfRule type="containsText" dxfId="770" priority="769" operator="containsText" text="NO CUMPLIDA">
      <formula>NOT(ISERROR(SEARCH("NO CUMPLIDA",CP97)))</formula>
    </cfRule>
    <cfRule type="containsText" dxfId="769" priority="770" operator="containsText" text="ACEPTABLE">
      <formula>NOT(ISERROR(SEARCH("ACEPTABLE",CP97)))</formula>
    </cfRule>
    <cfRule type="containsText" dxfId="768" priority="771" operator="containsText" text="SOBRESALIENTE">
      <formula>NOT(ISERROR(SEARCH("SOBRESALIENTE",CP97)))</formula>
    </cfRule>
  </conditionalFormatting>
  <conditionalFormatting sqref="CP98:CP99">
    <cfRule type="containsErrors" dxfId="767" priority="767">
      <formula>ISERROR(CP98)</formula>
    </cfRule>
    <cfRule type="containsBlanks" dxfId="766" priority="768">
      <formula>LEN(TRIM(CP98))=0</formula>
    </cfRule>
  </conditionalFormatting>
  <conditionalFormatting sqref="CP98:CP99">
    <cfRule type="containsText" dxfId="765" priority="764" operator="containsText" text="NO CUMPLIDA">
      <formula>NOT(ISERROR(SEARCH("NO CUMPLIDA",CP98)))</formula>
    </cfRule>
    <cfRule type="containsText" dxfId="764" priority="765" operator="containsText" text="ACEPTABLE">
      <formula>NOT(ISERROR(SEARCH("ACEPTABLE",CP98)))</formula>
    </cfRule>
    <cfRule type="containsText" dxfId="763" priority="766" operator="containsText" text="SOBRESALIENTE">
      <formula>NOT(ISERROR(SEARCH("SOBRESALIENTE",CP98)))</formula>
    </cfRule>
  </conditionalFormatting>
  <conditionalFormatting sqref="CP98:CP99">
    <cfRule type="containsText" dxfId="762" priority="761" operator="containsText" text="NO CUMPLIDA">
      <formula>NOT(ISERROR(SEARCH("NO CUMPLIDA",CP98)))</formula>
    </cfRule>
    <cfRule type="containsText" dxfId="761" priority="762" operator="containsText" text="ACEPTABLE">
      <formula>NOT(ISERROR(SEARCH("ACEPTABLE",CP98)))</formula>
    </cfRule>
    <cfRule type="containsText" dxfId="760" priority="763" operator="containsText" text="SOBRESALIENTE">
      <formula>NOT(ISERROR(SEARCH("SOBRESALIENTE",CP98)))</formula>
    </cfRule>
  </conditionalFormatting>
  <conditionalFormatting sqref="CV378">
    <cfRule type="containsText" dxfId="759" priority="758" operator="containsText" text="NO CUMPLIDA">
      <formula>NOT(ISERROR(SEARCH("NO CUMPLIDA",CV378)))</formula>
    </cfRule>
    <cfRule type="containsText" dxfId="758" priority="759" operator="containsText" text="ACEPTABLE">
      <formula>NOT(ISERROR(SEARCH("ACEPTABLE",CV378)))</formula>
    </cfRule>
    <cfRule type="containsText" dxfId="757" priority="760" operator="containsText" text="SOBRESALIENTE">
      <formula>NOT(ISERROR(SEARCH("SOBRESALIENTE",CV378)))</formula>
    </cfRule>
  </conditionalFormatting>
  <conditionalFormatting sqref="CV378">
    <cfRule type="containsText" dxfId="756" priority="755" operator="containsText" text="NO CUMPLIDA">
      <formula>NOT(ISERROR(SEARCH("NO CUMPLIDA",CV378)))</formula>
    </cfRule>
    <cfRule type="containsText" dxfId="755" priority="756" operator="containsText" text="ACEPTABLE">
      <formula>NOT(ISERROR(SEARCH("ACEPTABLE",CV378)))</formula>
    </cfRule>
    <cfRule type="containsText" dxfId="754" priority="757" operator="containsText" text="SOBRESALIENTE">
      <formula>NOT(ISERROR(SEARCH("SOBRESALIENTE",CV378)))</formula>
    </cfRule>
  </conditionalFormatting>
  <conditionalFormatting sqref="CV378">
    <cfRule type="containsText" dxfId="753" priority="752" operator="containsText" text="NO CUMPLIDA">
      <formula>NOT(ISERROR(SEARCH("NO CUMPLIDA",CV378)))</formula>
    </cfRule>
    <cfRule type="containsText" dxfId="752" priority="753" operator="containsText" text="ACEPTABLE">
      <formula>NOT(ISERROR(SEARCH("ACEPTABLE",CV378)))</formula>
    </cfRule>
    <cfRule type="containsText" dxfId="751" priority="754" operator="containsText" text="SOBRESALIENTE">
      <formula>NOT(ISERROR(SEARCH("SOBRESALIENTE",CV378)))</formula>
    </cfRule>
  </conditionalFormatting>
  <conditionalFormatting sqref="CV378">
    <cfRule type="containsText" dxfId="750" priority="749" operator="containsText" text="NO CUMPLIDA">
      <formula>NOT(ISERROR(SEARCH("NO CUMPLIDA",CV378)))</formula>
    </cfRule>
    <cfRule type="containsText" dxfId="749" priority="750" operator="containsText" text="ACEPTABLE">
      <formula>NOT(ISERROR(SEARCH("ACEPTABLE",CV378)))</formula>
    </cfRule>
    <cfRule type="containsText" dxfId="748" priority="751" operator="containsText" text="SOBRESALIENTE">
      <formula>NOT(ISERROR(SEARCH("SOBRESALIENTE",CV378)))</formula>
    </cfRule>
  </conditionalFormatting>
  <conditionalFormatting sqref="CV378">
    <cfRule type="containsText" dxfId="747" priority="746" operator="containsText" text="NO CUMPLIDA">
      <formula>NOT(ISERROR(SEARCH("NO CUMPLIDA",CV378)))</formula>
    </cfRule>
    <cfRule type="containsText" dxfId="746" priority="747" operator="containsText" text="ACEPTABLE">
      <formula>NOT(ISERROR(SEARCH("ACEPTABLE",CV378)))</formula>
    </cfRule>
    <cfRule type="containsText" dxfId="745" priority="748" operator="containsText" text="SOBRESALIENTE">
      <formula>NOT(ISERROR(SEARCH("SOBRESALIENTE",CV378)))</formula>
    </cfRule>
  </conditionalFormatting>
  <conditionalFormatting sqref="CV378">
    <cfRule type="containsText" dxfId="744" priority="743" operator="containsText" text="NO CUMPLIDA">
      <formula>NOT(ISERROR(SEARCH("NO CUMPLIDA",CV378)))</formula>
    </cfRule>
    <cfRule type="containsText" dxfId="743" priority="744" operator="containsText" text="ACEPTABLE">
      <formula>NOT(ISERROR(SEARCH("ACEPTABLE",CV378)))</formula>
    </cfRule>
    <cfRule type="containsText" dxfId="742" priority="745" operator="containsText" text="SOBRESALIENTE">
      <formula>NOT(ISERROR(SEARCH("SOBRESALIENTE",CV378)))</formula>
    </cfRule>
  </conditionalFormatting>
  <conditionalFormatting sqref="CV378">
    <cfRule type="containsText" dxfId="741" priority="740" operator="containsText" text="NO CUMPLIDA">
      <formula>NOT(ISERROR(SEARCH("NO CUMPLIDA",CV378)))</formula>
    </cfRule>
    <cfRule type="containsText" dxfId="740" priority="741" operator="containsText" text="ACEPTABLE">
      <formula>NOT(ISERROR(SEARCH("ACEPTABLE",CV378)))</formula>
    </cfRule>
    <cfRule type="containsText" dxfId="739" priority="742" operator="containsText" text="SOBRESALIENTE">
      <formula>NOT(ISERROR(SEARCH("SOBRESALIENTE",CV378)))</formula>
    </cfRule>
  </conditionalFormatting>
  <conditionalFormatting sqref="CV378">
    <cfRule type="containsText" dxfId="738" priority="737" operator="containsText" text="NO CUMPLIDA">
      <formula>NOT(ISERROR(SEARCH("NO CUMPLIDA",CV378)))</formula>
    </cfRule>
    <cfRule type="containsText" dxfId="737" priority="738" operator="containsText" text="ACEPTABLE">
      <formula>NOT(ISERROR(SEARCH("ACEPTABLE",CV378)))</formula>
    </cfRule>
    <cfRule type="containsText" dxfId="736" priority="739" operator="containsText" text="SOBRESALIENTE">
      <formula>NOT(ISERROR(SEARCH("SOBRESALIENTE",CV378)))</formula>
    </cfRule>
  </conditionalFormatting>
  <conditionalFormatting sqref="CV378">
    <cfRule type="containsText" dxfId="735" priority="734" operator="containsText" text="NO CUMPLIDA">
      <formula>NOT(ISERROR(SEARCH("NO CUMPLIDA",CV378)))</formula>
    </cfRule>
    <cfRule type="containsText" dxfId="734" priority="735" operator="containsText" text="ACEPTABLE">
      <formula>NOT(ISERROR(SEARCH("ACEPTABLE",CV378)))</formula>
    </cfRule>
    <cfRule type="containsText" dxfId="733" priority="736" operator="containsText" text="SOBRESALIENTE">
      <formula>NOT(ISERROR(SEARCH("SOBRESALIENTE",CV378)))</formula>
    </cfRule>
  </conditionalFormatting>
  <conditionalFormatting sqref="CV378">
    <cfRule type="containsText" dxfId="732" priority="731" operator="containsText" text="NO CUMPLIDA">
      <formula>NOT(ISERROR(SEARCH("NO CUMPLIDA",CV378)))</formula>
    </cfRule>
    <cfRule type="containsText" dxfId="731" priority="732" operator="containsText" text="ACEPTABLE">
      <formula>NOT(ISERROR(SEARCH("ACEPTABLE",CV378)))</formula>
    </cfRule>
    <cfRule type="containsText" dxfId="730" priority="733" operator="containsText" text="SOBRESALIENTE">
      <formula>NOT(ISERROR(SEARCH("SOBRESALIENTE",CV378)))</formula>
    </cfRule>
  </conditionalFormatting>
  <conditionalFormatting sqref="CV378">
    <cfRule type="containsText" dxfId="729" priority="728" operator="containsText" text="NO CUMPLIDA">
      <formula>NOT(ISERROR(SEARCH("NO CUMPLIDA",CV378)))</formula>
    </cfRule>
    <cfRule type="containsText" dxfId="728" priority="729" operator="containsText" text="ACEPTABLE">
      <formula>NOT(ISERROR(SEARCH("ACEPTABLE",CV378)))</formula>
    </cfRule>
    <cfRule type="containsText" dxfId="727" priority="730" operator="containsText" text="SOBRESALIENTE">
      <formula>NOT(ISERROR(SEARCH("SOBRESALIENTE",CV378)))</formula>
    </cfRule>
  </conditionalFormatting>
  <conditionalFormatting sqref="CV378">
    <cfRule type="containsText" dxfId="726" priority="725" operator="containsText" text="NO CUMPLIDA">
      <formula>NOT(ISERROR(SEARCH("NO CUMPLIDA",CV378)))</formula>
    </cfRule>
    <cfRule type="containsText" dxfId="725" priority="726" operator="containsText" text="ACEPTABLE">
      <formula>NOT(ISERROR(SEARCH("ACEPTABLE",CV378)))</formula>
    </cfRule>
    <cfRule type="containsText" dxfId="724" priority="727" operator="containsText" text="SOBRESALIENTE">
      <formula>NOT(ISERROR(SEARCH("SOBRESALIENTE",CV378)))</formula>
    </cfRule>
  </conditionalFormatting>
  <conditionalFormatting sqref="CV378">
    <cfRule type="containsText" dxfId="723" priority="722" operator="containsText" text="NO CUMPLIDA">
      <formula>NOT(ISERROR(SEARCH("NO CUMPLIDA",CV378)))</formula>
    </cfRule>
    <cfRule type="containsText" dxfId="722" priority="723" operator="containsText" text="ACEPTABLE">
      <formula>NOT(ISERROR(SEARCH("ACEPTABLE",CV378)))</formula>
    </cfRule>
    <cfRule type="containsText" dxfId="721" priority="724" operator="containsText" text="SOBRESALIENTE">
      <formula>NOT(ISERROR(SEARCH("SOBRESALIENTE",CV378)))</formula>
    </cfRule>
  </conditionalFormatting>
  <conditionalFormatting sqref="CV378">
    <cfRule type="containsText" dxfId="720" priority="719" operator="containsText" text="NO CUMPLIDA">
      <formula>NOT(ISERROR(SEARCH("NO CUMPLIDA",CV378)))</formula>
    </cfRule>
    <cfRule type="containsText" dxfId="719" priority="720" operator="containsText" text="ACEPTABLE">
      <formula>NOT(ISERROR(SEARCH("ACEPTABLE",CV378)))</formula>
    </cfRule>
    <cfRule type="containsText" dxfId="718" priority="721" operator="containsText" text="SOBRESALIENTE">
      <formula>NOT(ISERROR(SEARCH("SOBRESALIENTE",CV378)))</formula>
    </cfRule>
  </conditionalFormatting>
  <conditionalFormatting sqref="CV378">
    <cfRule type="containsText" dxfId="717" priority="716" operator="containsText" text="NO CUMPLIDA">
      <formula>NOT(ISERROR(SEARCH("NO CUMPLIDA",CV378)))</formula>
    </cfRule>
    <cfRule type="containsText" dxfId="716" priority="717" operator="containsText" text="ACEPTABLE">
      <formula>NOT(ISERROR(SEARCH("ACEPTABLE",CV378)))</formula>
    </cfRule>
    <cfRule type="containsText" dxfId="715" priority="718" operator="containsText" text="SOBRESALIENTE">
      <formula>NOT(ISERROR(SEARCH("SOBRESALIENTE",CV378)))</formula>
    </cfRule>
  </conditionalFormatting>
  <conditionalFormatting sqref="CV378">
    <cfRule type="containsText" dxfId="714" priority="713" operator="containsText" text="NO CUMPLIDA">
      <formula>NOT(ISERROR(SEARCH("NO CUMPLIDA",CV378)))</formula>
    </cfRule>
    <cfRule type="containsText" dxfId="713" priority="714" operator="containsText" text="ACEPTABLE">
      <formula>NOT(ISERROR(SEARCH("ACEPTABLE",CV378)))</formula>
    </cfRule>
    <cfRule type="containsText" dxfId="712" priority="715" operator="containsText" text="SOBRESALIENTE">
      <formula>NOT(ISERROR(SEARCH("SOBRESALIENTE",CV378)))</formula>
    </cfRule>
  </conditionalFormatting>
  <conditionalFormatting sqref="CV378">
    <cfRule type="containsText" dxfId="711" priority="710" operator="containsText" text="NO CUMPLIDA">
      <formula>NOT(ISERROR(SEARCH("NO CUMPLIDA",CV378)))</formula>
    </cfRule>
    <cfRule type="containsText" dxfId="710" priority="711" operator="containsText" text="ACEPTABLE">
      <formula>NOT(ISERROR(SEARCH("ACEPTABLE",CV378)))</formula>
    </cfRule>
    <cfRule type="containsText" dxfId="709" priority="712" operator="containsText" text="SOBRESALIENTE">
      <formula>NOT(ISERROR(SEARCH("SOBRESALIENTE",CV378)))</formula>
    </cfRule>
  </conditionalFormatting>
  <conditionalFormatting sqref="CV378">
    <cfRule type="containsText" dxfId="708" priority="707" operator="containsText" text="NO CUMPLIDA">
      <formula>NOT(ISERROR(SEARCH("NO CUMPLIDA",CV378)))</formula>
    </cfRule>
    <cfRule type="containsText" dxfId="707" priority="708" operator="containsText" text="ACEPTABLE">
      <formula>NOT(ISERROR(SEARCH("ACEPTABLE",CV378)))</formula>
    </cfRule>
    <cfRule type="containsText" dxfId="706" priority="709" operator="containsText" text="SOBRESALIENTE">
      <formula>NOT(ISERROR(SEARCH("SOBRESALIENTE",CV378)))</formula>
    </cfRule>
  </conditionalFormatting>
  <conditionalFormatting sqref="CV378">
    <cfRule type="containsText" dxfId="705" priority="704" operator="containsText" text="NO CUMPLIDA">
      <formula>NOT(ISERROR(SEARCH("NO CUMPLIDA",CV378)))</formula>
    </cfRule>
    <cfRule type="containsText" dxfId="704" priority="705" operator="containsText" text="ACEPTABLE">
      <formula>NOT(ISERROR(SEARCH("ACEPTABLE",CV378)))</formula>
    </cfRule>
    <cfRule type="containsText" dxfId="703" priority="706" operator="containsText" text="SOBRESALIENTE">
      <formula>NOT(ISERROR(SEARCH("SOBRESALIENTE",CV378)))</formula>
    </cfRule>
  </conditionalFormatting>
  <conditionalFormatting sqref="CV378">
    <cfRule type="containsText" dxfId="702" priority="701" operator="containsText" text="NO CUMPLIDA">
      <formula>NOT(ISERROR(SEARCH("NO CUMPLIDA",CV378)))</formula>
    </cfRule>
    <cfRule type="containsText" dxfId="701" priority="702" operator="containsText" text="ACEPTABLE">
      <formula>NOT(ISERROR(SEARCH("ACEPTABLE",CV378)))</formula>
    </cfRule>
    <cfRule type="containsText" dxfId="700" priority="703" operator="containsText" text="SOBRESALIENTE">
      <formula>NOT(ISERROR(SEARCH("SOBRESALIENTE",CV378)))</formula>
    </cfRule>
  </conditionalFormatting>
  <conditionalFormatting sqref="CV378">
    <cfRule type="containsText" dxfId="699" priority="698" operator="containsText" text="NO CUMPLIDA">
      <formula>NOT(ISERROR(SEARCH("NO CUMPLIDA",CV378)))</formula>
    </cfRule>
    <cfRule type="containsText" dxfId="698" priority="699" operator="containsText" text="ACEPTABLE">
      <formula>NOT(ISERROR(SEARCH("ACEPTABLE",CV378)))</formula>
    </cfRule>
    <cfRule type="containsText" dxfId="697" priority="700" operator="containsText" text="SOBRESALIENTE">
      <formula>NOT(ISERROR(SEARCH("SOBRESALIENTE",CV378)))</formula>
    </cfRule>
  </conditionalFormatting>
  <conditionalFormatting sqref="CV378">
    <cfRule type="containsText" dxfId="696" priority="695" operator="containsText" text="NO CUMPLIDA">
      <formula>NOT(ISERROR(SEARCH("NO CUMPLIDA",CV378)))</formula>
    </cfRule>
    <cfRule type="containsText" dxfId="695" priority="696" operator="containsText" text="ACEPTABLE">
      <formula>NOT(ISERROR(SEARCH("ACEPTABLE",CV378)))</formula>
    </cfRule>
    <cfRule type="containsText" dxfId="694" priority="697" operator="containsText" text="SOBRESALIENTE">
      <formula>NOT(ISERROR(SEARCH("SOBRESALIENTE",CV378)))</formula>
    </cfRule>
  </conditionalFormatting>
  <conditionalFormatting sqref="CV378">
    <cfRule type="containsText" dxfId="693" priority="692" operator="containsText" text="NO CUMPLIDA">
      <formula>NOT(ISERROR(SEARCH("NO CUMPLIDA",CV378)))</formula>
    </cfRule>
    <cfRule type="containsText" dxfId="692" priority="693" operator="containsText" text="ACEPTABLE">
      <formula>NOT(ISERROR(SEARCH("ACEPTABLE",CV378)))</formula>
    </cfRule>
    <cfRule type="containsText" dxfId="691" priority="694" operator="containsText" text="SOBRESALIENTE">
      <formula>NOT(ISERROR(SEARCH("SOBRESALIENTE",CV378)))</formula>
    </cfRule>
  </conditionalFormatting>
  <conditionalFormatting sqref="CV378">
    <cfRule type="containsText" dxfId="690" priority="689" operator="containsText" text="NO CUMPLIDA">
      <formula>NOT(ISERROR(SEARCH("NO CUMPLIDA",CV378)))</formula>
    </cfRule>
    <cfRule type="containsText" dxfId="689" priority="690" operator="containsText" text="ACEPTABLE">
      <formula>NOT(ISERROR(SEARCH("ACEPTABLE",CV378)))</formula>
    </cfRule>
    <cfRule type="containsText" dxfId="688" priority="691" operator="containsText" text="SOBRESALIENTE">
      <formula>NOT(ISERROR(SEARCH("SOBRESALIENTE",CV378)))</formula>
    </cfRule>
  </conditionalFormatting>
  <conditionalFormatting sqref="CV378">
    <cfRule type="containsText" dxfId="687" priority="686" operator="containsText" text="NO CUMPLIDA">
      <formula>NOT(ISERROR(SEARCH("NO CUMPLIDA",CV378)))</formula>
    </cfRule>
    <cfRule type="containsText" dxfId="686" priority="687" operator="containsText" text="ACEPTABLE">
      <formula>NOT(ISERROR(SEARCH("ACEPTABLE",CV378)))</formula>
    </cfRule>
    <cfRule type="containsText" dxfId="685" priority="688" operator="containsText" text="SOBRESALIENTE">
      <formula>NOT(ISERROR(SEARCH("SOBRESALIENTE",CV378)))</formula>
    </cfRule>
  </conditionalFormatting>
  <conditionalFormatting sqref="CV378">
    <cfRule type="containsText" dxfId="684" priority="683" operator="containsText" text="NO CUMPLIDA">
      <formula>NOT(ISERROR(SEARCH("NO CUMPLIDA",CV378)))</formula>
    </cfRule>
    <cfRule type="containsText" dxfId="683" priority="684" operator="containsText" text="ACEPTABLE">
      <formula>NOT(ISERROR(SEARCH("ACEPTABLE",CV378)))</formula>
    </cfRule>
    <cfRule type="containsText" dxfId="682" priority="685" operator="containsText" text="SOBRESALIENTE">
      <formula>NOT(ISERROR(SEARCH("SOBRESALIENTE",CV378)))</formula>
    </cfRule>
  </conditionalFormatting>
  <conditionalFormatting sqref="CV378">
    <cfRule type="containsText" dxfId="681" priority="680" operator="containsText" text="NO CUMPLIDA">
      <formula>NOT(ISERROR(SEARCH("NO CUMPLIDA",CV378)))</formula>
    </cfRule>
    <cfRule type="containsText" dxfId="680" priority="681" operator="containsText" text="ACEPTABLE">
      <formula>NOT(ISERROR(SEARCH("ACEPTABLE",CV378)))</formula>
    </cfRule>
    <cfRule type="containsText" dxfId="679" priority="682" operator="containsText" text="SOBRESALIENTE">
      <formula>NOT(ISERROR(SEARCH("SOBRESALIENTE",CV378)))</formula>
    </cfRule>
  </conditionalFormatting>
  <conditionalFormatting sqref="CV378">
    <cfRule type="containsText" dxfId="678" priority="677" operator="containsText" text="NO CUMPLIDA">
      <formula>NOT(ISERROR(SEARCH("NO CUMPLIDA",CV378)))</formula>
    </cfRule>
    <cfRule type="containsText" dxfId="677" priority="678" operator="containsText" text="ACEPTABLE">
      <formula>NOT(ISERROR(SEARCH("ACEPTABLE",CV378)))</formula>
    </cfRule>
    <cfRule type="containsText" dxfId="676" priority="679" operator="containsText" text="SOBRESALIENTE">
      <formula>NOT(ISERROR(SEARCH("SOBRESALIENTE",CV378)))</formula>
    </cfRule>
  </conditionalFormatting>
  <conditionalFormatting sqref="CP269">
    <cfRule type="containsErrors" dxfId="675" priority="675">
      <formula>ISERROR(CP269)</formula>
    </cfRule>
    <cfRule type="containsBlanks" dxfId="674" priority="676">
      <formula>LEN(TRIM(CP269))=0</formula>
    </cfRule>
  </conditionalFormatting>
  <conditionalFormatting sqref="CP269">
    <cfRule type="containsText" dxfId="673" priority="672" operator="containsText" text="NO CUMPLIDA">
      <formula>NOT(ISERROR(SEARCH("NO CUMPLIDA",CP269)))</formula>
    </cfRule>
    <cfRule type="containsText" dxfId="672" priority="673" operator="containsText" text="ACEPTABLE">
      <formula>NOT(ISERROR(SEARCH("ACEPTABLE",CP269)))</formula>
    </cfRule>
    <cfRule type="containsText" dxfId="671" priority="674" operator="containsText" text="SOBRESALIENTE">
      <formula>NOT(ISERROR(SEARCH("SOBRESALIENTE",CP269)))</formula>
    </cfRule>
  </conditionalFormatting>
  <conditionalFormatting sqref="CP269">
    <cfRule type="containsText" dxfId="670" priority="669" operator="containsText" text="NO CUMPLIDA">
      <formula>NOT(ISERROR(SEARCH("NO CUMPLIDA",CP269)))</formula>
    </cfRule>
    <cfRule type="containsText" dxfId="669" priority="670" operator="containsText" text="ACEPTABLE">
      <formula>NOT(ISERROR(SEARCH("ACEPTABLE",CP269)))</formula>
    </cfRule>
    <cfRule type="containsText" dxfId="668" priority="671" operator="containsText" text="SOBRESALIENTE">
      <formula>NOT(ISERROR(SEARCH("SOBRESALIENTE",CP269)))</formula>
    </cfRule>
  </conditionalFormatting>
  <conditionalFormatting sqref="CV269">
    <cfRule type="containsErrors" dxfId="667" priority="667">
      <formula>ISERROR(CV269)</formula>
    </cfRule>
    <cfRule type="containsBlanks" dxfId="666" priority="668">
      <formula>LEN(TRIM(CV269))=0</formula>
    </cfRule>
  </conditionalFormatting>
  <conditionalFormatting sqref="CV269">
    <cfRule type="containsText" dxfId="665" priority="664" operator="containsText" text="NO CUMPLIDA">
      <formula>NOT(ISERROR(SEARCH("NO CUMPLIDA",CV269)))</formula>
    </cfRule>
    <cfRule type="containsText" dxfId="664" priority="665" operator="containsText" text="ACEPTABLE">
      <formula>NOT(ISERROR(SEARCH("ACEPTABLE",CV269)))</formula>
    </cfRule>
    <cfRule type="containsText" dxfId="663" priority="666" operator="containsText" text="SOBRESALIENTE">
      <formula>NOT(ISERROR(SEARCH("SOBRESALIENTE",CV269)))</formula>
    </cfRule>
  </conditionalFormatting>
  <conditionalFormatting sqref="CV269">
    <cfRule type="containsText" dxfId="662" priority="661" operator="containsText" text="NO CUMPLIDA">
      <formula>NOT(ISERROR(SEARCH("NO CUMPLIDA",CV269)))</formula>
    </cfRule>
    <cfRule type="containsText" dxfId="661" priority="662" operator="containsText" text="ACEPTABLE">
      <formula>NOT(ISERROR(SEARCH("ACEPTABLE",CV269)))</formula>
    </cfRule>
    <cfRule type="containsText" dxfId="660" priority="663" operator="containsText" text="SOBRESALIENTE">
      <formula>NOT(ISERROR(SEARCH("SOBRESALIENTE",CV269)))</formula>
    </cfRule>
  </conditionalFormatting>
  <conditionalFormatting sqref="CP316">
    <cfRule type="containsErrors" dxfId="659" priority="659">
      <formula>ISERROR(CP316)</formula>
    </cfRule>
    <cfRule type="containsBlanks" dxfId="658" priority="660">
      <formula>LEN(TRIM(CP316))=0</formula>
    </cfRule>
  </conditionalFormatting>
  <conditionalFormatting sqref="CP316">
    <cfRule type="containsText" dxfId="657" priority="656" operator="containsText" text="NO CUMPLIDA">
      <formula>NOT(ISERROR(SEARCH("NO CUMPLIDA",CP316)))</formula>
    </cfRule>
    <cfRule type="containsText" dxfId="656" priority="657" operator="containsText" text="ACEPTABLE">
      <formula>NOT(ISERROR(SEARCH("ACEPTABLE",CP316)))</formula>
    </cfRule>
    <cfRule type="containsText" dxfId="655" priority="658" operator="containsText" text="SOBRESALIENTE">
      <formula>NOT(ISERROR(SEARCH("SOBRESALIENTE",CP316)))</formula>
    </cfRule>
  </conditionalFormatting>
  <conditionalFormatting sqref="CP316">
    <cfRule type="containsText" dxfId="654" priority="653" operator="containsText" text="NO CUMPLIDA">
      <formula>NOT(ISERROR(SEARCH("NO CUMPLIDA",CP316)))</formula>
    </cfRule>
    <cfRule type="containsText" dxfId="653" priority="654" operator="containsText" text="ACEPTABLE">
      <formula>NOT(ISERROR(SEARCH("ACEPTABLE",CP316)))</formula>
    </cfRule>
    <cfRule type="containsText" dxfId="652" priority="655" operator="containsText" text="SOBRESALIENTE">
      <formula>NOT(ISERROR(SEARCH("SOBRESALIENTE",CP316)))</formula>
    </cfRule>
  </conditionalFormatting>
  <conditionalFormatting sqref="CV316">
    <cfRule type="containsErrors" dxfId="651" priority="651">
      <formula>ISERROR(CV316)</formula>
    </cfRule>
    <cfRule type="containsBlanks" dxfId="650" priority="652">
      <formula>LEN(TRIM(CV316))=0</formula>
    </cfRule>
  </conditionalFormatting>
  <conditionalFormatting sqref="CV316">
    <cfRule type="containsText" dxfId="649" priority="648" operator="containsText" text="NO CUMPLIDA">
      <formula>NOT(ISERROR(SEARCH("NO CUMPLIDA",CV316)))</formula>
    </cfRule>
    <cfRule type="containsText" dxfId="648" priority="649" operator="containsText" text="ACEPTABLE">
      <formula>NOT(ISERROR(SEARCH("ACEPTABLE",CV316)))</formula>
    </cfRule>
    <cfRule type="containsText" dxfId="647" priority="650" operator="containsText" text="SOBRESALIENTE">
      <formula>NOT(ISERROR(SEARCH("SOBRESALIENTE",CV316)))</formula>
    </cfRule>
  </conditionalFormatting>
  <conditionalFormatting sqref="CV316">
    <cfRule type="containsText" dxfId="646" priority="645" operator="containsText" text="NO CUMPLIDA">
      <formula>NOT(ISERROR(SEARCH("NO CUMPLIDA",CV316)))</formula>
    </cfRule>
    <cfRule type="containsText" dxfId="645" priority="646" operator="containsText" text="ACEPTABLE">
      <formula>NOT(ISERROR(SEARCH("ACEPTABLE",CV316)))</formula>
    </cfRule>
    <cfRule type="containsText" dxfId="644" priority="647" operator="containsText" text="SOBRESALIENTE">
      <formula>NOT(ISERROR(SEARCH("SOBRESALIENTE",CV316)))</formula>
    </cfRule>
  </conditionalFormatting>
  <conditionalFormatting sqref="CP277:CP279 CP283:CP289 CP291 CP293:CP301 CP303:CP306 CP308:CP311 CP313 CP315">
    <cfRule type="containsErrors" dxfId="643" priority="643">
      <formula>ISERROR(CP277)</formula>
    </cfRule>
    <cfRule type="containsBlanks" dxfId="642" priority="644">
      <formula>LEN(TRIM(CP277))=0</formula>
    </cfRule>
  </conditionalFormatting>
  <conditionalFormatting sqref="CP277:CP279 CP283:CP289 CP291 CP293:CP301 CP303:CP306 CP308:CP311 CP313 CP315">
    <cfRule type="containsText" dxfId="641" priority="640" operator="containsText" text="NO CUMPLIDA">
      <formula>NOT(ISERROR(SEARCH("NO CUMPLIDA",CP277)))</formula>
    </cfRule>
    <cfRule type="containsText" dxfId="640" priority="641" operator="containsText" text="ACEPTABLE">
      <formula>NOT(ISERROR(SEARCH("ACEPTABLE",CP277)))</formula>
    </cfRule>
    <cfRule type="containsText" dxfId="639" priority="642" operator="containsText" text="SOBRESALIENTE">
      <formula>NOT(ISERROR(SEARCH("SOBRESALIENTE",CP277)))</formula>
    </cfRule>
  </conditionalFormatting>
  <conditionalFormatting sqref="CP280:CP282">
    <cfRule type="containsErrors" dxfId="638" priority="638">
      <formula>ISERROR(CP280)</formula>
    </cfRule>
    <cfRule type="containsBlanks" dxfId="637" priority="639">
      <formula>LEN(TRIM(CP280))=0</formula>
    </cfRule>
  </conditionalFormatting>
  <conditionalFormatting sqref="CP280:CP282">
    <cfRule type="containsText" dxfId="636" priority="635" operator="containsText" text="NO CUMPLIDA">
      <formula>NOT(ISERROR(SEARCH("NO CUMPLIDA",CP280)))</formula>
    </cfRule>
    <cfRule type="containsText" dxfId="635" priority="636" operator="containsText" text="ACEPTABLE">
      <formula>NOT(ISERROR(SEARCH("ACEPTABLE",CP280)))</formula>
    </cfRule>
    <cfRule type="containsText" dxfId="634" priority="637" operator="containsText" text="SOBRESALIENTE">
      <formula>NOT(ISERROR(SEARCH("SOBRESALIENTE",CP280)))</formula>
    </cfRule>
  </conditionalFormatting>
  <conditionalFormatting sqref="CP290">
    <cfRule type="containsErrors" dxfId="633" priority="633">
      <formula>ISERROR(CP290)</formula>
    </cfRule>
    <cfRule type="containsBlanks" dxfId="632" priority="634">
      <formula>LEN(TRIM(CP290))=0</formula>
    </cfRule>
  </conditionalFormatting>
  <conditionalFormatting sqref="CP290">
    <cfRule type="containsText" dxfId="631" priority="630" operator="containsText" text="NO CUMPLIDA">
      <formula>NOT(ISERROR(SEARCH("NO CUMPLIDA",CP290)))</formula>
    </cfRule>
    <cfRule type="containsText" dxfId="630" priority="631" operator="containsText" text="ACEPTABLE">
      <formula>NOT(ISERROR(SEARCH("ACEPTABLE",CP290)))</formula>
    </cfRule>
    <cfRule type="containsText" dxfId="629" priority="632" operator="containsText" text="SOBRESALIENTE">
      <formula>NOT(ISERROR(SEARCH("SOBRESALIENTE",CP290)))</formula>
    </cfRule>
  </conditionalFormatting>
  <conditionalFormatting sqref="CP292">
    <cfRule type="containsErrors" dxfId="628" priority="628">
      <formula>ISERROR(CP292)</formula>
    </cfRule>
    <cfRule type="containsBlanks" dxfId="627" priority="629">
      <formula>LEN(TRIM(CP292))=0</formula>
    </cfRule>
  </conditionalFormatting>
  <conditionalFormatting sqref="CP292">
    <cfRule type="containsText" dxfId="626" priority="625" operator="containsText" text="NO CUMPLIDA">
      <formula>NOT(ISERROR(SEARCH("NO CUMPLIDA",CP292)))</formula>
    </cfRule>
    <cfRule type="containsText" dxfId="625" priority="626" operator="containsText" text="ACEPTABLE">
      <formula>NOT(ISERROR(SEARCH("ACEPTABLE",CP292)))</formula>
    </cfRule>
    <cfRule type="containsText" dxfId="624" priority="627" operator="containsText" text="SOBRESALIENTE">
      <formula>NOT(ISERROR(SEARCH("SOBRESALIENTE",CP292)))</formula>
    </cfRule>
  </conditionalFormatting>
  <conditionalFormatting sqref="CP302">
    <cfRule type="containsErrors" dxfId="623" priority="623">
      <formula>ISERROR(CP302)</formula>
    </cfRule>
    <cfRule type="containsBlanks" dxfId="622" priority="624">
      <formula>LEN(TRIM(CP302))=0</formula>
    </cfRule>
  </conditionalFormatting>
  <conditionalFormatting sqref="CP302">
    <cfRule type="containsText" dxfId="621" priority="620" operator="containsText" text="NO CUMPLIDA">
      <formula>NOT(ISERROR(SEARCH("NO CUMPLIDA",CP302)))</formula>
    </cfRule>
    <cfRule type="containsText" dxfId="620" priority="621" operator="containsText" text="ACEPTABLE">
      <formula>NOT(ISERROR(SEARCH("ACEPTABLE",CP302)))</formula>
    </cfRule>
    <cfRule type="containsText" dxfId="619" priority="622" operator="containsText" text="SOBRESALIENTE">
      <formula>NOT(ISERROR(SEARCH("SOBRESALIENTE",CP302)))</formula>
    </cfRule>
  </conditionalFormatting>
  <conditionalFormatting sqref="CP307">
    <cfRule type="containsErrors" dxfId="618" priority="618">
      <formula>ISERROR(CP307)</formula>
    </cfRule>
    <cfRule type="containsBlanks" dxfId="617" priority="619">
      <formula>LEN(TRIM(CP307))=0</formula>
    </cfRule>
  </conditionalFormatting>
  <conditionalFormatting sqref="CP307">
    <cfRule type="containsText" dxfId="616" priority="615" operator="containsText" text="NO CUMPLIDA">
      <formula>NOT(ISERROR(SEARCH("NO CUMPLIDA",CP307)))</formula>
    </cfRule>
    <cfRule type="containsText" dxfId="615" priority="616" operator="containsText" text="ACEPTABLE">
      <formula>NOT(ISERROR(SEARCH("ACEPTABLE",CP307)))</formula>
    </cfRule>
    <cfRule type="containsText" dxfId="614" priority="617" operator="containsText" text="SOBRESALIENTE">
      <formula>NOT(ISERROR(SEARCH("SOBRESALIENTE",CP307)))</formula>
    </cfRule>
  </conditionalFormatting>
  <conditionalFormatting sqref="CP312">
    <cfRule type="containsErrors" dxfId="613" priority="613">
      <formula>ISERROR(CP312)</formula>
    </cfRule>
    <cfRule type="containsBlanks" dxfId="612" priority="614">
      <formula>LEN(TRIM(CP312))=0</formula>
    </cfRule>
  </conditionalFormatting>
  <conditionalFormatting sqref="CP312">
    <cfRule type="containsText" dxfId="611" priority="610" operator="containsText" text="NO CUMPLIDA">
      <formula>NOT(ISERROR(SEARCH("NO CUMPLIDA",CP312)))</formula>
    </cfRule>
    <cfRule type="containsText" dxfId="610" priority="611" operator="containsText" text="ACEPTABLE">
      <formula>NOT(ISERROR(SEARCH("ACEPTABLE",CP312)))</formula>
    </cfRule>
    <cfRule type="containsText" dxfId="609" priority="612" operator="containsText" text="SOBRESALIENTE">
      <formula>NOT(ISERROR(SEARCH("SOBRESALIENTE",CP312)))</formula>
    </cfRule>
  </conditionalFormatting>
  <conditionalFormatting sqref="CP314">
    <cfRule type="containsErrors" dxfId="608" priority="608">
      <formula>ISERROR(CP314)</formula>
    </cfRule>
    <cfRule type="containsBlanks" dxfId="607" priority="609">
      <formula>LEN(TRIM(CP314))=0</formula>
    </cfRule>
  </conditionalFormatting>
  <conditionalFormatting sqref="CP314">
    <cfRule type="containsText" dxfId="606" priority="605" operator="containsText" text="NO CUMPLIDA">
      <formula>NOT(ISERROR(SEARCH("NO CUMPLIDA",CP314)))</formula>
    </cfRule>
    <cfRule type="containsText" dxfId="605" priority="606" operator="containsText" text="ACEPTABLE">
      <formula>NOT(ISERROR(SEARCH("ACEPTABLE",CP314)))</formula>
    </cfRule>
    <cfRule type="containsText" dxfId="604" priority="607" operator="containsText" text="SOBRESALIENTE">
      <formula>NOT(ISERROR(SEARCH("SOBRESALIENTE",CP314)))</formula>
    </cfRule>
  </conditionalFormatting>
  <conditionalFormatting sqref="CV277:CV280 CV283:CV291 CV293:CV306 CV308:CV311 CV313 CV315">
    <cfRule type="containsErrors" dxfId="603" priority="603">
      <formula>ISERROR(CV277)</formula>
    </cfRule>
    <cfRule type="containsBlanks" dxfId="602" priority="604">
      <formula>LEN(TRIM(CV277))=0</formula>
    </cfRule>
  </conditionalFormatting>
  <conditionalFormatting sqref="CV277:CV280 CV283:CV291 CV293:CV306 CV308:CV311 CV313 CV315">
    <cfRule type="containsText" dxfId="601" priority="600" operator="containsText" text="NO CUMPLIDA">
      <formula>NOT(ISERROR(SEARCH("NO CUMPLIDA",CV277)))</formula>
    </cfRule>
    <cfRule type="containsText" dxfId="600" priority="601" operator="containsText" text="ACEPTABLE">
      <formula>NOT(ISERROR(SEARCH("ACEPTABLE",CV277)))</formula>
    </cfRule>
    <cfRule type="containsText" dxfId="599" priority="602" operator="containsText" text="SOBRESALIENTE">
      <formula>NOT(ISERROR(SEARCH("SOBRESALIENTE",CV277)))</formula>
    </cfRule>
  </conditionalFormatting>
  <conditionalFormatting sqref="CV281">
    <cfRule type="containsErrors" dxfId="598" priority="598">
      <formula>ISERROR(CV281)</formula>
    </cfRule>
    <cfRule type="containsBlanks" dxfId="597" priority="599">
      <formula>LEN(TRIM(CV281))=0</formula>
    </cfRule>
  </conditionalFormatting>
  <conditionalFormatting sqref="CV281">
    <cfRule type="containsText" dxfId="596" priority="595" operator="containsText" text="NO CUMPLIDA">
      <formula>NOT(ISERROR(SEARCH("NO CUMPLIDA",CV281)))</formula>
    </cfRule>
    <cfRule type="containsText" dxfId="595" priority="596" operator="containsText" text="ACEPTABLE">
      <formula>NOT(ISERROR(SEARCH("ACEPTABLE",CV281)))</formula>
    </cfRule>
    <cfRule type="containsText" dxfId="594" priority="597" operator="containsText" text="SOBRESALIENTE">
      <formula>NOT(ISERROR(SEARCH("SOBRESALIENTE",CV281)))</formula>
    </cfRule>
  </conditionalFormatting>
  <conditionalFormatting sqref="CV282">
    <cfRule type="containsErrors" dxfId="593" priority="593">
      <formula>ISERROR(CV282)</formula>
    </cfRule>
    <cfRule type="containsBlanks" dxfId="592" priority="594">
      <formula>LEN(TRIM(CV282))=0</formula>
    </cfRule>
  </conditionalFormatting>
  <conditionalFormatting sqref="CV282">
    <cfRule type="containsText" dxfId="591" priority="590" operator="containsText" text="NO CUMPLIDA">
      <formula>NOT(ISERROR(SEARCH("NO CUMPLIDA",CV282)))</formula>
    </cfRule>
    <cfRule type="containsText" dxfId="590" priority="591" operator="containsText" text="ACEPTABLE">
      <formula>NOT(ISERROR(SEARCH("ACEPTABLE",CV282)))</formula>
    </cfRule>
    <cfRule type="containsText" dxfId="589" priority="592" operator="containsText" text="SOBRESALIENTE">
      <formula>NOT(ISERROR(SEARCH("SOBRESALIENTE",CV282)))</formula>
    </cfRule>
  </conditionalFormatting>
  <conditionalFormatting sqref="CV292">
    <cfRule type="containsErrors" dxfId="588" priority="588">
      <formula>ISERROR(CV292)</formula>
    </cfRule>
    <cfRule type="containsBlanks" dxfId="587" priority="589">
      <formula>LEN(TRIM(CV292))=0</formula>
    </cfRule>
  </conditionalFormatting>
  <conditionalFormatting sqref="CV292">
    <cfRule type="containsText" dxfId="586" priority="585" operator="containsText" text="NO CUMPLIDA">
      <formula>NOT(ISERROR(SEARCH("NO CUMPLIDA",CV292)))</formula>
    </cfRule>
    <cfRule type="containsText" dxfId="585" priority="586" operator="containsText" text="ACEPTABLE">
      <formula>NOT(ISERROR(SEARCH("ACEPTABLE",CV292)))</formula>
    </cfRule>
    <cfRule type="containsText" dxfId="584" priority="587" operator="containsText" text="SOBRESALIENTE">
      <formula>NOT(ISERROR(SEARCH("SOBRESALIENTE",CV292)))</formula>
    </cfRule>
  </conditionalFormatting>
  <conditionalFormatting sqref="CV307">
    <cfRule type="containsErrors" dxfId="583" priority="583">
      <formula>ISERROR(CV307)</formula>
    </cfRule>
    <cfRule type="containsBlanks" dxfId="582" priority="584">
      <formula>LEN(TRIM(CV307))=0</formula>
    </cfRule>
  </conditionalFormatting>
  <conditionalFormatting sqref="CV307">
    <cfRule type="containsText" dxfId="581" priority="580" operator="containsText" text="NO CUMPLIDA">
      <formula>NOT(ISERROR(SEARCH("NO CUMPLIDA",CV307)))</formula>
    </cfRule>
    <cfRule type="containsText" dxfId="580" priority="581" operator="containsText" text="ACEPTABLE">
      <formula>NOT(ISERROR(SEARCH("ACEPTABLE",CV307)))</formula>
    </cfRule>
    <cfRule type="containsText" dxfId="579" priority="582" operator="containsText" text="SOBRESALIENTE">
      <formula>NOT(ISERROR(SEARCH("SOBRESALIENTE",CV307)))</formula>
    </cfRule>
  </conditionalFormatting>
  <conditionalFormatting sqref="CV312">
    <cfRule type="containsErrors" dxfId="578" priority="578">
      <formula>ISERROR(CV312)</formula>
    </cfRule>
    <cfRule type="containsBlanks" dxfId="577" priority="579">
      <formula>LEN(TRIM(CV312))=0</formula>
    </cfRule>
  </conditionalFormatting>
  <conditionalFormatting sqref="CV312">
    <cfRule type="containsText" dxfId="576" priority="575" operator="containsText" text="NO CUMPLIDA">
      <formula>NOT(ISERROR(SEARCH("NO CUMPLIDA",CV312)))</formula>
    </cfRule>
    <cfRule type="containsText" dxfId="575" priority="576" operator="containsText" text="ACEPTABLE">
      <formula>NOT(ISERROR(SEARCH("ACEPTABLE",CV312)))</formula>
    </cfRule>
    <cfRule type="containsText" dxfId="574" priority="577" operator="containsText" text="SOBRESALIENTE">
      <formula>NOT(ISERROR(SEARCH("SOBRESALIENTE",CV312)))</formula>
    </cfRule>
  </conditionalFormatting>
  <conditionalFormatting sqref="CV314">
    <cfRule type="containsErrors" dxfId="573" priority="573">
      <formula>ISERROR(CV314)</formula>
    </cfRule>
    <cfRule type="containsBlanks" dxfId="572" priority="574">
      <formula>LEN(TRIM(CV314))=0</formula>
    </cfRule>
  </conditionalFormatting>
  <conditionalFormatting sqref="CV314">
    <cfRule type="containsText" dxfId="571" priority="570" operator="containsText" text="NO CUMPLIDA">
      <formula>NOT(ISERROR(SEARCH("NO CUMPLIDA",CV314)))</formula>
    </cfRule>
    <cfRule type="containsText" dxfId="570" priority="571" operator="containsText" text="ACEPTABLE">
      <formula>NOT(ISERROR(SEARCH("ACEPTABLE",CV314)))</formula>
    </cfRule>
    <cfRule type="containsText" dxfId="569" priority="572" operator="containsText" text="SOBRESALIENTE">
      <formula>NOT(ISERROR(SEARCH("SOBRESALIENTE",CV314)))</formula>
    </cfRule>
  </conditionalFormatting>
  <conditionalFormatting sqref="DB291">
    <cfRule type="containsErrors" dxfId="568" priority="568">
      <formula>ISERROR(DB291)</formula>
    </cfRule>
    <cfRule type="containsBlanks" dxfId="567" priority="569">
      <formula>LEN(TRIM(DB291))=0</formula>
    </cfRule>
  </conditionalFormatting>
  <conditionalFormatting sqref="DB291">
    <cfRule type="containsText" dxfId="566" priority="565" operator="containsText" text="NO CUMPLIDA">
      <formula>NOT(ISERROR(SEARCH("NO CUMPLIDA",DB291)))</formula>
    </cfRule>
    <cfRule type="containsText" dxfId="565" priority="566" operator="containsText" text="ACEPTABLE">
      <formula>NOT(ISERROR(SEARCH("ACEPTABLE",DB291)))</formula>
    </cfRule>
    <cfRule type="containsText" dxfId="564" priority="567" operator="containsText" text="SOBRESALIENTE">
      <formula>NOT(ISERROR(SEARCH("SOBRESALIENTE",DB291)))</formula>
    </cfRule>
  </conditionalFormatting>
  <conditionalFormatting sqref="CP222">
    <cfRule type="containsErrors" dxfId="563" priority="563">
      <formula>ISERROR(CP222)</formula>
    </cfRule>
    <cfRule type="containsBlanks" dxfId="562" priority="564">
      <formula>LEN(TRIM(CP222))=0</formula>
    </cfRule>
  </conditionalFormatting>
  <conditionalFormatting sqref="CP222">
    <cfRule type="containsText" dxfId="561" priority="560" operator="containsText" text="NO CUMPLIDA">
      <formula>NOT(ISERROR(SEARCH("NO CUMPLIDA",CP222)))</formula>
    </cfRule>
    <cfRule type="containsText" dxfId="560" priority="561" operator="containsText" text="ACEPTABLE">
      <formula>NOT(ISERROR(SEARCH("ACEPTABLE",CP222)))</formula>
    </cfRule>
    <cfRule type="containsText" dxfId="559" priority="562" operator="containsText" text="SOBRESALIENTE">
      <formula>NOT(ISERROR(SEARCH("SOBRESALIENTE",CP222)))</formula>
    </cfRule>
  </conditionalFormatting>
  <conditionalFormatting sqref="CV222">
    <cfRule type="containsErrors" dxfId="558" priority="558">
      <formula>ISERROR(CV222)</formula>
    </cfRule>
    <cfRule type="containsBlanks" dxfId="557" priority="559">
      <formula>LEN(TRIM(CV222))=0</formula>
    </cfRule>
  </conditionalFormatting>
  <conditionalFormatting sqref="CV222">
    <cfRule type="containsText" dxfId="556" priority="555" operator="containsText" text="NO CUMPLIDA">
      <formula>NOT(ISERROR(SEARCH("NO CUMPLIDA",CV222)))</formula>
    </cfRule>
    <cfRule type="containsText" dxfId="555" priority="556" operator="containsText" text="ACEPTABLE">
      <formula>NOT(ISERROR(SEARCH("ACEPTABLE",CV222)))</formula>
    </cfRule>
    <cfRule type="containsText" dxfId="554" priority="557" operator="containsText" text="SOBRESALIENTE">
      <formula>NOT(ISERROR(SEARCH("SOBRESALIENTE",CV222)))</formula>
    </cfRule>
  </conditionalFormatting>
  <conditionalFormatting sqref="DB222">
    <cfRule type="containsErrors" dxfId="553" priority="553">
      <formula>ISERROR(DB222)</formula>
    </cfRule>
    <cfRule type="containsBlanks" dxfId="552" priority="554">
      <formula>LEN(TRIM(DB222))=0</formula>
    </cfRule>
  </conditionalFormatting>
  <conditionalFormatting sqref="DB222">
    <cfRule type="containsText" dxfId="551" priority="550" operator="containsText" text="NO CUMPLIDA">
      <formula>NOT(ISERROR(SEARCH("NO CUMPLIDA",DB222)))</formula>
    </cfRule>
    <cfRule type="containsText" dxfId="550" priority="551" operator="containsText" text="ACEPTABLE">
      <formula>NOT(ISERROR(SEARCH("ACEPTABLE",DB222)))</formula>
    </cfRule>
    <cfRule type="containsText" dxfId="549" priority="552" operator="containsText" text="SOBRESALIENTE">
      <formula>NOT(ISERROR(SEARCH("SOBRESALIENTE",DB222)))</formula>
    </cfRule>
  </conditionalFormatting>
  <conditionalFormatting sqref="CV473">
    <cfRule type="containsErrors" dxfId="548" priority="548">
      <formula>ISERROR(CV473)</formula>
    </cfRule>
    <cfRule type="containsBlanks" dxfId="547" priority="549">
      <formula>LEN(TRIM(CV473))=0</formula>
    </cfRule>
  </conditionalFormatting>
  <conditionalFormatting sqref="CV473">
    <cfRule type="containsText" dxfId="546" priority="545" operator="containsText" text="NO CUMPLIDA">
      <formula>NOT(ISERROR(SEARCH("NO CUMPLIDA",CV473)))</formula>
    </cfRule>
    <cfRule type="containsText" dxfId="545" priority="546" operator="containsText" text="ACEPTABLE">
      <formula>NOT(ISERROR(SEARCH("ACEPTABLE",CV473)))</formula>
    </cfRule>
    <cfRule type="containsText" dxfId="544" priority="547" operator="containsText" text="SOBRESALIENTE">
      <formula>NOT(ISERROR(SEARCH("SOBRESALIENTE",CV473)))</formula>
    </cfRule>
  </conditionalFormatting>
  <conditionalFormatting sqref="BO56:BO58">
    <cfRule type="containsErrors" dxfId="543" priority="543">
      <formula>ISERROR(BO56)</formula>
    </cfRule>
    <cfRule type="containsBlanks" dxfId="542" priority="544">
      <formula>LEN(TRIM(BO56))=0</formula>
    </cfRule>
  </conditionalFormatting>
  <conditionalFormatting sqref="BO56:BO58">
    <cfRule type="containsText" dxfId="541" priority="540" operator="containsText" text="NO CUMPLIDA">
      <formula>NOT(ISERROR(SEARCH("NO CUMPLIDA",BO56)))</formula>
    </cfRule>
    <cfRule type="containsText" dxfId="540" priority="541" operator="containsText" text="ACEPTABLE">
      <formula>NOT(ISERROR(SEARCH("ACEPTABLE",BO56)))</formula>
    </cfRule>
    <cfRule type="containsText" dxfId="539" priority="542" operator="containsText" text="SOBRESALIENTE">
      <formula>NOT(ISERROR(SEARCH("SOBRESALIENTE",BO56)))</formula>
    </cfRule>
  </conditionalFormatting>
  <conditionalFormatting sqref="BO60:BO61">
    <cfRule type="containsErrors" dxfId="538" priority="538">
      <formula>ISERROR(BO60)</formula>
    </cfRule>
    <cfRule type="containsBlanks" dxfId="537" priority="539">
      <formula>LEN(TRIM(BO60))=0</formula>
    </cfRule>
  </conditionalFormatting>
  <conditionalFormatting sqref="BO60:BO61">
    <cfRule type="containsText" dxfId="536" priority="535" operator="containsText" text="NO CUMPLIDA">
      <formula>NOT(ISERROR(SEARCH("NO CUMPLIDA",BO60)))</formula>
    </cfRule>
    <cfRule type="containsText" dxfId="535" priority="536" operator="containsText" text="ACEPTABLE">
      <formula>NOT(ISERROR(SEARCH("ACEPTABLE",BO60)))</formula>
    </cfRule>
    <cfRule type="containsText" dxfId="534" priority="537" operator="containsText" text="SOBRESALIENTE">
      <formula>NOT(ISERROR(SEARCH("SOBRESALIENTE",BO60)))</formula>
    </cfRule>
  </conditionalFormatting>
  <conditionalFormatting sqref="BO57">
    <cfRule type="containsErrors" dxfId="533" priority="533">
      <formula>ISERROR(BO57)</formula>
    </cfRule>
    <cfRule type="containsBlanks" dxfId="532" priority="534">
      <formula>LEN(TRIM(BO57))=0</formula>
    </cfRule>
  </conditionalFormatting>
  <conditionalFormatting sqref="CD56:CD58">
    <cfRule type="containsErrors" dxfId="531" priority="531">
      <formula>ISERROR(CD56)</formula>
    </cfRule>
    <cfRule type="containsBlanks" dxfId="530" priority="532">
      <formula>LEN(TRIM(CD56))=0</formula>
    </cfRule>
  </conditionalFormatting>
  <conditionalFormatting sqref="CD56:CD58">
    <cfRule type="containsText" dxfId="529" priority="528" operator="containsText" text="NO CUMPLIDA">
      <formula>NOT(ISERROR(SEARCH("NO CUMPLIDA",CD56)))</formula>
    </cfRule>
    <cfRule type="containsText" dxfId="528" priority="529" operator="containsText" text="ACEPTABLE">
      <formula>NOT(ISERROR(SEARCH("ACEPTABLE",CD56)))</formula>
    </cfRule>
    <cfRule type="containsText" dxfId="527" priority="530" operator="containsText" text="SOBRESALIENTE">
      <formula>NOT(ISERROR(SEARCH("SOBRESALIENTE",CD56)))</formula>
    </cfRule>
  </conditionalFormatting>
  <conditionalFormatting sqref="CD60:CD61">
    <cfRule type="containsErrors" dxfId="526" priority="526">
      <formula>ISERROR(CD60)</formula>
    </cfRule>
    <cfRule type="containsBlanks" dxfId="525" priority="527">
      <formula>LEN(TRIM(CD60))=0</formula>
    </cfRule>
  </conditionalFormatting>
  <conditionalFormatting sqref="CD60:CD61">
    <cfRule type="containsText" dxfId="524" priority="523" operator="containsText" text="NO CUMPLIDA">
      <formula>NOT(ISERROR(SEARCH("NO CUMPLIDA",CD60)))</formula>
    </cfRule>
    <cfRule type="containsText" dxfId="523" priority="524" operator="containsText" text="ACEPTABLE">
      <formula>NOT(ISERROR(SEARCH("ACEPTABLE",CD60)))</formula>
    </cfRule>
    <cfRule type="containsText" dxfId="522" priority="525" operator="containsText" text="SOBRESALIENTE">
      <formula>NOT(ISERROR(SEARCH("SOBRESALIENTE",CD60)))</formula>
    </cfRule>
  </conditionalFormatting>
  <conditionalFormatting sqref="CD57">
    <cfRule type="containsErrors" dxfId="521" priority="521">
      <formula>ISERROR(CD57)</formula>
    </cfRule>
    <cfRule type="containsBlanks" dxfId="520" priority="522">
      <formula>LEN(TRIM(CD57))=0</formula>
    </cfRule>
  </conditionalFormatting>
  <conditionalFormatting sqref="CJ63">
    <cfRule type="containsErrors" dxfId="519" priority="519">
      <formula>ISERROR(CJ63)</formula>
    </cfRule>
    <cfRule type="containsBlanks" dxfId="518" priority="520">
      <formula>LEN(TRIM(CJ63))=0</formula>
    </cfRule>
  </conditionalFormatting>
  <conditionalFormatting sqref="CJ63">
    <cfRule type="containsText" dxfId="517" priority="516" operator="containsText" text="NO CUMPLIDA">
      <formula>NOT(ISERROR(SEARCH("NO CUMPLIDA",CJ63)))</formula>
    </cfRule>
    <cfRule type="containsText" dxfId="516" priority="517" operator="containsText" text="ACEPTABLE">
      <formula>NOT(ISERROR(SEARCH("ACEPTABLE",CJ63)))</formula>
    </cfRule>
    <cfRule type="containsText" dxfId="515" priority="518" operator="containsText" text="SOBRESALIENTE">
      <formula>NOT(ISERROR(SEARCH("SOBRESALIENTE",CJ63)))</formula>
    </cfRule>
  </conditionalFormatting>
  <conditionalFormatting sqref="CJ56:CJ58">
    <cfRule type="containsErrors" dxfId="514" priority="514">
      <formula>ISERROR(CJ56)</formula>
    </cfRule>
    <cfRule type="containsBlanks" dxfId="513" priority="515">
      <formula>LEN(TRIM(CJ56))=0</formula>
    </cfRule>
  </conditionalFormatting>
  <conditionalFormatting sqref="CJ56:CJ58">
    <cfRule type="containsText" dxfId="512" priority="511" operator="containsText" text="NO CUMPLIDA">
      <formula>NOT(ISERROR(SEARCH("NO CUMPLIDA",CJ56)))</formula>
    </cfRule>
    <cfRule type="containsText" dxfId="511" priority="512" operator="containsText" text="ACEPTABLE">
      <formula>NOT(ISERROR(SEARCH("ACEPTABLE",CJ56)))</formula>
    </cfRule>
    <cfRule type="containsText" dxfId="510" priority="513" operator="containsText" text="SOBRESALIENTE">
      <formula>NOT(ISERROR(SEARCH("SOBRESALIENTE",CJ56)))</formula>
    </cfRule>
  </conditionalFormatting>
  <conditionalFormatting sqref="CJ60:CJ61">
    <cfRule type="containsErrors" dxfId="509" priority="509">
      <formula>ISERROR(CJ60)</formula>
    </cfRule>
    <cfRule type="containsBlanks" dxfId="508" priority="510">
      <formula>LEN(TRIM(CJ60))=0</formula>
    </cfRule>
  </conditionalFormatting>
  <conditionalFormatting sqref="CJ60:CJ61">
    <cfRule type="containsText" dxfId="507" priority="506" operator="containsText" text="NO CUMPLIDA">
      <formula>NOT(ISERROR(SEARCH("NO CUMPLIDA",CJ60)))</formula>
    </cfRule>
    <cfRule type="containsText" dxfId="506" priority="507" operator="containsText" text="ACEPTABLE">
      <formula>NOT(ISERROR(SEARCH("ACEPTABLE",CJ60)))</formula>
    </cfRule>
    <cfRule type="containsText" dxfId="505" priority="508" operator="containsText" text="SOBRESALIENTE">
      <formula>NOT(ISERROR(SEARCH("SOBRESALIENTE",CJ60)))</formula>
    </cfRule>
  </conditionalFormatting>
  <conditionalFormatting sqref="CJ57">
    <cfRule type="containsErrors" dxfId="504" priority="504">
      <formula>ISERROR(CJ57)</formula>
    </cfRule>
    <cfRule type="containsBlanks" dxfId="503" priority="505">
      <formula>LEN(TRIM(CJ57))=0</formula>
    </cfRule>
  </conditionalFormatting>
  <conditionalFormatting sqref="CP63">
    <cfRule type="containsErrors" dxfId="502" priority="502">
      <formula>ISERROR(CP63)</formula>
    </cfRule>
    <cfRule type="containsBlanks" dxfId="501" priority="503">
      <formula>LEN(TRIM(CP63))=0</formula>
    </cfRule>
  </conditionalFormatting>
  <conditionalFormatting sqref="CP63">
    <cfRule type="containsText" dxfId="500" priority="499" operator="containsText" text="NO CUMPLIDA">
      <formula>NOT(ISERROR(SEARCH("NO CUMPLIDA",CP63)))</formula>
    </cfRule>
    <cfRule type="containsText" dxfId="499" priority="500" operator="containsText" text="ACEPTABLE">
      <formula>NOT(ISERROR(SEARCH("ACEPTABLE",CP63)))</formula>
    </cfRule>
    <cfRule type="containsText" dxfId="498" priority="501" operator="containsText" text="SOBRESALIENTE">
      <formula>NOT(ISERROR(SEARCH("SOBRESALIENTE",CP63)))</formula>
    </cfRule>
  </conditionalFormatting>
  <conditionalFormatting sqref="CP56:CP58">
    <cfRule type="containsErrors" dxfId="497" priority="497">
      <formula>ISERROR(CP56)</formula>
    </cfRule>
    <cfRule type="containsBlanks" dxfId="496" priority="498">
      <formula>LEN(TRIM(CP56))=0</formula>
    </cfRule>
  </conditionalFormatting>
  <conditionalFormatting sqref="CP56:CP58">
    <cfRule type="containsText" dxfId="495" priority="494" operator="containsText" text="NO CUMPLIDA">
      <formula>NOT(ISERROR(SEARCH("NO CUMPLIDA",CP56)))</formula>
    </cfRule>
    <cfRule type="containsText" dxfId="494" priority="495" operator="containsText" text="ACEPTABLE">
      <formula>NOT(ISERROR(SEARCH("ACEPTABLE",CP56)))</formula>
    </cfRule>
    <cfRule type="containsText" dxfId="493" priority="496" operator="containsText" text="SOBRESALIENTE">
      <formula>NOT(ISERROR(SEARCH("SOBRESALIENTE",CP56)))</formula>
    </cfRule>
  </conditionalFormatting>
  <conditionalFormatting sqref="CP60:CP61">
    <cfRule type="containsErrors" dxfId="492" priority="492">
      <formula>ISERROR(CP60)</formula>
    </cfRule>
    <cfRule type="containsBlanks" dxfId="491" priority="493">
      <formula>LEN(TRIM(CP60))=0</formula>
    </cfRule>
  </conditionalFormatting>
  <conditionalFormatting sqref="CP60:CP61">
    <cfRule type="containsText" dxfId="490" priority="489" operator="containsText" text="NO CUMPLIDA">
      <formula>NOT(ISERROR(SEARCH("NO CUMPLIDA",CP60)))</formula>
    </cfRule>
    <cfRule type="containsText" dxfId="489" priority="490" operator="containsText" text="ACEPTABLE">
      <formula>NOT(ISERROR(SEARCH("ACEPTABLE",CP60)))</formula>
    </cfRule>
    <cfRule type="containsText" dxfId="488" priority="491" operator="containsText" text="SOBRESALIENTE">
      <formula>NOT(ISERROR(SEARCH("SOBRESALIENTE",CP60)))</formula>
    </cfRule>
  </conditionalFormatting>
  <conditionalFormatting sqref="CP57">
    <cfRule type="containsErrors" dxfId="487" priority="487">
      <formula>ISERROR(CP57)</formula>
    </cfRule>
    <cfRule type="containsBlanks" dxfId="486" priority="488">
      <formula>LEN(TRIM(CP57))=0</formula>
    </cfRule>
  </conditionalFormatting>
  <conditionalFormatting sqref="CV63">
    <cfRule type="containsErrors" dxfId="485" priority="485">
      <formula>ISERROR(CV63)</formula>
    </cfRule>
    <cfRule type="containsBlanks" dxfId="484" priority="486">
      <formula>LEN(TRIM(CV63))=0</formula>
    </cfRule>
  </conditionalFormatting>
  <conditionalFormatting sqref="CV63">
    <cfRule type="containsText" dxfId="483" priority="482" operator="containsText" text="NO CUMPLIDA">
      <formula>NOT(ISERROR(SEARCH("NO CUMPLIDA",CV63)))</formula>
    </cfRule>
    <cfRule type="containsText" dxfId="482" priority="483" operator="containsText" text="ACEPTABLE">
      <formula>NOT(ISERROR(SEARCH("ACEPTABLE",CV63)))</formula>
    </cfRule>
    <cfRule type="containsText" dxfId="481" priority="484" operator="containsText" text="SOBRESALIENTE">
      <formula>NOT(ISERROR(SEARCH("SOBRESALIENTE",CV63)))</formula>
    </cfRule>
  </conditionalFormatting>
  <conditionalFormatting sqref="CV56:CV58">
    <cfRule type="containsErrors" dxfId="480" priority="480">
      <formula>ISERROR(CV56)</formula>
    </cfRule>
    <cfRule type="containsBlanks" dxfId="479" priority="481">
      <formula>LEN(TRIM(CV56))=0</formula>
    </cfRule>
  </conditionalFormatting>
  <conditionalFormatting sqref="CV56:CV58">
    <cfRule type="containsText" dxfId="478" priority="477" operator="containsText" text="NO CUMPLIDA">
      <formula>NOT(ISERROR(SEARCH("NO CUMPLIDA",CV56)))</formula>
    </cfRule>
    <cfRule type="containsText" dxfId="477" priority="478" operator="containsText" text="ACEPTABLE">
      <formula>NOT(ISERROR(SEARCH("ACEPTABLE",CV56)))</formula>
    </cfRule>
    <cfRule type="containsText" dxfId="476" priority="479" operator="containsText" text="SOBRESALIENTE">
      <formula>NOT(ISERROR(SEARCH("SOBRESALIENTE",CV56)))</formula>
    </cfRule>
  </conditionalFormatting>
  <conditionalFormatting sqref="CV60:CV61">
    <cfRule type="containsErrors" dxfId="475" priority="475">
      <formula>ISERROR(CV60)</formula>
    </cfRule>
    <cfRule type="containsBlanks" dxfId="474" priority="476">
      <formula>LEN(TRIM(CV60))=0</formula>
    </cfRule>
  </conditionalFormatting>
  <conditionalFormatting sqref="CV60:CV61">
    <cfRule type="containsText" dxfId="473" priority="472" operator="containsText" text="NO CUMPLIDA">
      <formula>NOT(ISERROR(SEARCH("NO CUMPLIDA",CV60)))</formula>
    </cfRule>
    <cfRule type="containsText" dxfId="472" priority="473" operator="containsText" text="ACEPTABLE">
      <formula>NOT(ISERROR(SEARCH("ACEPTABLE",CV60)))</formula>
    </cfRule>
    <cfRule type="containsText" dxfId="471" priority="474" operator="containsText" text="SOBRESALIENTE">
      <formula>NOT(ISERROR(SEARCH("SOBRESALIENTE",CV60)))</formula>
    </cfRule>
  </conditionalFormatting>
  <conditionalFormatting sqref="CV57">
    <cfRule type="containsErrors" dxfId="470" priority="470">
      <formula>ISERROR(CV57)</formula>
    </cfRule>
    <cfRule type="containsBlanks" dxfId="469" priority="471">
      <formula>LEN(TRIM(CV57))=0</formula>
    </cfRule>
  </conditionalFormatting>
  <conditionalFormatting sqref="DB56:DB58">
    <cfRule type="containsErrors" dxfId="468" priority="468">
      <formula>ISERROR(DB56)</formula>
    </cfRule>
    <cfRule type="containsBlanks" dxfId="467" priority="469">
      <formula>LEN(TRIM(DB56))=0</formula>
    </cfRule>
  </conditionalFormatting>
  <conditionalFormatting sqref="DB56:DB58">
    <cfRule type="containsText" dxfId="466" priority="465" operator="containsText" text="NO CUMPLIDA">
      <formula>NOT(ISERROR(SEARCH("NO CUMPLIDA",DB56)))</formula>
    </cfRule>
    <cfRule type="containsText" dxfId="465" priority="466" operator="containsText" text="ACEPTABLE">
      <formula>NOT(ISERROR(SEARCH("ACEPTABLE",DB56)))</formula>
    </cfRule>
    <cfRule type="containsText" dxfId="464" priority="467" operator="containsText" text="SOBRESALIENTE">
      <formula>NOT(ISERROR(SEARCH("SOBRESALIENTE",DB56)))</formula>
    </cfRule>
  </conditionalFormatting>
  <conditionalFormatting sqref="DB60:DB61">
    <cfRule type="containsErrors" dxfId="463" priority="463">
      <formula>ISERROR(DB60)</formula>
    </cfRule>
    <cfRule type="containsBlanks" dxfId="462" priority="464">
      <formula>LEN(TRIM(DB60))=0</formula>
    </cfRule>
  </conditionalFormatting>
  <conditionalFormatting sqref="DB60:DB61">
    <cfRule type="containsText" dxfId="461" priority="460" operator="containsText" text="NO CUMPLIDA">
      <formula>NOT(ISERROR(SEARCH("NO CUMPLIDA",DB60)))</formula>
    </cfRule>
    <cfRule type="containsText" dxfId="460" priority="461" operator="containsText" text="ACEPTABLE">
      <formula>NOT(ISERROR(SEARCH("ACEPTABLE",DB60)))</formula>
    </cfRule>
    <cfRule type="containsText" dxfId="459" priority="462" operator="containsText" text="SOBRESALIENTE">
      <formula>NOT(ISERROR(SEARCH("SOBRESALIENTE",DB60)))</formula>
    </cfRule>
  </conditionalFormatting>
  <conditionalFormatting sqref="DB57">
    <cfRule type="containsErrors" dxfId="458" priority="458">
      <formula>ISERROR(DB57)</formula>
    </cfRule>
    <cfRule type="containsBlanks" dxfId="457" priority="459">
      <formula>LEN(TRIM(DB57))=0</formula>
    </cfRule>
  </conditionalFormatting>
  <conditionalFormatting sqref="CD471">
    <cfRule type="containsErrors" dxfId="456" priority="456">
      <formula>ISERROR(CD471)</formula>
    </cfRule>
    <cfRule type="containsBlanks" dxfId="455" priority="457">
      <formula>LEN(TRIM(CD471))=0</formula>
    </cfRule>
  </conditionalFormatting>
  <conditionalFormatting sqref="CD471">
    <cfRule type="containsText" dxfId="454" priority="453" operator="containsText" text="NO CUMPLIDA">
      <formula>NOT(ISERROR(SEARCH("NO CUMPLIDA",CD471)))</formula>
    </cfRule>
    <cfRule type="containsText" dxfId="453" priority="454" operator="containsText" text="ACEPTABLE">
      <formula>NOT(ISERROR(SEARCH("ACEPTABLE",CD471)))</formula>
    </cfRule>
    <cfRule type="containsText" dxfId="452" priority="455" operator="containsText" text="SOBRESALIENTE">
      <formula>NOT(ISERROR(SEARCH("SOBRESALIENTE",CD471)))</formula>
    </cfRule>
  </conditionalFormatting>
  <conditionalFormatting sqref="CD78">
    <cfRule type="containsText" dxfId="451" priority="450" operator="containsText" text="NO CUMPLIDA">
      <formula>NOT(ISERROR(SEARCH("NO CUMPLIDA",CD78)))</formula>
    </cfRule>
    <cfRule type="containsText" dxfId="450" priority="451" operator="containsText" text="ACEPTABLE">
      <formula>NOT(ISERROR(SEARCH("ACEPTABLE",CD78)))</formula>
    </cfRule>
    <cfRule type="containsText" dxfId="449" priority="452" operator="containsText" text="SOBRESALIENTE">
      <formula>NOT(ISERROR(SEARCH("SOBRESALIENTE",CD78)))</formula>
    </cfRule>
  </conditionalFormatting>
  <conditionalFormatting sqref="CD7">
    <cfRule type="containsText" dxfId="448" priority="447" operator="containsText" text="NO CUMPLIDA">
      <formula>NOT(ISERROR(SEARCH("NO CUMPLIDA",CD7)))</formula>
    </cfRule>
    <cfRule type="containsText" dxfId="447" priority="448" operator="containsText" text="ACEPTABLE">
      <formula>NOT(ISERROR(SEARCH("ACEPTABLE",CD7)))</formula>
    </cfRule>
    <cfRule type="containsText" dxfId="446" priority="449" operator="containsText" text="SOBRESALIENTE">
      <formula>NOT(ISERROR(SEARCH("SOBRESALIENTE",CD7)))</formula>
    </cfRule>
  </conditionalFormatting>
  <conditionalFormatting sqref="CA7:CB7">
    <cfRule type="containsErrors" dxfId="445" priority="445">
      <formula>ISERROR(CA7)</formula>
    </cfRule>
    <cfRule type="containsBlanks" dxfId="444" priority="446">
      <formula>LEN(TRIM(CA7))=0</formula>
    </cfRule>
  </conditionalFormatting>
  <conditionalFormatting sqref="CJ202">
    <cfRule type="containsText" dxfId="443" priority="442" operator="containsText" text="NO CUMPLIDA">
      <formula>NOT(ISERROR(SEARCH("NO CUMPLIDA",CJ202)))</formula>
    </cfRule>
    <cfRule type="containsText" dxfId="442" priority="443" operator="containsText" text="ACEPTABLE">
      <formula>NOT(ISERROR(SEARCH("ACEPTABLE",CJ202)))</formula>
    </cfRule>
    <cfRule type="containsText" dxfId="441" priority="444" operator="containsText" text="SOBRESALIENTE">
      <formula>NOT(ISERROR(SEARCH("SOBRESALIENTE",CJ202)))</formula>
    </cfRule>
  </conditionalFormatting>
  <conditionalFormatting sqref="BO49">
    <cfRule type="containsText" dxfId="440" priority="439" operator="containsText" text="NO CUMPLIDA">
      <formula>NOT(ISERROR(SEARCH("NO CUMPLIDA",BO49)))</formula>
    </cfRule>
    <cfRule type="containsText" dxfId="439" priority="440" operator="containsText" text="ACEPTABLE">
      <formula>NOT(ISERROR(SEARCH("ACEPTABLE",BO49)))</formula>
    </cfRule>
    <cfRule type="containsText" dxfId="438" priority="441" operator="containsText" text="SOBRESALIENTE">
      <formula>NOT(ISERROR(SEARCH("SOBRESALIENTE",BO49)))</formula>
    </cfRule>
  </conditionalFormatting>
  <conditionalFormatting sqref="CV52">
    <cfRule type="containsErrors" dxfId="437" priority="437">
      <formula>ISERROR(CV52)</formula>
    </cfRule>
    <cfRule type="containsBlanks" dxfId="436" priority="438">
      <formula>LEN(TRIM(CV52))=0</formula>
    </cfRule>
  </conditionalFormatting>
  <conditionalFormatting sqref="CV52">
    <cfRule type="containsText" dxfId="435" priority="434" operator="containsText" text="NO CUMPLIDA">
      <formula>NOT(ISERROR(SEARCH("NO CUMPLIDA",CV52)))</formula>
    </cfRule>
    <cfRule type="containsText" dxfId="434" priority="435" operator="containsText" text="ACEPTABLE">
      <formula>NOT(ISERROR(SEARCH("ACEPTABLE",CV52)))</formula>
    </cfRule>
    <cfRule type="containsText" dxfId="433" priority="436" operator="containsText" text="SOBRESALIENTE">
      <formula>NOT(ISERROR(SEARCH("SOBRESALIENTE",CV52)))</formula>
    </cfRule>
  </conditionalFormatting>
  <conditionalFormatting sqref="CV52">
    <cfRule type="containsText" dxfId="432" priority="431" operator="containsText" text="NO CUMPLIDA">
      <formula>NOT(ISERROR(SEARCH("NO CUMPLIDA",CV52)))</formula>
    </cfRule>
    <cfRule type="containsText" dxfId="431" priority="432" operator="containsText" text="ACEPTABLE">
      <formula>NOT(ISERROR(SEARCH("ACEPTABLE",CV52)))</formula>
    </cfRule>
    <cfRule type="containsText" dxfId="430" priority="433" operator="containsText" text="SOBRESALIENTE">
      <formula>NOT(ISERROR(SEARCH("SOBRESALIENTE",CV52)))</formula>
    </cfRule>
  </conditionalFormatting>
  <conditionalFormatting sqref="BO49">
    <cfRule type="containsText" dxfId="429" priority="428" operator="containsText" text="NO CUMPLIDA">
      <formula>NOT(ISERROR(SEARCH("NO CUMPLIDA",BO49)))</formula>
    </cfRule>
    <cfRule type="containsText" dxfId="428" priority="429" operator="containsText" text="ACEPTABLE">
      <formula>NOT(ISERROR(SEARCH("ACEPTABLE",BO49)))</formula>
    </cfRule>
    <cfRule type="containsText" dxfId="427" priority="430" operator="containsText" text="SOBRESALIENTE">
      <formula>NOT(ISERROR(SEARCH("SOBRESALIENTE",BO49)))</formula>
    </cfRule>
  </conditionalFormatting>
  <conditionalFormatting sqref="BO49">
    <cfRule type="containsText" dxfId="426" priority="425" operator="containsText" text="NO CUMPLIDA">
      <formula>NOT(ISERROR(SEARCH("NO CUMPLIDA",BO49)))</formula>
    </cfRule>
    <cfRule type="containsText" dxfId="425" priority="426" operator="containsText" text="ACEPTABLE">
      <formula>NOT(ISERROR(SEARCH("ACEPTABLE",BO49)))</formula>
    </cfRule>
    <cfRule type="containsText" dxfId="424" priority="427" operator="containsText" text="SOBRESALIENTE">
      <formula>NOT(ISERROR(SEARCH("SOBRESALIENTE",BO49)))</formula>
    </cfRule>
  </conditionalFormatting>
  <conditionalFormatting sqref="BO49">
    <cfRule type="containsText" dxfId="423" priority="422" operator="containsText" text="NO CUMPLIDA">
      <formula>NOT(ISERROR(SEARCH("NO CUMPLIDA",BO49)))</formula>
    </cfRule>
    <cfRule type="containsText" dxfId="422" priority="423" operator="containsText" text="ACEPTABLE">
      <formula>NOT(ISERROR(SEARCH("ACEPTABLE",BO49)))</formula>
    </cfRule>
    <cfRule type="containsText" dxfId="421" priority="424" operator="containsText" text="SOBRESALIENTE">
      <formula>NOT(ISERROR(SEARCH("SOBRESALIENTE",BO49)))</formula>
    </cfRule>
  </conditionalFormatting>
  <conditionalFormatting sqref="BO49">
    <cfRule type="containsText" dxfId="420" priority="419" operator="containsText" text="NO CUMPLIDA">
      <formula>NOT(ISERROR(SEARCH("NO CUMPLIDA",BO49)))</formula>
    </cfRule>
    <cfRule type="containsText" dxfId="419" priority="420" operator="containsText" text="ACEPTABLE">
      <formula>NOT(ISERROR(SEARCH("ACEPTABLE",BO49)))</formula>
    </cfRule>
    <cfRule type="containsText" dxfId="418" priority="421" operator="containsText" text="SOBRESALIENTE">
      <formula>NOT(ISERROR(SEARCH("SOBRESALIENTE",BO49)))</formula>
    </cfRule>
  </conditionalFormatting>
  <conditionalFormatting sqref="BO40">
    <cfRule type="containsErrors" dxfId="417" priority="417">
      <formula>ISERROR(BO40)</formula>
    </cfRule>
    <cfRule type="containsBlanks" dxfId="416" priority="418">
      <formula>LEN(TRIM(BO40))=0</formula>
    </cfRule>
  </conditionalFormatting>
  <conditionalFormatting sqref="BO40">
    <cfRule type="containsText" dxfId="415" priority="414" operator="containsText" text="NO CUMPLIDA">
      <formula>NOT(ISERROR(SEARCH("NO CUMPLIDA",BO40)))</formula>
    </cfRule>
    <cfRule type="containsText" dxfId="414" priority="415" operator="containsText" text="ACEPTABLE">
      <formula>NOT(ISERROR(SEARCH("ACEPTABLE",BO40)))</formula>
    </cfRule>
    <cfRule type="containsText" dxfId="413" priority="416" operator="containsText" text="SOBRESALIENTE">
      <formula>NOT(ISERROR(SEARCH("SOBRESALIENTE",BO40)))</formula>
    </cfRule>
  </conditionalFormatting>
  <conditionalFormatting sqref="BO40">
    <cfRule type="containsText" dxfId="412" priority="411" operator="containsText" text="NO CUMPLIDA">
      <formula>NOT(ISERROR(SEARCH("NO CUMPLIDA",BO40)))</formula>
    </cfRule>
    <cfRule type="containsText" dxfId="411" priority="412" operator="containsText" text="ACEPTABLE">
      <formula>NOT(ISERROR(SEARCH("ACEPTABLE",BO40)))</formula>
    </cfRule>
    <cfRule type="containsText" dxfId="410" priority="413" operator="containsText" text="SOBRESALIENTE">
      <formula>NOT(ISERROR(SEARCH("SOBRESALIENTE",BO40)))</formula>
    </cfRule>
  </conditionalFormatting>
  <conditionalFormatting sqref="CD40">
    <cfRule type="containsErrors" dxfId="409" priority="409">
      <formula>ISERROR(CD40)</formula>
    </cfRule>
    <cfRule type="containsBlanks" dxfId="408" priority="410">
      <formula>LEN(TRIM(CD40))=0</formula>
    </cfRule>
  </conditionalFormatting>
  <conditionalFormatting sqref="CD40">
    <cfRule type="containsText" dxfId="407" priority="406" operator="containsText" text="NO CUMPLIDA">
      <formula>NOT(ISERROR(SEARCH("NO CUMPLIDA",CD40)))</formula>
    </cfRule>
    <cfRule type="containsText" dxfId="406" priority="407" operator="containsText" text="ACEPTABLE">
      <formula>NOT(ISERROR(SEARCH("ACEPTABLE",CD40)))</formula>
    </cfRule>
    <cfRule type="containsText" dxfId="405" priority="408" operator="containsText" text="SOBRESALIENTE">
      <formula>NOT(ISERROR(SEARCH("SOBRESALIENTE",CD40)))</formula>
    </cfRule>
  </conditionalFormatting>
  <conditionalFormatting sqref="CD40">
    <cfRule type="containsText" dxfId="404" priority="403" operator="containsText" text="NO CUMPLIDA">
      <formula>NOT(ISERROR(SEARCH("NO CUMPLIDA",CD40)))</formula>
    </cfRule>
    <cfRule type="containsText" dxfId="403" priority="404" operator="containsText" text="ACEPTABLE">
      <formula>NOT(ISERROR(SEARCH("ACEPTABLE",CD40)))</formula>
    </cfRule>
    <cfRule type="containsText" dxfId="402" priority="405" operator="containsText" text="SOBRESALIENTE">
      <formula>NOT(ISERROR(SEARCH("SOBRESALIENTE",CD40)))</formula>
    </cfRule>
  </conditionalFormatting>
  <conditionalFormatting sqref="CV40">
    <cfRule type="containsErrors" dxfId="401" priority="401">
      <formula>ISERROR(CV40)</formula>
    </cfRule>
    <cfRule type="containsBlanks" dxfId="400" priority="402">
      <formula>LEN(TRIM(CV40))=0</formula>
    </cfRule>
  </conditionalFormatting>
  <conditionalFormatting sqref="CV40">
    <cfRule type="containsText" dxfId="399" priority="398" operator="containsText" text="NO CUMPLIDA">
      <formula>NOT(ISERROR(SEARCH("NO CUMPLIDA",CV40)))</formula>
    </cfRule>
    <cfRule type="containsText" dxfId="398" priority="399" operator="containsText" text="ACEPTABLE">
      <formula>NOT(ISERROR(SEARCH("ACEPTABLE",CV40)))</formula>
    </cfRule>
    <cfRule type="containsText" dxfId="397" priority="400" operator="containsText" text="SOBRESALIENTE">
      <formula>NOT(ISERROR(SEARCH("SOBRESALIENTE",CV40)))</formula>
    </cfRule>
  </conditionalFormatting>
  <conditionalFormatting sqref="CV40">
    <cfRule type="containsText" dxfId="396" priority="395" operator="containsText" text="NO CUMPLIDA">
      <formula>NOT(ISERROR(SEARCH("NO CUMPLIDA",CV40)))</formula>
    </cfRule>
    <cfRule type="containsText" dxfId="395" priority="396" operator="containsText" text="ACEPTABLE">
      <formula>NOT(ISERROR(SEARCH("ACEPTABLE",CV40)))</formula>
    </cfRule>
    <cfRule type="containsText" dxfId="394" priority="397" operator="containsText" text="SOBRESALIENTE">
      <formula>NOT(ISERROR(SEARCH("SOBRESALIENTE",CV40)))</formula>
    </cfRule>
  </conditionalFormatting>
  <conditionalFormatting sqref="DB40">
    <cfRule type="containsErrors" dxfId="393" priority="393">
      <formula>ISERROR(DB40)</formula>
    </cfRule>
    <cfRule type="containsBlanks" dxfId="392" priority="394">
      <formula>LEN(TRIM(DB40))=0</formula>
    </cfRule>
  </conditionalFormatting>
  <conditionalFormatting sqref="DB40">
    <cfRule type="containsText" dxfId="391" priority="390" operator="containsText" text="NO CUMPLIDA">
      <formula>NOT(ISERROR(SEARCH("NO CUMPLIDA",DB40)))</formula>
    </cfRule>
    <cfRule type="containsText" dxfId="390" priority="391" operator="containsText" text="ACEPTABLE">
      <formula>NOT(ISERROR(SEARCH("ACEPTABLE",DB40)))</formula>
    </cfRule>
    <cfRule type="containsText" dxfId="389" priority="392" operator="containsText" text="SOBRESALIENTE">
      <formula>NOT(ISERROR(SEARCH("SOBRESALIENTE",DB40)))</formula>
    </cfRule>
  </conditionalFormatting>
  <conditionalFormatting sqref="DB40">
    <cfRule type="containsText" dxfId="388" priority="387" operator="containsText" text="NO CUMPLIDA">
      <formula>NOT(ISERROR(SEARCH("NO CUMPLIDA",DB40)))</formula>
    </cfRule>
    <cfRule type="containsText" dxfId="387" priority="388" operator="containsText" text="ACEPTABLE">
      <formula>NOT(ISERROR(SEARCH("ACEPTABLE",DB40)))</formula>
    </cfRule>
    <cfRule type="containsText" dxfId="386" priority="389" operator="containsText" text="SOBRESALIENTE">
      <formula>NOT(ISERROR(SEARCH("SOBRESALIENTE",DB40)))</formula>
    </cfRule>
  </conditionalFormatting>
  <conditionalFormatting sqref="BO41">
    <cfRule type="containsErrors" dxfId="385" priority="385">
      <formula>ISERROR(BO41)</formula>
    </cfRule>
    <cfRule type="containsBlanks" dxfId="384" priority="386">
      <formula>LEN(TRIM(BO41))=0</formula>
    </cfRule>
  </conditionalFormatting>
  <conditionalFormatting sqref="BO41">
    <cfRule type="containsText" dxfId="383" priority="382" operator="containsText" text="NO CUMPLIDA">
      <formula>NOT(ISERROR(SEARCH("NO CUMPLIDA",BO41)))</formula>
    </cfRule>
    <cfRule type="containsText" dxfId="382" priority="383" operator="containsText" text="ACEPTABLE">
      <formula>NOT(ISERROR(SEARCH("ACEPTABLE",BO41)))</formula>
    </cfRule>
    <cfRule type="containsText" dxfId="381" priority="384" operator="containsText" text="SOBRESALIENTE">
      <formula>NOT(ISERROR(SEARCH("SOBRESALIENTE",BO41)))</formula>
    </cfRule>
  </conditionalFormatting>
  <conditionalFormatting sqref="CD41">
    <cfRule type="containsErrors" dxfId="380" priority="380">
      <formula>ISERROR(CD41)</formula>
    </cfRule>
    <cfRule type="containsBlanks" dxfId="379" priority="381">
      <formula>LEN(TRIM(CD41))=0</formula>
    </cfRule>
  </conditionalFormatting>
  <conditionalFormatting sqref="CD41">
    <cfRule type="containsText" dxfId="378" priority="377" operator="containsText" text="NO CUMPLIDA">
      <formula>NOT(ISERROR(SEARCH("NO CUMPLIDA",CD41)))</formula>
    </cfRule>
    <cfRule type="containsText" dxfId="377" priority="378" operator="containsText" text="ACEPTABLE">
      <formula>NOT(ISERROR(SEARCH("ACEPTABLE",CD41)))</formula>
    </cfRule>
    <cfRule type="containsText" dxfId="376" priority="379" operator="containsText" text="SOBRESALIENTE">
      <formula>NOT(ISERROR(SEARCH("SOBRESALIENTE",CD41)))</formula>
    </cfRule>
  </conditionalFormatting>
  <conditionalFormatting sqref="CJ41">
    <cfRule type="containsErrors" dxfId="375" priority="375">
      <formula>ISERROR(CJ41)</formula>
    </cfRule>
    <cfRule type="containsBlanks" dxfId="374" priority="376">
      <formula>LEN(TRIM(CJ41))=0</formula>
    </cfRule>
  </conditionalFormatting>
  <conditionalFormatting sqref="CJ41">
    <cfRule type="containsText" dxfId="373" priority="372" operator="containsText" text="NO CUMPLIDA">
      <formula>NOT(ISERROR(SEARCH("NO CUMPLIDA",CJ41)))</formula>
    </cfRule>
    <cfRule type="containsText" dxfId="372" priority="373" operator="containsText" text="ACEPTABLE">
      <formula>NOT(ISERROR(SEARCH("ACEPTABLE",CJ41)))</formula>
    </cfRule>
    <cfRule type="containsText" dxfId="371" priority="374" operator="containsText" text="SOBRESALIENTE">
      <formula>NOT(ISERROR(SEARCH("SOBRESALIENTE",CJ41)))</formula>
    </cfRule>
  </conditionalFormatting>
  <conditionalFormatting sqref="CV41">
    <cfRule type="containsErrors" dxfId="370" priority="370">
      <formula>ISERROR(CV41)</formula>
    </cfRule>
    <cfRule type="containsBlanks" dxfId="369" priority="371">
      <formula>LEN(TRIM(CV41))=0</formula>
    </cfRule>
  </conditionalFormatting>
  <conditionalFormatting sqref="CV41">
    <cfRule type="containsText" dxfId="368" priority="367" operator="containsText" text="NO CUMPLIDA">
      <formula>NOT(ISERROR(SEARCH("NO CUMPLIDA",CV41)))</formula>
    </cfRule>
    <cfRule type="containsText" dxfId="367" priority="368" operator="containsText" text="ACEPTABLE">
      <formula>NOT(ISERROR(SEARCH("ACEPTABLE",CV41)))</formula>
    </cfRule>
    <cfRule type="containsText" dxfId="366" priority="369" operator="containsText" text="SOBRESALIENTE">
      <formula>NOT(ISERROR(SEARCH("SOBRESALIENTE",CV41)))</formula>
    </cfRule>
  </conditionalFormatting>
  <conditionalFormatting sqref="DB41">
    <cfRule type="containsErrors" dxfId="365" priority="365">
      <formula>ISERROR(DB41)</formula>
    </cfRule>
    <cfRule type="containsBlanks" dxfId="364" priority="366">
      <formula>LEN(TRIM(DB41))=0</formula>
    </cfRule>
  </conditionalFormatting>
  <conditionalFormatting sqref="DB41">
    <cfRule type="containsText" dxfId="363" priority="362" operator="containsText" text="NO CUMPLIDA">
      <formula>NOT(ISERROR(SEARCH("NO CUMPLIDA",DB41)))</formula>
    </cfRule>
    <cfRule type="containsText" dxfId="362" priority="363" operator="containsText" text="ACEPTABLE">
      <formula>NOT(ISERROR(SEARCH("ACEPTABLE",DB41)))</formula>
    </cfRule>
    <cfRule type="containsText" dxfId="361" priority="364" operator="containsText" text="SOBRESALIENTE">
      <formula>NOT(ISERROR(SEARCH("SOBRESALIENTE",DB41)))</formula>
    </cfRule>
  </conditionalFormatting>
  <conditionalFormatting sqref="CF2:CF474">
    <cfRule type="containsErrors" dxfId="360" priority="348">
      <formula>ISERROR(CF2)</formula>
    </cfRule>
    <cfRule type="containsBlanks" dxfId="359" priority="349">
      <formula>LEN(TRIM(CF2))=0</formula>
    </cfRule>
  </conditionalFormatting>
  <conditionalFormatting sqref="BC2:BD474">
    <cfRule type="containsErrors" dxfId="358" priority="360">
      <formula>ISERROR(BC2)</formula>
    </cfRule>
    <cfRule type="containsBlanks" dxfId="357" priority="361">
      <formula>LEN(TRIM(BC2))=0</formula>
    </cfRule>
  </conditionalFormatting>
  <conditionalFormatting sqref="BF2:BG474">
    <cfRule type="containsErrors" dxfId="356" priority="358">
      <formula>ISERROR(BF2)</formula>
    </cfRule>
    <cfRule type="containsBlanks" dxfId="355" priority="359">
      <formula>LEN(TRIM(BF2))=0</formula>
    </cfRule>
  </conditionalFormatting>
  <conditionalFormatting sqref="BI2:BJ474">
    <cfRule type="containsErrors" dxfId="354" priority="356">
      <formula>ISERROR(BI2)</formula>
    </cfRule>
    <cfRule type="containsBlanks" dxfId="353" priority="357">
      <formula>LEN(TRIM(BI2))=0</formula>
    </cfRule>
  </conditionalFormatting>
  <conditionalFormatting sqref="BQ2:BS474">
    <cfRule type="containsErrors" dxfId="352" priority="354">
      <formula>ISERROR(BQ2)</formula>
    </cfRule>
    <cfRule type="containsBlanks" dxfId="351" priority="355">
      <formula>LEN(TRIM(BQ2))=0</formula>
    </cfRule>
  </conditionalFormatting>
  <conditionalFormatting sqref="BU2:BV474">
    <cfRule type="containsErrors" dxfId="350" priority="352">
      <formula>ISERROR(BU2)</formula>
    </cfRule>
    <cfRule type="containsBlanks" dxfId="349" priority="353">
      <formula>LEN(TRIM(BU2))=0</formula>
    </cfRule>
  </conditionalFormatting>
  <conditionalFormatting sqref="BX2:BY474">
    <cfRule type="containsErrors" dxfId="348" priority="350">
      <formula>ISERROR(BX2)</formula>
    </cfRule>
    <cfRule type="containsBlanks" dxfId="347" priority="351">
      <formula>LEN(TRIM(BX2))=0</formula>
    </cfRule>
  </conditionalFormatting>
  <conditionalFormatting sqref="BE2:BE474">
    <cfRule type="containsErrors" dxfId="346" priority="346">
      <formula>ISERROR(BE2)</formula>
    </cfRule>
    <cfRule type="containsBlanks" dxfId="345" priority="347">
      <formula>LEN(TRIM(BE2))=0</formula>
    </cfRule>
  </conditionalFormatting>
  <conditionalFormatting sqref="BH2:BH474">
    <cfRule type="containsErrors" dxfId="344" priority="344">
      <formula>ISERROR(BH2)</formula>
    </cfRule>
    <cfRule type="containsBlanks" dxfId="343" priority="345">
      <formula>LEN(TRIM(BH2))=0</formula>
    </cfRule>
  </conditionalFormatting>
  <conditionalFormatting sqref="BK2:BK474">
    <cfRule type="containsErrors" dxfId="342" priority="342">
      <formula>ISERROR(BK2)</formula>
    </cfRule>
    <cfRule type="containsBlanks" dxfId="341" priority="343">
      <formula>LEN(TRIM(BK2))=0</formula>
    </cfRule>
  </conditionalFormatting>
  <conditionalFormatting sqref="BN2:BN474">
    <cfRule type="containsErrors" dxfId="340" priority="340">
      <formula>ISERROR(BN2)</formula>
    </cfRule>
    <cfRule type="containsBlanks" dxfId="339" priority="341">
      <formula>LEN(TRIM(BN2))=0</formula>
    </cfRule>
  </conditionalFormatting>
  <conditionalFormatting sqref="BT2:BT474">
    <cfRule type="containsErrors" dxfId="338" priority="338">
      <formula>ISERROR(BT2)</formula>
    </cfRule>
    <cfRule type="containsBlanks" dxfId="337" priority="339">
      <formula>LEN(TRIM(BT2))=0</formula>
    </cfRule>
  </conditionalFormatting>
  <conditionalFormatting sqref="BW2:BW474">
    <cfRule type="containsErrors" dxfId="336" priority="336">
      <formula>ISERROR(BW2)</formula>
    </cfRule>
    <cfRule type="containsBlanks" dxfId="335" priority="337">
      <formula>LEN(TRIM(BW2))=0</formula>
    </cfRule>
  </conditionalFormatting>
  <conditionalFormatting sqref="BZ2:BZ474">
    <cfRule type="containsErrors" dxfId="334" priority="334">
      <formula>ISERROR(BZ2)</formula>
    </cfRule>
    <cfRule type="containsBlanks" dxfId="333" priority="335">
      <formula>LEN(TRIM(BZ2))=0</formula>
    </cfRule>
  </conditionalFormatting>
  <conditionalFormatting sqref="CC2:CC474">
    <cfRule type="containsErrors" dxfId="332" priority="332">
      <formula>ISERROR(CC2)</formula>
    </cfRule>
    <cfRule type="containsBlanks" dxfId="331" priority="333">
      <formula>LEN(TRIM(CC2))=0</formula>
    </cfRule>
  </conditionalFormatting>
  <conditionalFormatting sqref="CI2:CI474">
    <cfRule type="containsErrors" dxfId="330" priority="330">
      <formula>ISERROR(CI2)</formula>
    </cfRule>
    <cfRule type="containsBlanks" dxfId="329" priority="331">
      <formula>LEN(TRIM(CI2))=0</formula>
    </cfRule>
  </conditionalFormatting>
  <conditionalFormatting sqref="CO2:CO474">
    <cfRule type="containsErrors" dxfId="328" priority="328">
      <formula>ISERROR(CO2)</formula>
    </cfRule>
    <cfRule type="containsBlanks" dxfId="327" priority="329">
      <formula>LEN(TRIM(CO2))=0</formula>
    </cfRule>
  </conditionalFormatting>
  <conditionalFormatting sqref="DD2:DD474">
    <cfRule type="containsErrors" dxfId="326" priority="326">
      <formula>ISERROR(DD2)</formula>
    </cfRule>
    <cfRule type="containsBlanks" dxfId="325" priority="327">
      <formula>LEN(TRIM(DD2))=0</formula>
    </cfRule>
  </conditionalFormatting>
  <conditionalFormatting sqref="BO2:BO4">
    <cfRule type="containsErrors" dxfId="324" priority="324">
      <formula>ISERROR(BO2)</formula>
    </cfRule>
    <cfRule type="containsBlanks" dxfId="323" priority="325">
      <formula>LEN(TRIM(BO2))=0</formula>
    </cfRule>
  </conditionalFormatting>
  <conditionalFormatting sqref="BO2:BO4">
    <cfRule type="containsText" dxfId="322" priority="321" operator="containsText" text="NO CUMPLIDA">
      <formula>NOT(ISERROR(SEARCH("NO CUMPLIDA",BO2)))</formula>
    </cfRule>
    <cfRule type="containsText" dxfId="321" priority="322" operator="containsText" text="ACEPTABLE">
      <formula>NOT(ISERROR(SEARCH("ACEPTABLE",BO2)))</formula>
    </cfRule>
    <cfRule type="containsText" dxfId="320" priority="323" operator="containsText" text="SOBRESALIENTE">
      <formula>NOT(ISERROR(SEARCH("SOBRESALIENTE",BO2)))</formula>
    </cfRule>
  </conditionalFormatting>
  <conditionalFormatting sqref="CD2:CD4">
    <cfRule type="containsErrors" dxfId="319" priority="319">
      <formula>ISERROR(CD2)</formula>
    </cfRule>
    <cfRule type="containsBlanks" dxfId="318" priority="320">
      <formula>LEN(TRIM(CD2))=0</formula>
    </cfRule>
  </conditionalFormatting>
  <conditionalFormatting sqref="CD2:CD4">
    <cfRule type="containsText" dxfId="317" priority="316" operator="containsText" text="NO CUMPLIDA">
      <formula>NOT(ISERROR(SEARCH("NO CUMPLIDA",CD2)))</formula>
    </cfRule>
    <cfRule type="containsText" dxfId="316" priority="317" operator="containsText" text="ACEPTABLE">
      <formula>NOT(ISERROR(SEARCH("ACEPTABLE",CD2)))</formula>
    </cfRule>
    <cfRule type="containsText" dxfId="315" priority="318" operator="containsText" text="SOBRESALIENTE">
      <formula>NOT(ISERROR(SEARCH("SOBRESALIENTE",CD2)))</formula>
    </cfRule>
  </conditionalFormatting>
  <conditionalFormatting sqref="CJ2:CJ4">
    <cfRule type="containsErrors" dxfId="314" priority="314">
      <formula>ISERROR(CJ2)</formula>
    </cfRule>
    <cfRule type="containsBlanks" dxfId="313" priority="315">
      <formula>LEN(TRIM(CJ2))=0</formula>
    </cfRule>
  </conditionalFormatting>
  <conditionalFormatting sqref="CJ2:CJ4">
    <cfRule type="containsText" dxfId="312" priority="311" operator="containsText" text="NO CUMPLIDA">
      <formula>NOT(ISERROR(SEARCH("NO CUMPLIDA",CJ2)))</formula>
    </cfRule>
    <cfRule type="containsText" dxfId="311" priority="312" operator="containsText" text="ACEPTABLE">
      <formula>NOT(ISERROR(SEARCH("ACEPTABLE",CJ2)))</formula>
    </cfRule>
    <cfRule type="containsText" dxfId="310" priority="313" operator="containsText" text="SOBRESALIENTE">
      <formula>NOT(ISERROR(SEARCH("SOBRESALIENTE",CJ2)))</formula>
    </cfRule>
  </conditionalFormatting>
  <conditionalFormatting sqref="BO59">
    <cfRule type="containsErrors" dxfId="309" priority="309">
      <formula>ISERROR(BO59)</formula>
    </cfRule>
    <cfRule type="containsBlanks" dxfId="308" priority="310">
      <formula>LEN(TRIM(BO59))=0</formula>
    </cfRule>
  </conditionalFormatting>
  <conditionalFormatting sqref="BO59">
    <cfRule type="containsText" dxfId="307" priority="306" operator="containsText" text="NO CUMPLIDA">
      <formula>NOT(ISERROR(SEARCH("NO CUMPLIDA",BO59)))</formula>
    </cfRule>
    <cfRule type="containsText" dxfId="306" priority="307" operator="containsText" text="ACEPTABLE">
      <formula>NOT(ISERROR(SEARCH("ACEPTABLE",BO59)))</formula>
    </cfRule>
    <cfRule type="containsText" dxfId="305" priority="308" operator="containsText" text="SOBRESALIENTE">
      <formula>NOT(ISERROR(SEARCH("SOBRESALIENTE",BO59)))</formula>
    </cfRule>
  </conditionalFormatting>
  <conditionalFormatting sqref="BO59">
    <cfRule type="containsText" dxfId="304" priority="303" operator="containsText" text="NO CUMPLIDA">
      <formula>NOT(ISERROR(SEARCH("NO CUMPLIDA",BO59)))</formula>
    </cfRule>
    <cfRule type="containsText" dxfId="303" priority="304" operator="containsText" text="ACEPTABLE">
      <formula>NOT(ISERROR(SEARCH("ACEPTABLE",BO59)))</formula>
    </cfRule>
    <cfRule type="containsText" dxfId="302" priority="305" operator="containsText" text="SOBRESALIENTE">
      <formula>NOT(ISERROR(SEARCH("SOBRESALIENTE",BO59)))</formula>
    </cfRule>
  </conditionalFormatting>
  <conditionalFormatting sqref="CD59">
    <cfRule type="containsErrors" dxfId="301" priority="301">
      <formula>ISERROR(CD59)</formula>
    </cfRule>
    <cfRule type="containsBlanks" dxfId="300" priority="302">
      <formula>LEN(TRIM(CD59))=0</formula>
    </cfRule>
  </conditionalFormatting>
  <conditionalFormatting sqref="CD59">
    <cfRule type="containsText" dxfId="299" priority="298" operator="containsText" text="NO CUMPLIDA">
      <formula>NOT(ISERROR(SEARCH("NO CUMPLIDA",CD59)))</formula>
    </cfRule>
    <cfRule type="containsText" dxfId="298" priority="299" operator="containsText" text="ACEPTABLE">
      <formula>NOT(ISERROR(SEARCH("ACEPTABLE",CD59)))</formula>
    </cfRule>
    <cfRule type="containsText" dxfId="297" priority="300" operator="containsText" text="SOBRESALIENTE">
      <formula>NOT(ISERROR(SEARCH("SOBRESALIENTE",CD59)))</formula>
    </cfRule>
  </conditionalFormatting>
  <conditionalFormatting sqref="CD59">
    <cfRule type="containsText" dxfId="296" priority="295" operator="containsText" text="NO CUMPLIDA">
      <formula>NOT(ISERROR(SEARCH("NO CUMPLIDA",CD59)))</formula>
    </cfRule>
    <cfRule type="containsText" dxfId="295" priority="296" operator="containsText" text="ACEPTABLE">
      <formula>NOT(ISERROR(SEARCH("ACEPTABLE",CD59)))</formula>
    </cfRule>
    <cfRule type="containsText" dxfId="294" priority="297" operator="containsText" text="SOBRESALIENTE">
      <formula>NOT(ISERROR(SEARCH("SOBRESALIENTE",CD59)))</formula>
    </cfRule>
  </conditionalFormatting>
  <conditionalFormatting sqref="CJ59">
    <cfRule type="containsErrors" dxfId="293" priority="293">
      <formula>ISERROR(CJ59)</formula>
    </cfRule>
    <cfRule type="containsBlanks" dxfId="292" priority="294">
      <formula>LEN(TRIM(CJ59))=0</formula>
    </cfRule>
  </conditionalFormatting>
  <conditionalFormatting sqref="CJ59">
    <cfRule type="containsText" dxfId="291" priority="290" operator="containsText" text="NO CUMPLIDA">
      <formula>NOT(ISERROR(SEARCH("NO CUMPLIDA",CJ59)))</formula>
    </cfRule>
    <cfRule type="containsText" dxfId="290" priority="291" operator="containsText" text="ACEPTABLE">
      <formula>NOT(ISERROR(SEARCH("ACEPTABLE",CJ59)))</formula>
    </cfRule>
    <cfRule type="containsText" dxfId="289" priority="292" operator="containsText" text="SOBRESALIENTE">
      <formula>NOT(ISERROR(SEARCH("SOBRESALIENTE",CJ59)))</formula>
    </cfRule>
  </conditionalFormatting>
  <conditionalFormatting sqref="CJ59">
    <cfRule type="containsText" dxfId="288" priority="287" operator="containsText" text="NO CUMPLIDA">
      <formula>NOT(ISERROR(SEARCH("NO CUMPLIDA",CJ59)))</formula>
    </cfRule>
    <cfRule type="containsText" dxfId="287" priority="288" operator="containsText" text="ACEPTABLE">
      <formula>NOT(ISERROR(SEARCH("ACEPTABLE",CJ59)))</formula>
    </cfRule>
    <cfRule type="containsText" dxfId="286" priority="289" operator="containsText" text="SOBRESALIENTE">
      <formula>NOT(ISERROR(SEARCH("SOBRESALIENTE",CJ59)))</formula>
    </cfRule>
  </conditionalFormatting>
  <conditionalFormatting sqref="CP59">
    <cfRule type="containsErrors" dxfId="285" priority="285">
      <formula>ISERROR(CP59)</formula>
    </cfRule>
    <cfRule type="containsBlanks" dxfId="284" priority="286">
      <formula>LEN(TRIM(CP59))=0</formula>
    </cfRule>
  </conditionalFormatting>
  <conditionalFormatting sqref="CP59">
    <cfRule type="containsText" dxfId="283" priority="282" operator="containsText" text="NO CUMPLIDA">
      <formula>NOT(ISERROR(SEARCH("NO CUMPLIDA",CP59)))</formula>
    </cfRule>
    <cfRule type="containsText" dxfId="282" priority="283" operator="containsText" text="ACEPTABLE">
      <formula>NOT(ISERROR(SEARCH("ACEPTABLE",CP59)))</formula>
    </cfRule>
    <cfRule type="containsText" dxfId="281" priority="284" operator="containsText" text="SOBRESALIENTE">
      <formula>NOT(ISERROR(SEARCH("SOBRESALIENTE",CP59)))</formula>
    </cfRule>
  </conditionalFormatting>
  <conditionalFormatting sqref="CP59">
    <cfRule type="containsText" dxfId="280" priority="279" operator="containsText" text="NO CUMPLIDA">
      <formula>NOT(ISERROR(SEARCH("NO CUMPLIDA",CP59)))</formula>
    </cfRule>
    <cfRule type="containsText" dxfId="279" priority="280" operator="containsText" text="ACEPTABLE">
      <formula>NOT(ISERROR(SEARCH("ACEPTABLE",CP59)))</formula>
    </cfRule>
    <cfRule type="containsText" dxfId="278" priority="281" operator="containsText" text="SOBRESALIENTE">
      <formula>NOT(ISERROR(SEARCH("SOBRESALIENTE",CP59)))</formula>
    </cfRule>
  </conditionalFormatting>
  <conditionalFormatting sqref="CV59">
    <cfRule type="containsErrors" dxfId="277" priority="277">
      <formula>ISERROR(CV59)</formula>
    </cfRule>
    <cfRule type="containsBlanks" dxfId="276" priority="278">
      <formula>LEN(TRIM(CV59))=0</formula>
    </cfRule>
  </conditionalFormatting>
  <conditionalFormatting sqref="CV59">
    <cfRule type="containsText" dxfId="275" priority="274" operator="containsText" text="NO CUMPLIDA">
      <formula>NOT(ISERROR(SEARCH("NO CUMPLIDA",CV59)))</formula>
    </cfRule>
    <cfRule type="containsText" dxfId="274" priority="275" operator="containsText" text="ACEPTABLE">
      <formula>NOT(ISERROR(SEARCH("ACEPTABLE",CV59)))</formula>
    </cfRule>
    <cfRule type="containsText" dxfId="273" priority="276" operator="containsText" text="SOBRESALIENTE">
      <formula>NOT(ISERROR(SEARCH("SOBRESALIENTE",CV59)))</formula>
    </cfRule>
  </conditionalFormatting>
  <conditionalFormatting sqref="CV59">
    <cfRule type="containsText" dxfId="272" priority="271" operator="containsText" text="NO CUMPLIDA">
      <formula>NOT(ISERROR(SEARCH("NO CUMPLIDA",CV59)))</formula>
    </cfRule>
    <cfRule type="containsText" dxfId="271" priority="272" operator="containsText" text="ACEPTABLE">
      <formula>NOT(ISERROR(SEARCH("ACEPTABLE",CV59)))</formula>
    </cfRule>
    <cfRule type="containsText" dxfId="270" priority="273" operator="containsText" text="SOBRESALIENTE">
      <formula>NOT(ISERROR(SEARCH("SOBRESALIENTE",CV59)))</formula>
    </cfRule>
  </conditionalFormatting>
  <conditionalFormatting sqref="DB59">
    <cfRule type="containsErrors" dxfId="269" priority="269">
      <formula>ISERROR(DB59)</formula>
    </cfRule>
    <cfRule type="containsBlanks" dxfId="268" priority="270">
      <formula>LEN(TRIM(DB59))=0</formula>
    </cfRule>
  </conditionalFormatting>
  <conditionalFormatting sqref="DB59">
    <cfRule type="containsText" dxfId="267" priority="266" operator="containsText" text="NO CUMPLIDA">
      <formula>NOT(ISERROR(SEARCH("NO CUMPLIDA",DB59)))</formula>
    </cfRule>
    <cfRule type="containsText" dxfId="266" priority="267" operator="containsText" text="ACEPTABLE">
      <formula>NOT(ISERROR(SEARCH("ACEPTABLE",DB59)))</formula>
    </cfRule>
    <cfRule type="containsText" dxfId="265" priority="268" operator="containsText" text="SOBRESALIENTE">
      <formula>NOT(ISERROR(SEARCH("SOBRESALIENTE",DB59)))</formula>
    </cfRule>
  </conditionalFormatting>
  <conditionalFormatting sqref="DB59">
    <cfRule type="containsText" dxfId="264" priority="263" operator="containsText" text="NO CUMPLIDA">
      <formula>NOT(ISERROR(SEARCH("NO CUMPLIDA",DB59)))</formula>
    </cfRule>
    <cfRule type="containsText" dxfId="263" priority="264" operator="containsText" text="ACEPTABLE">
      <formula>NOT(ISERROR(SEARCH("ACEPTABLE",DB59)))</formula>
    </cfRule>
    <cfRule type="containsText" dxfId="262" priority="265" operator="containsText" text="SOBRESALIENTE">
      <formula>NOT(ISERROR(SEARCH("SOBRESALIENTE",DB59)))</formula>
    </cfRule>
  </conditionalFormatting>
  <conditionalFormatting sqref="CJ62">
    <cfRule type="containsErrors" dxfId="261" priority="261">
      <formula>ISERROR(CJ62)</formula>
    </cfRule>
    <cfRule type="containsBlanks" dxfId="260" priority="262">
      <formula>LEN(TRIM(CJ62))=0</formula>
    </cfRule>
  </conditionalFormatting>
  <conditionalFormatting sqref="CJ62">
    <cfRule type="containsText" dxfId="259" priority="258" operator="containsText" text="NO CUMPLIDA">
      <formula>NOT(ISERROR(SEARCH("NO CUMPLIDA",CJ62)))</formula>
    </cfRule>
    <cfRule type="containsText" dxfId="258" priority="259" operator="containsText" text="ACEPTABLE">
      <formula>NOT(ISERROR(SEARCH("ACEPTABLE",CJ62)))</formula>
    </cfRule>
    <cfRule type="containsText" dxfId="257" priority="260" operator="containsText" text="SOBRESALIENTE">
      <formula>NOT(ISERROR(SEARCH("SOBRESALIENTE",CJ62)))</formula>
    </cfRule>
  </conditionalFormatting>
  <conditionalFormatting sqref="CP62">
    <cfRule type="containsErrors" dxfId="256" priority="256">
      <formula>ISERROR(CP62)</formula>
    </cfRule>
    <cfRule type="containsBlanks" dxfId="255" priority="257">
      <formula>LEN(TRIM(CP62))=0</formula>
    </cfRule>
  </conditionalFormatting>
  <conditionalFormatting sqref="CP62">
    <cfRule type="containsText" dxfId="254" priority="253" operator="containsText" text="NO CUMPLIDA">
      <formula>NOT(ISERROR(SEARCH("NO CUMPLIDA",CP62)))</formula>
    </cfRule>
    <cfRule type="containsText" dxfId="253" priority="254" operator="containsText" text="ACEPTABLE">
      <formula>NOT(ISERROR(SEARCH("ACEPTABLE",CP62)))</formula>
    </cfRule>
    <cfRule type="containsText" dxfId="252" priority="255" operator="containsText" text="SOBRESALIENTE">
      <formula>NOT(ISERROR(SEARCH("SOBRESALIENTE",CP62)))</formula>
    </cfRule>
  </conditionalFormatting>
  <conditionalFormatting sqref="CV62">
    <cfRule type="containsErrors" dxfId="251" priority="251">
      <formula>ISERROR(CV62)</formula>
    </cfRule>
    <cfRule type="containsBlanks" dxfId="250" priority="252">
      <formula>LEN(TRIM(CV62))=0</formula>
    </cfRule>
  </conditionalFormatting>
  <conditionalFormatting sqref="CV62">
    <cfRule type="containsText" dxfId="249" priority="248" operator="containsText" text="NO CUMPLIDA">
      <formula>NOT(ISERROR(SEARCH("NO CUMPLIDA",CV62)))</formula>
    </cfRule>
    <cfRule type="containsText" dxfId="248" priority="249" operator="containsText" text="ACEPTABLE">
      <formula>NOT(ISERROR(SEARCH("ACEPTABLE",CV62)))</formula>
    </cfRule>
    <cfRule type="containsText" dxfId="247" priority="250" operator="containsText" text="SOBRESALIENTE">
      <formula>NOT(ISERROR(SEARCH("SOBRESALIENTE",CV62)))</formula>
    </cfRule>
  </conditionalFormatting>
  <conditionalFormatting sqref="CJ118">
    <cfRule type="containsErrors" dxfId="246" priority="246">
      <formula>ISERROR(CJ118)</formula>
    </cfRule>
    <cfRule type="containsBlanks" dxfId="245" priority="247">
      <formula>LEN(TRIM(CJ118))=0</formula>
    </cfRule>
  </conditionalFormatting>
  <conditionalFormatting sqref="CJ118">
    <cfRule type="containsText" dxfId="244" priority="243" operator="containsText" text="NO CUMPLIDA">
      <formula>NOT(ISERROR(SEARCH("NO CUMPLIDA",CJ118)))</formula>
    </cfRule>
    <cfRule type="containsText" dxfId="243" priority="244" operator="containsText" text="ACEPTABLE">
      <formula>NOT(ISERROR(SEARCH("ACEPTABLE",CJ118)))</formula>
    </cfRule>
    <cfRule type="containsText" dxfId="242" priority="245" operator="containsText" text="SOBRESALIENTE">
      <formula>NOT(ISERROR(SEARCH("SOBRESALIENTE",CJ118)))</formula>
    </cfRule>
  </conditionalFormatting>
  <conditionalFormatting sqref="CP118">
    <cfRule type="containsErrors" dxfId="241" priority="241">
      <formula>ISERROR(CP118)</formula>
    </cfRule>
    <cfRule type="containsBlanks" dxfId="240" priority="242">
      <formula>LEN(TRIM(CP118))=0</formula>
    </cfRule>
  </conditionalFormatting>
  <conditionalFormatting sqref="CP118">
    <cfRule type="containsText" dxfId="239" priority="238" operator="containsText" text="NO CUMPLIDA">
      <formula>NOT(ISERROR(SEARCH("NO CUMPLIDA",CP118)))</formula>
    </cfRule>
    <cfRule type="containsText" dxfId="238" priority="239" operator="containsText" text="ACEPTABLE">
      <formula>NOT(ISERROR(SEARCH("ACEPTABLE",CP118)))</formula>
    </cfRule>
    <cfRule type="containsText" dxfId="237" priority="240" operator="containsText" text="SOBRESALIENTE">
      <formula>NOT(ISERROR(SEARCH("SOBRESALIENTE",CP118)))</formula>
    </cfRule>
  </conditionalFormatting>
  <conditionalFormatting sqref="CV118">
    <cfRule type="containsErrors" dxfId="236" priority="236">
      <formula>ISERROR(CV118)</formula>
    </cfRule>
    <cfRule type="containsBlanks" dxfId="235" priority="237">
      <formula>LEN(TRIM(CV118))=0</formula>
    </cfRule>
  </conditionalFormatting>
  <conditionalFormatting sqref="CV118">
    <cfRule type="containsText" dxfId="234" priority="233" operator="containsText" text="NO CUMPLIDA">
      <formula>NOT(ISERROR(SEARCH("NO CUMPLIDA",CV118)))</formula>
    </cfRule>
    <cfRule type="containsText" dxfId="233" priority="234" operator="containsText" text="ACEPTABLE">
      <formula>NOT(ISERROR(SEARCH("ACEPTABLE",CV118)))</formula>
    </cfRule>
    <cfRule type="containsText" dxfId="232" priority="235" operator="containsText" text="SOBRESALIENTE">
      <formula>NOT(ISERROR(SEARCH("SOBRESALIENTE",CV118)))</formula>
    </cfRule>
  </conditionalFormatting>
  <conditionalFormatting sqref="BO119">
    <cfRule type="containsText" dxfId="231" priority="230" operator="containsText" text="NO CUMPLIDA">
      <formula>NOT(ISERROR(SEARCH("NO CUMPLIDA",BO119)))</formula>
    </cfRule>
    <cfRule type="containsText" dxfId="230" priority="231" operator="containsText" text="ACEPTABLE">
      <formula>NOT(ISERROR(SEARCH("ACEPTABLE",BO119)))</formula>
    </cfRule>
    <cfRule type="containsText" dxfId="229" priority="232" operator="containsText" text="SOBRESALIENTE">
      <formula>NOT(ISERROR(SEARCH("SOBRESALIENTE",BO119)))</formula>
    </cfRule>
  </conditionalFormatting>
  <conditionalFormatting sqref="CD119">
    <cfRule type="containsText" dxfId="228" priority="227" operator="containsText" text="NO CUMPLIDA">
      <formula>NOT(ISERROR(SEARCH("NO CUMPLIDA",CD119)))</formula>
    </cfRule>
    <cfRule type="containsText" dxfId="227" priority="228" operator="containsText" text="ACEPTABLE">
      <formula>NOT(ISERROR(SEARCH("ACEPTABLE",CD119)))</formula>
    </cfRule>
    <cfRule type="containsText" dxfId="226" priority="229" operator="containsText" text="SOBRESALIENTE">
      <formula>NOT(ISERROR(SEARCH("SOBRESALIENTE",CD119)))</formula>
    </cfRule>
  </conditionalFormatting>
  <conditionalFormatting sqref="CJ119">
    <cfRule type="containsErrors" dxfId="225" priority="225">
      <formula>ISERROR(CJ119)</formula>
    </cfRule>
    <cfRule type="containsBlanks" dxfId="224" priority="226">
      <formula>LEN(TRIM(CJ119))=0</formula>
    </cfRule>
  </conditionalFormatting>
  <conditionalFormatting sqref="CJ119">
    <cfRule type="containsText" dxfId="223" priority="222" operator="containsText" text="NO CUMPLIDA">
      <formula>NOT(ISERROR(SEARCH("NO CUMPLIDA",CJ119)))</formula>
    </cfRule>
    <cfRule type="containsText" dxfId="222" priority="223" operator="containsText" text="ACEPTABLE">
      <formula>NOT(ISERROR(SEARCH("ACEPTABLE",CJ119)))</formula>
    </cfRule>
    <cfRule type="containsText" dxfId="221" priority="224" operator="containsText" text="SOBRESALIENTE">
      <formula>NOT(ISERROR(SEARCH("SOBRESALIENTE",CJ119)))</formula>
    </cfRule>
  </conditionalFormatting>
  <conditionalFormatting sqref="CJ119">
    <cfRule type="containsText" dxfId="220" priority="219" operator="containsText" text="NO CUMPLIDA">
      <formula>NOT(ISERROR(SEARCH("NO CUMPLIDA",CJ119)))</formula>
    </cfRule>
    <cfRule type="containsText" dxfId="219" priority="220" operator="containsText" text="ACEPTABLE">
      <formula>NOT(ISERROR(SEARCH("ACEPTABLE",CJ119)))</formula>
    </cfRule>
    <cfRule type="containsText" dxfId="218" priority="221" operator="containsText" text="SOBRESALIENTE">
      <formula>NOT(ISERROR(SEARCH("SOBRESALIENTE",CJ119)))</formula>
    </cfRule>
  </conditionalFormatting>
  <conditionalFormatting sqref="CP119">
    <cfRule type="containsErrors" dxfId="217" priority="217">
      <formula>ISERROR(CP119)</formula>
    </cfRule>
    <cfRule type="containsBlanks" dxfId="216" priority="218">
      <formula>LEN(TRIM(CP119))=0</formula>
    </cfRule>
  </conditionalFormatting>
  <conditionalFormatting sqref="CP119">
    <cfRule type="containsText" dxfId="215" priority="214" operator="containsText" text="NO CUMPLIDA">
      <formula>NOT(ISERROR(SEARCH("NO CUMPLIDA",CP119)))</formula>
    </cfRule>
    <cfRule type="containsText" dxfId="214" priority="215" operator="containsText" text="ACEPTABLE">
      <formula>NOT(ISERROR(SEARCH("ACEPTABLE",CP119)))</formula>
    </cfRule>
    <cfRule type="containsText" dxfId="213" priority="216" operator="containsText" text="SOBRESALIENTE">
      <formula>NOT(ISERROR(SEARCH("SOBRESALIENTE",CP119)))</formula>
    </cfRule>
  </conditionalFormatting>
  <conditionalFormatting sqref="CP119">
    <cfRule type="containsText" dxfId="212" priority="211" operator="containsText" text="NO CUMPLIDA">
      <formula>NOT(ISERROR(SEARCH("NO CUMPLIDA",CP119)))</formula>
    </cfRule>
    <cfRule type="containsText" dxfId="211" priority="212" operator="containsText" text="ACEPTABLE">
      <formula>NOT(ISERROR(SEARCH("ACEPTABLE",CP119)))</formula>
    </cfRule>
    <cfRule type="containsText" dxfId="210" priority="213" operator="containsText" text="SOBRESALIENTE">
      <formula>NOT(ISERROR(SEARCH("SOBRESALIENTE",CP119)))</formula>
    </cfRule>
  </conditionalFormatting>
  <conditionalFormatting sqref="CV119">
    <cfRule type="containsErrors" dxfId="209" priority="209">
      <formula>ISERROR(CV119)</formula>
    </cfRule>
    <cfRule type="containsBlanks" dxfId="208" priority="210">
      <formula>LEN(TRIM(CV119))=0</formula>
    </cfRule>
  </conditionalFormatting>
  <conditionalFormatting sqref="CV119">
    <cfRule type="containsText" dxfId="207" priority="206" operator="containsText" text="NO CUMPLIDA">
      <formula>NOT(ISERROR(SEARCH("NO CUMPLIDA",CV119)))</formula>
    </cfRule>
    <cfRule type="containsText" dxfId="206" priority="207" operator="containsText" text="ACEPTABLE">
      <formula>NOT(ISERROR(SEARCH("ACEPTABLE",CV119)))</formula>
    </cfRule>
    <cfRule type="containsText" dxfId="205" priority="208" operator="containsText" text="SOBRESALIENTE">
      <formula>NOT(ISERROR(SEARCH("SOBRESALIENTE",CV119)))</formula>
    </cfRule>
  </conditionalFormatting>
  <conditionalFormatting sqref="CV119">
    <cfRule type="containsText" dxfId="204" priority="203" operator="containsText" text="NO CUMPLIDA">
      <formula>NOT(ISERROR(SEARCH("NO CUMPLIDA",CV119)))</formula>
    </cfRule>
    <cfRule type="containsText" dxfId="203" priority="204" operator="containsText" text="ACEPTABLE">
      <formula>NOT(ISERROR(SEARCH("ACEPTABLE",CV119)))</formula>
    </cfRule>
    <cfRule type="containsText" dxfId="202" priority="205" operator="containsText" text="SOBRESALIENTE">
      <formula>NOT(ISERROR(SEARCH("SOBRESALIENTE",CV119)))</formula>
    </cfRule>
  </conditionalFormatting>
  <conditionalFormatting sqref="DB119">
    <cfRule type="containsText" dxfId="201" priority="200" operator="containsText" text="NO CUMPLIDA">
      <formula>NOT(ISERROR(SEARCH("NO CUMPLIDA",DB119)))</formula>
    </cfRule>
    <cfRule type="containsText" dxfId="200" priority="201" operator="containsText" text="ACEPTABLE">
      <formula>NOT(ISERROR(SEARCH("ACEPTABLE",DB119)))</formula>
    </cfRule>
    <cfRule type="containsText" dxfId="199" priority="202" operator="containsText" text="SOBRESALIENTE">
      <formula>NOT(ISERROR(SEARCH("SOBRESALIENTE",DB119)))</formula>
    </cfRule>
  </conditionalFormatting>
  <conditionalFormatting sqref="BO120">
    <cfRule type="containsText" dxfId="198" priority="197" operator="containsText" text="NO CUMPLIDA">
      <formula>NOT(ISERROR(SEARCH("NO CUMPLIDA",BO120)))</formula>
    </cfRule>
    <cfRule type="containsText" dxfId="197" priority="198" operator="containsText" text="ACEPTABLE">
      <formula>NOT(ISERROR(SEARCH("ACEPTABLE",BO120)))</formula>
    </cfRule>
    <cfRule type="containsText" dxfId="196" priority="199" operator="containsText" text="SOBRESALIENTE">
      <formula>NOT(ISERROR(SEARCH("SOBRESALIENTE",BO120)))</formula>
    </cfRule>
  </conditionalFormatting>
  <conditionalFormatting sqref="CD120">
    <cfRule type="containsText" dxfId="195" priority="194" operator="containsText" text="NO CUMPLIDA">
      <formula>NOT(ISERROR(SEARCH("NO CUMPLIDA",CD120)))</formula>
    </cfRule>
    <cfRule type="containsText" dxfId="194" priority="195" operator="containsText" text="ACEPTABLE">
      <formula>NOT(ISERROR(SEARCH("ACEPTABLE",CD120)))</formula>
    </cfRule>
    <cfRule type="containsText" dxfId="193" priority="196" operator="containsText" text="SOBRESALIENTE">
      <formula>NOT(ISERROR(SEARCH("SOBRESALIENTE",CD120)))</formula>
    </cfRule>
  </conditionalFormatting>
  <conditionalFormatting sqref="CJ120">
    <cfRule type="containsErrors" dxfId="192" priority="192">
      <formula>ISERROR(CJ120)</formula>
    </cfRule>
    <cfRule type="containsBlanks" dxfId="191" priority="193">
      <formula>LEN(TRIM(CJ120))=0</formula>
    </cfRule>
  </conditionalFormatting>
  <conditionalFormatting sqref="CJ120">
    <cfRule type="containsText" dxfId="190" priority="189" operator="containsText" text="NO CUMPLIDA">
      <formula>NOT(ISERROR(SEARCH("NO CUMPLIDA",CJ120)))</formula>
    </cfRule>
    <cfRule type="containsText" dxfId="189" priority="190" operator="containsText" text="ACEPTABLE">
      <formula>NOT(ISERROR(SEARCH("ACEPTABLE",CJ120)))</formula>
    </cfRule>
    <cfRule type="containsText" dxfId="188" priority="191" operator="containsText" text="SOBRESALIENTE">
      <formula>NOT(ISERROR(SEARCH("SOBRESALIENTE",CJ120)))</formula>
    </cfRule>
  </conditionalFormatting>
  <conditionalFormatting sqref="CJ120">
    <cfRule type="containsText" dxfId="187" priority="186" operator="containsText" text="NO CUMPLIDA">
      <formula>NOT(ISERROR(SEARCH("NO CUMPLIDA",CJ120)))</formula>
    </cfRule>
    <cfRule type="containsText" dxfId="186" priority="187" operator="containsText" text="ACEPTABLE">
      <formula>NOT(ISERROR(SEARCH("ACEPTABLE",CJ120)))</formula>
    </cfRule>
    <cfRule type="containsText" dxfId="185" priority="188" operator="containsText" text="SOBRESALIENTE">
      <formula>NOT(ISERROR(SEARCH("SOBRESALIENTE",CJ120)))</formula>
    </cfRule>
  </conditionalFormatting>
  <conditionalFormatting sqref="CP120">
    <cfRule type="containsErrors" dxfId="184" priority="184">
      <formula>ISERROR(CP120)</formula>
    </cfRule>
    <cfRule type="containsBlanks" dxfId="183" priority="185">
      <formula>LEN(TRIM(CP120))=0</formula>
    </cfRule>
  </conditionalFormatting>
  <conditionalFormatting sqref="CP120">
    <cfRule type="containsText" dxfId="182" priority="181" operator="containsText" text="NO CUMPLIDA">
      <formula>NOT(ISERROR(SEARCH("NO CUMPLIDA",CP120)))</formula>
    </cfRule>
    <cfRule type="containsText" dxfId="181" priority="182" operator="containsText" text="ACEPTABLE">
      <formula>NOT(ISERROR(SEARCH("ACEPTABLE",CP120)))</formula>
    </cfRule>
    <cfRule type="containsText" dxfId="180" priority="183" operator="containsText" text="SOBRESALIENTE">
      <formula>NOT(ISERROR(SEARCH("SOBRESALIENTE",CP120)))</formula>
    </cfRule>
  </conditionalFormatting>
  <conditionalFormatting sqref="CP120">
    <cfRule type="containsText" dxfId="179" priority="178" operator="containsText" text="NO CUMPLIDA">
      <formula>NOT(ISERROR(SEARCH("NO CUMPLIDA",CP120)))</formula>
    </cfRule>
    <cfRule type="containsText" dxfId="178" priority="179" operator="containsText" text="ACEPTABLE">
      <formula>NOT(ISERROR(SEARCH("ACEPTABLE",CP120)))</formula>
    </cfRule>
    <cfRule type="containsText" dxfId="177" priority="180" operator="containsText" text="SOBRESALIENTE">
      <formula>NOT(ISERROR(SEARCH("SOBRESALIENTE",CP120)))</formula>
    </cfRule>
  </conditionalFormatting>
  <conditionalFormatting sqref="CV120">
    <cfRule type="containsErrors" dxfId="176" priority="176">
      <formula>ISERROR(CV120)</formula>
    </cfRule>
    <cfRule type="containsBlanks" dxfId="175" priority="177">
      <formula>LEN(TRIM(CV120))=0</formula>
    </cfRule>
  </conditionalFormatting>
  <conditionalFormatting sqref="CV120">
    <cfRule type="containsText" dxfId="174" priority="173" operator="containsText" text="NO CUMPLIDA">
      <formula>NOT(ISERROR(SEARCH("NO CUMPLIDA",CV120)))</formula>
    </cfRule>
    <cfRule type="containsText" dxfId="173" priority="174" operator="containsText" text="ACEPTABLE">
      <formula>NOT(ISERROR(SEARCH("ACEPTABLE",CV120)))</formula>
    </cfRule>
    <cfRule type="containsText" dxfId="172" priority="175" operator="containsText" text="SOBRESALIENTE">
      <formula>NOT(ISERROR(SEARCH("SOBRESALIENTE",CV120)))</formula>
    </cfRule>
  </conditionalFormatting>
  <conditionalFormatting sqref="CV120">
    <cfRule type="containsText" dxfId="171" priority="170" operator="containsText" text="NO CUMPLIDA">
      <formula>NOT(ISERROR(SEARCH("NO CUMPLIDA",CV120)))</formula>
    </cfRule>
    <cfRule type="containsText" dxfId="170" priority="171" operator="containsText" text="ACEPTABLE">
      <formula>NOT(ISERROR(SEARCH("ACEPTABLE",CV120)))</formula>
    </cfRule>
    <cfRule type="containsText" dxfId="169" priority="172" operator="containsText" text="SOBRESALIENTE">
      <formula>NOT(ISERROR(SEARCH("SOBRESALIENTE",CV120)))</formula>
    </cfRule>
  </conditionalFormatting>
  <conditionalFormatting sqref="DB120">
    <cfRule type="containsText" dxfId="168" priority="167" operator="containsText" text="NO CUMPLIDA">
      <formula>NOT(ISERROR(SEARCH("NO CUMPLIDA",DB120)))</formula>
    </cfRule>
    <cfRule type="containsText" dxfId="167" priority="168" operator="containsText" text="ACEPTABLE">
      <formula>NOT(ISERROR(SEARCH("ACEPTABLE",DB120)))</formula>
    </cfRule>
    <cfRule type="containsText" dxfId="166" priority="169" operator="containsText" text="SOBRESALIENTE">
      <formula>NOT(ISERROR(SEARCH("SOBRESALIENTE",DB120)))</formula>
    </cfRule>
  </conditionalFormatting>
  <conditionalFormatting sqref="BO121">
    <cfRule type="containsText" dxfId="165" priority="164" operator="containsText" text="NO CUMPLIDA">
      <formula>NOT(ISERROR(SEARCH("NO CUMPLIDA",BO121)))</formula>
    </cfRule>
    <cfRule type="containsText" dxfId="164" priority="165" operator="containsText" text="ACEPTABLE">
      <formula>NOT(ISERROR(SEARCH("ACEPTABLE",BO121)))</formula>
    </cfRule>
    <cfRule type="containsText" dxfId="163" priority="166" operator="containsText" text="SOBRESALIENTE">
      <formula>NOT(ISERROR(SEARCH("SOBRESALIENTE",BO121)))</formula>
    </cfRule>
  </conditionalFormatting>
  <conditionalFormatting sqref="BO121">
    <cfRule type="containsText" dxfId="162" priority="161" operator="containsText" text="NO CUMPLIDA">
      <formula>NOT(ISERROR(SEARCH("NO CUMPLIDA",BO121)))</formula>
    </cfRule>
    <cfRule type="containsText" dxfId="161" priority="162" operator="containsText" text="ACEPTABLE">
      <formula>NOT(ISERROR(SEARCH("ACEPTABLE",BO121)))</formula>
    </cfRule>
    <cfRule type="containsText" dxfId="160" priority="163" operator="containsText" text="SOBRESALIENTE">
      <formula>NOT(ISERROR(SEARCH("SOBRESALIENTE",BO121)))</formula>
    </cfRule>
  </conditionalFormatting>
  <conditionalFormatting sqref="CV121">
    <cfRule type="containsErrors" dxfId="159" priority="159">
      <formula>ISERROR(CV121)</formula>
    </cfRule>
    <cfRule type="containsBlanks" dxfId="158" priority="160">
      <formula>LEN(TRIM(CV121))=0</formula>
    </cfRule>
  </conditionalFormatting>
  <conditionalFormatting sqref="CV121">
    <cfRule type="containsText" dxfId="157" priority="156" operator="containsText" text="NO CUMPLIDA">
      <formula>NOT(ISERROR(SEARCH("NO CUMPLIDA",CV121)))</formula>
    </cfRule>
    <cfRule type="containsText" dxfId="156" priority="157" operator="containsText" text="ACEPTABLE">
      <formula>NOT(ISERROR(SEARCH("ACEPTABLE",CV121)))</formula>
    </cfRule>
    <cfRule type="containsText" dxfId="155" priority="158" operator="containsText" text="SOBRESALIENTE">
      <formula>NOT(ISERROR(SEARCH("SOBRESALIENTE",CV121)))</formula>
    </cfRule>
  </conditionalFormatting>
  <conditionalFormatting sqref="CV121">
    <cfRule type="containsText" dxfId="154" priority="153" operator="containsText" text="NO CUMPLIDA">
      <formula>NOT(ISERROR(SEARCH("NO CUMPLIDA",CV121)))</formula>
    </cfRule>
    <cfRule type="containsText" dxfId="153" priority="154" operator="containsText" text="ACEPTABLE">
      <formula>NOT(ISERROR(SEARCH("ACEPTABLE",CV121)))</formula>
    </cfRule>
    <cfRule type="containsText" dxfId="152" priority="155" operator="containsText" text="SOBRESALIENTE">
      <formula>NOT(ISERROR(SEARCH("SOBRESALIENTE",CV121)))</formula>
    </cfRule>
  </conditionalFormatting>
  <conditionalFormatting sqref="CD122">
    <cfRule type="containsText" dxfId="151" priority="150" operator="containsText" text="NO CUMPLIDA">
      <formula>NOT(ISERROR(SEARCH("NO CUMPLIDA",CD122)))</formula>
    </cfRule>
    <cfRule type="containsText" dxfId="150" priority="151" operator="containsText" text="ACEPTABLE">
      <formula>NOT(ISERROR(SEARCH("ACEPTABLE",CD122)))</formula>
    </cfRule>
    <cfRule type="containsText" dxfId="149" priority="152" operator="containsText" text="SOBRESALIENTE">
      <formula>NOT(ISERROR(SEARCH("SOBRESALIENTE",CD122)))</formula>
    </cfRule>
  </conditionalFormatting>
  <conditionalFormatting sqref="CJ122">
    <cfRule type="containsErrors" dxfId="148" priority="148">
      <formula>ISERROR(CJ122)</formula>
    </cfRule>
    <cfRule type="containsBlanks" dxfId="147" priority="149">
      <formula>LEN(TRIM(CJ122))=0</formula>
    </cfRule>
  </conditionalFormatting>
  <conditionalFormatting sqref="CJ122">
    <cfRule type="containsText" dxfId="146" priority="145" operator="containsText" text="NO CUMPLIDA">
      <formula>NOT(ISERROR(SEARCH("NO CUMPLIDA",CJ122)))</formula>
    </cfRule>
    <cfRule type="containsText" dxfId="145" priority="146" operator="containsText" text="ACEPTABLE">
      <formula>NOT(ISERROR(SEARCH("ACEPTABLE",CJ122)))</formula>
    </cfRule>
    <cfRule type="containsText" dxfId="144" priority="147" operator="containsText" text="SOBRESALIENTE">
      <formula>NOT(ISERROR(SEARCH("SOBRESALIENTE",CJ122)))</formula>
    </cfRule>
  </conditionalFormatting>
  <conditionalFormatting sqref="CJ122">
    <cfRule type="containsText" dxfId="143" priority="142" operator="containsText" text="NO CUMPLIDA">
      <formula>NOT(ISERROR(SEARCH("NO CUMPLIDA",CJ122)))</formula>
    </cfRule>
    <cfRule type="containsText" dxfId="142" priority="143" operator="containsText" text="ACEPTABLE">
      <formula>NOT(ISERROR(SEARCH("ACEPTABLE",CJ122)))</formula>
    </cfRule>
    <cfRule type="containsText" dxfId="141" priority="144" operator="containsText" text="SOBRESALIENTE">
      <formula>NOT(ISERROR(SEARCH("SOBRESALIENTE",CJ122)))</formula>
    </cfRule>
  </conditionalFormatting>
  <conditionalFormatting sqref="CP122">
    <cfRule type="containsErrors" dxfId="140" priority="140">
      <formula>ISERROR(CP122)</formula>
    </cfRule>
    <cfRule type="containsBlanks" dxfId="139" priority="141">
      <formula>LEN(TRIM(CP122))=0</formula>
    </cfRule>
  </conditionalFormatting>
  <conditionalFormatting sqref="CP122">
    <cfRule type="containsText" dxfId="138" priority="137" operator="containsText" text="NO CUMPLIDA">
      <formula>NOT(ISERROR(SEARCH("NO CUMPLIDA",CP122)))</formula>
    </cfRule>
    <cfRule type="containsText" dxfId="137" priority="138" operator="containsText" text="ACEPTABLE">
      <formula>NOT(ISERROR(SEARCH("ACEPTABLE",CP122)))</formula>
    </cfRule>
    <cfRule type="containsText" dxfId="136" priority="139" operator="containsText" text="SOBRESALIENTE">
      <formula>NOT(ISERROR(SEARCH("SOBRESALIENTE",CP122)))</formula>
    </cfRule>
  </conditionalFormatting>
  <conditionalFormatting sqref="CP122">
    <cfRule type="containsText" dxfId="135" priority="134" operator="containsText" text="NO CUMPLIDA">
      <formula>NOT(ISERROR(SEARCH("NO CUMPLIDA",CP122)))</formula>
    </cfRule>
    <cfRule type="containsText" dxfId="134" priority="135" operator="containsText" text="ACEPTABLE">
      <formula>NOT(ISERROR(SEARCH("ACEPTABLE",CP122)))</formula>
    </cfRule>
    <cfRule type="containsText" dxfId="133" priority="136" operator="containsText" text="SOBRESALIENTE">
      <formula>NOT(ISERROR(SEARCH("SOBRESALIENTE",CP122)))</formula>
    </cfRule>
  </conditionalFormatting>
  <conditionalFormatting sqref="CV122">
    <cfRule type="containsErrors" dxfId="132" priority="132">
      <formula>ISERROR(CV122)</formula>
    </cfRule>
    <cfRule type="containsBlanks" dxfId="131" priority="133">
      <formula>LEN(TRIM(CV122))=0</formula>
    </cfRule>
  </conditionalFormatting>
  <conditionalFormatting sqref="CV122">
    <cfRule type="containsText" dxfId="130" priority="129" operator="containsText" text="NO CUMPLIDA">
      <formula>NOT(ISERROR(SEARCH("NO CUMPLIDA",CV122)))</formula>
    </cfRule>
    <cfRule type="containsText" dxfId="129" priority="130" operator="containsText" text="ACEPTABLE">
      <formula>NOT(ISERROR(SEARCH("ACEPTABLE",CV122)))</formula>
    </cfRule>
    <cfRule type="containsText" dxfId="128" priority="131" operator="containsText" text="SOBRESALIENTE">
      <formula>NOT(ISERROR(SEARCH("SOBRESALIENTE",CV122)))</formula>
    </cfRule>
  </conditionalFormatting>
  <conditionalFormatting sqref="CV122">
    <cfRule type="containsText" dxfId="127" priority="126" operator="containsText" text="NO CUMPLIDA">
      <formula>NOT(ISERROR(SEARCH("NO CUMPLIDA",CV122)))</formula>
    </cfRule>
    <cfRule type="containsText" dxfId="126" priority="127" operator="containsText" text="ACEPTABLE">
      <formula>NOT(ISERROR(SEARCH("ACEPTABLE",CV122)))</formula>
    </cfRule>
    <cfRule type="containsText" dxfId="125" priority="128" operator="containsText" text="SOBRESALIENTE">
      <formula>NOT(ISERROR(SEARCH("SOBRESALIENTE",CV122)))</formula>
    </cfRule>
  </conditionalFormatting>
  <conditionalFormatting sqref="DB122">
    <cfRule type="containsText" dxfId="124" priority="123" operator="containsText" text="NO CUMPLIDA">
      <formula>NOT(ISERROR(SEARCH("NO CUMPLIDA",DB122)))</formula>
    </cfRule>
    <cfRule type="containsText" dxfId="123" priority="124" operator="containsText" text="ACEPTABLE">
      <formula>NOT(ISERROR(SEARCH("ACEPTABLE",DB122)))</formula>
    </cfRule>
    <cfRule type="containsText" dxfId="122" priority="125" operator="containsText" text="SOBRESALIENTE">
      <formula>NOT(ISERROR(SEARCH("SOBRESALIENTE",DB122)))</formula>
    </cfRule>
  </conditionalFormatting>
  <conditionalFormatting sqref="CJ123">
    <cfRule type="containsErrors" dxfId="121" priority="121">
      <formula>ISERROR(CJ123)</formula>
    </cfRule>
    <cfRule type="containsBlanks" dxfId="120" priority="122">
      <formula>LEN(TRIM(CJ123))=0</formula>
    </cfRule>
  </conditionalFormatting>
  <conditionalFormatting sqref="CJ123">
    <cfRule type="containsText" dxfId="119" priority="118" operator="containsText" text="NO CUMPLIDA">
      <formula>NOT(ISERROR(SEARCH("NO CUMPLIDA",CJ123)))</formula>
    </cfRule>
    <cfRule type="containsText" dxfId="118" priority="119" operator="containsText" text="ACEPTABLE">
      <formula>NOT(ISERROR(SEARCH("ACEPTABLE",CJ123)))</formula>
    </cfRule>
    <cfRule type="containsText" dxfId="117" priority="120" operator="containsText" text="SOBRESALIENTE">
      <formula>NOT(ISERROR(SEARCH("SOBRESALIENTE",CJ123)))</formula>
    </cfRule>
  </conditionalFormatting>
  <conditionalFormatting sqref="CP123">
    <cfRule type="containsErrors" dxfId="116" priority="116">
      <formula>ISERROR(CP123)</formula>
    </cfRule>
    <cfRule type="containsBlanks" dxfId="115" priority="117">
      <formula>LEN(TRIM(CP123))=0</formula>
    </cfRule>
  </conditionalFormatting>
  <conditionalFormatting sqref="CP123">
    <cfRule type="containsText" dxfId="114" priority="113" operator="containsText" text="NO CUMPLIDA">
      <formula>NOT(ISERROR(SEARCH("NO CUMPLIDA",CP123)))</formula>
    </cfRule>
    <cfRule type="containsText" dxfId="113" priority="114" operator="containsText" text="ACEPTABLE">
      <formula>NOT(ISERROR(SEARCH("ACEPTABLE",CP123)))</formula>
    </cfRule>
    <cfRule type="containsText" dxfId="112" priority="115" operator="containsText" text="SOBRESALIENTE">
      <formula>NOT(ISERROR(SEARCH("SOBRESALIENTE",CP123)))</formula>
    </cfRule>
  </conditionalFormatting>
  <conditionalFormatting sqref="CV123">
    <cfRule type="containsErrors" dxfId="111" priority="111">
      <formula>ISERROR(CV123)</formula>
    </cfRule>
    <cfRule type="containsBlanks" dxfId="110" priority="112">
      <formula>LEN(TRIM(CV123))=0</formula>
    </cfRule>
  </conditionalFormatting>
  <conditionalFormatting sqref="CV123">
    <cfRule type="containsText" dxfId="109" priority="108" operator="containsText" text="NO CUMPLIDA">
      <formula>NOT(ISERROR(SEARCH("NO CUMPLIDA",CV123)))</formula>
    </cfRule>
    <cfRule type="containsText" dxfId="108" priority="109" operator="containsText" text="ACEPTABLE">
      <formula>NOT(ISERROR(SEARCH("ACEPTABLE",CV123)))</formula>
    </cfRule>
    <cfRule type="containsText" dxfId="107" priority="110" operator="containsText" text="SOBRESALIENTE">
      <formula>NOT(ISERROR(SEARCH("SOBRESALIENTE",CV123)))</formula>
    </cfRule>
  </conditionalFormatting>
  <conditionalFormatting sqref="CJ124">
    <cfRule type="containsErrors" dxfId="106" priority="106">
      <formula>ISERROR(CJ124)</formula>
    </cfRule>
    <cfRule type="containsBlanks" dxfId="105" priority="107">
      <formula>LEN(TRIM(CJ124))=0</formula>
    </cfRule>
  </conditionalFormatting>
  <conditionalFormatting sqref="CJ124">
    <cfRule type="containsText" dxfId="104" priority="103" operator="containsText" text="NO CUMPLIDA">
      <formula>NOT(ISERROR(SEARCH("NO CUMPLIDA",CJ124)))</formula>
    </cfRule>
    <cfRule type="containsText" dxfId="103" priority="104" operator="containsText" text="ACEPTABLE">
      <formula>NOT(ISERROR(SEARCH("ACEPTABLE",CJ124)))</formula>
    </cfRule>
    <cfRule type="containsText" dxfId="102" priority="105" operator="containsText" text="SOBRESALIENTE">
      <formula>NOT(ISERROR(SEARCH("SOBRESALIENTE",CJ124)))</formula>
    </cfRule>
  </conditionalFormatting>
  <conditionalFormatting sqref="CP124">
    <cfRule type="containsErrors" dxfId="101" priority="101">
      <formula>ISERROR(CP124)</formula>
    </cfRule>
    <cfRule type="containsBlanks" dxfId="100" priority="102">
      <formula>LEN(TRIM(CP124))=0</formula>
    </cfRule>
  </conditionalFormatting>
  <conditionalFormatting sqref="CP124">
    <cfRule type="containsText" dxfId="99" priority="98" operator="containsText" text="NO CUMPLIDA">
      <formula>NOT(ISERROR(SEARCH("NO CUMPLIDA",CP124)))</formula>
    </cfRule>
    <cfRule type="containsText" dxfId="98" priority="99" operator="containsText" text="ACEPTABLE">
      <formula>NOT(ISERROR(SEARCH("ACEPTABLE",CP124)))</formula>
    </cfRule>
    <cfRule type="containsText" dxfId="97" priority="100" operator="containsText" text="SOBRESALIENTE">
      <formula>NOT(ISERROR(SEARCH("SOBRESALIENTE",CP124)))</formula>
    </cfRule>
  </conditionalFormatting>
  <conditionalFormatting sqref="CV124">
    <cfRule type="containsErrors" dxfId="96" priority="96">
      <formula>ISERROR(CV124)</formula>
    </cfRule>
    <cfRule type="containsBlanks" dxfId="95" priority="97">
      <formula>LEN(TRIM(CV124))=0</formula>
    </cfRule>
  </conditionalFormatting>
  <conditionalFormatting sqref="CV124">
    <cfRule type="containsText" dxfId="94" priority="93" operator="containsText" text="NO CUMPLIDA">
      <formula>NOT(ISERROR(SEARCH("NO CUMPLIDA",CV124)))</formula>
    </cfRule>
    <cfRule type="containsText" dxfId="93" priority="94" operator="containsText" text="ACEPTABLE">
      <formula>NOT(ISERROR(SEARCH("ACEPTABLE",CV124)))</formula>
    </cfRule>
    <cfRule type="containsText" dxfId="92" priority="95" operator="containsText" text="SOBRESALIENTE">
      <formula>NOT(ISERROR(SEARCH("SOBRESALIENTE",CV124)))</formula>
    </cfRule>
  </conditionalFormatting>
  <conditionalFormatting sqref="CJ276">
    <cfRule type="containsErrors" dxfId="91" priority="91">
      <formula>ISERROR(CJ276)</formula>
    </cfRule>
    <cfRule type="containsBlanks" dxfId="90" priority="92">
      <formula>LEN(TRIM(CJ276))=0</formula>
    </cfRule>
  </conditionalFormatting>
  <conditionalFormatting sqref="CJ276">
    <cfRule type="containsText" dxfId="89" priority="88" operator="containsText" text="NO CUMPLIDA">
      <formula>NOT(ISERROR(SEARCH("NO CUMPLIDA",CJ276)))</formula>
    </cfRule>
    <cfRule type="containsText" dxfId="88" priority="89" operator="containsText" text="ACEPTABLE">
      <formula>NOT(ISERROR(SEARCH("ACEPTABLE",CJ276)))</formula>
    </cfRule>
    <cfRule type="containsText" dxfId="87" priority="90" operator="containsText" text="SOBRESALIENTE">
      <formula>NOT(ISERROR(SEARCH("SOBRESALIENTE",CJ276)))</formula>
    </cfRule>
  </conditionalFormatting>
  <conditionalFormatting sqref="CP276">
    <cfRule type="containsErrors" dxfId="86" priority="86">
      <formula>ISERROR(CP276)</formula>
    </cfRule>
    <cfRule type="containsBlanks" dxfId="85" priority="87">
      <formula>LEN(TRIM(CP276))=0</formula>
    </cfRule>
  </conditionalFormatting>
  <conditionalFormatting sqref="CP276">
    <cfRule type="containsText" dxfId="84" priority="83" operator="containsText" text="NO CUMPLIDA">
      <formula>NOT(ISERROR(SEARCH("NO CUMPLIDA",CP276)))</formula>
    </cfRule>
    <cfRule type="containsText" dxfId="83" priority="84" operator="containsText" text="ACEPTABLE">
      <formula>NOT(ISERROR(SEARCH("ACEPTABLE",CP276)))</formula>
    </cfRule>
    <cfRule type="containsText" dxfId="82" priority="85" operator="containsText" text="SOBRESALIENTE">
      <formula>NOT(ISERROR(SEARCH("SOBRESALIENTE",CP276)))</formula>
    </cfRule>
  </conditionalFormatting>
  <conditionalFormatting sqref="CV276">
    <cfRule type="containsErrors" dxfId="81" priority="81">
      <formula>ISERROR(CV276)</formula>
    </cfRule>
    <cfRule type="containsBlanks" dxfId="80" priority="82">
      <formula>LEN(TRIM(CV276))=0</formula>
    </cfRule>
  </conditionalFormatting>
  <conditionalFormatting sqref="CV276">
    <cfRule type="containsText" dxfId="79" priority="78" operator="containsText" text="NO CUMPLIDA">
      <formula>NOT(ISERROR(SEARCH("NO CUMPLIDA",CV276)))</formula>
    </cfRule>
    <cfRule type="containsText" dxfId="78" priority="79" operator="containsText" text="ACEPTABLE">
      <formula>NOT(ISERROR(SEARCH("ACEPTABLE",CV276)))</formula>
    </cfRule>
    <cfRule type="containsText" dxfId="77" priority="80" operator="containsText" text="SOBRESALIENTE">
      <formula>NOT(ISERROR(SEARCH("SOBRESALIENTE",CV276)))</formula>
    </cfRule>
  </conditionalFormatting>
  <conditionalFormatting sqref="DB276">
    <cfRule type="containsErrors" dxfId="76" priority="76">
      <formula>ISERROR(DB276)</formula>
    </cfRule>
    <cfRule type="containsBlanks" dxfId="75" priority="77">
      <formula>LEN(TRIM(DB276))=0</formula>
    </cfRule>
  </conditionalFormatting>
  <conditionalFormatting sqref="DB276">
    <cfRule type="containsText" dxfId="74" priority="73" operator="containsText" text="NO CUMPLIDA">
      <formula>NOT(ISERROR(SEARCH("NO CUMPLIDA",DB276)))</formula>
    </cfRule>
    <cfRule type="containsText" dxfId="73" priority="74" operator="containsText" text="ACEPTABLE">
      <formula>NOT(ISERROR(SEARCH("ACEPTABLE",DB276)))</formula>
    </cfRule>
    <cfRule type="containsText" dxfId="72" priority="75" operator="containsText" text="SOBRESALIENTE">
      <formula>NOT(ISERROR(SEARCH("SOBRESALIENTE",DB276)))</formula>
    </cfRule>
  </conditionalFormatting>
  <conditionalFormatting sqref="CD68">
    <cfRule type="containsErrors" dxfId="71" priority="71">
      <formula>ISERROR(CD68)</formula>
    </cfRule>
    <cfRule type="containsBlanks" dxfId="70" priority="72">
      <formula>LEN(TRIM(CD68))=0</formula>
    </cfRule>
  </conditionalFormatting>
  <conditionalFormatting sqref="CD68">
    <cfRule type="containsText" dxfId="69" priority="68" operator="containsText" text="NO CUMPLIDA">
      <formula>NOT(ISERROR(SEARCH("NO CUMPLIDA",CD68)))</formula>
    </cfRule>
    <cfRule type="containsText" dxfId="68" priority="69" operator="containsText" text="ACEPTABLE">
      <formula>NOT(ISERROR(SEARCH("ACEPTABLE",CD68)))</formula>
    </cfRule>
    <cfRule type="containsText" dxfId="67" priority="70" operator="containsText" text="SOBRESALIENTE">
      <formula>NOT(ISERROR(SEARCH("SOBRESALIENTE",CD68)))</formula>
    </cfRule>
  </conditionalFormatting>
  <conditionalFormatting sqref="BO68">
    <cfRule type="containsErrors" dxfId="66" priority="66">
      <formula>ISERROR(BO68)</formula>
    </cfRule>
    <cfRule type="containsBlanks" dxfId="65" priority="67">
      <formula>LEN(TRIM(BO68))=0</formula>
    </cfRule>
  </conditionalFormatting>
  <conditionalFormatting sqref="BO68">
    <cfRule type="containsText" dxfId="64" priority="63" operator="containsText" text="NO CUMPLIDA">
      <formula>NOT(ISERROR(SEARCH("NO CUMPLIDA",BO68)))</formula>
    </cfRule>
    <cfRule type="containsText" dxfId="63" priority="64" operator="containsText" text="ACEPTABLE">
      <formula>NOT(ISERROR(SEARCH("ACEPTABLE",BO68)))</formula>
    </cfRule>
    <cfRule type="containsText" dxfId="62" priority="65" operator="containsText" text="SOBRESALIENTE">
      <formula>NOT(ISERROR(SEARCH("SOBRESALIENTE",BO68)))</formula>
    </cfRule>
  </conditionalFormatting>
  <conditionalFormatting sqref="CD90">
    <cfRule type="containsErrors" dxfId="61" priority="61">
      <formula>ISERROR(CD90)</formula>
    </cfRule>
    <cfRule type="containsBlanks" dxfId="60" priority="62">
      <formula>LEN(TRIM(CD90))=0</formula>
    </cfRule>
  </conditionalFormatting>
  <conditionalFormatting sqref="CD90">
    <cfRule type="containsText" dxfId="59" priority="58" operator="containsText" text="NO CUMPLIDA">
      <formula>NOT(ISERROR(SEARCH("NO CUMPLIDA",CD90)))</formula>
    </cfRule>
    <cfRule type="containsText" dxfId="58" priority="59" operator="containsText" text="ACEPTABLE">
      <formula>NOT(ISERROR(SEARCH("ACEPTABLE",CD90)))</formula>
    </cfRule>
    <cfRule type="containsText" dxfId="57" priority="60" operator="containsText" text="SOBRESALIENTE">
      <formula>NOT(ISERROR(SEARCH("SOBRESALIENTE",CD90)))</formula>
    </cfRule>
  </conditionalFormatting>
  <conditionalFormatting sqref="CD90">
    <cfRule type="containsText" dxfId="56" priority="55" operator="containsText" text="NO CUMPLIDA">
      <formula>NOT(ISERROR(SEARCH("NO CUMPLIDA",CD90)))</formula>
    </cfRule>
    <cfRule type="containsText" dxfId="55" priority="56" operator="containsText" text="ACEPTABLE">
      <formula>NOT(ISERROR(SEARCH("ACEPTABLE",CD90)))</formula>
    </cfRule>
    <cfRule type="containsText" dxfId="54" priority="57" operator="containsText" text="SOBRESALIENTE">
      <formula>NOT(ISERROR(SEARCH("SOBRESALIENTE",CD90)))</formula>
    </cfRule>
  </conditionalFormatting>
  <conditionalFormatting sqref="BO90">
    <cfRule type="containsErrors" dxfId="53" priority="53">
      <formula>ISERROR(BO90)</formula>
    </cfRule>
    <cfRule type="containsBlanks" dxfId="52" priority="54">
      <formula>LEN(TRIM(BO90))=0</formula>
    </cfRule>
  </conditionalFormatting>
  <conditionalFormatting sqref="BO90">
    <cfRule type="containsText" dxfId="51" priority="50" operator="containsText" text="NO CUMPLIDA">
      <formula>NOT(ISERROR(SEARCH("NO CUMPLIDA",BO90)))</formula>
    </cfRule>
    <cfRule type="containsText" dxfId="50" priority="51" operator="containsText" text="ACEPTABLE">
      <formula>NOT(ISERROR(SEARCH("ACEPTABLE",BO90)))</formula>
    </cfRule>
    <cfRule type="containsText" dxfId="49" priority="52" operator="containsText" text="SOBRESALIENTE">
      <formula>NOT(ISERROR(SEARCH("SOBRESALIENTE",BO90)))</formula>
    </cfRule>
  </conditionalFormatting>
  <conditionalFormatting sqref="BO90">
    <cfRule type="containsText" dxfId="48" priority="47" operator="containsText" text="NO CUMPLIDA">
      <formula>NOT(ISERROR(SEARCH("NO CUMPLIDA",BO90)))</formula>
    </cfRule>
    <cfRule type="containsText" dxfId="47" priority="48" operator="containsText" text="ACEPTABLE">
      <formula>NOT(ISERROR(SEARCH("ACEPTABLE",BO90)))</formula>
    </cfRule>
    <cfRule type="containsText" dxfId="46" priority="49" operator="containsText" text="SOBRESALIENTE">
      <formula>NOT(ISERROR(SEARCH("SOBRESALIENTE",BO90)))</formula>
    </cfRule>
  </conditionalFormatting>
  <conditionalFormatting sqref="CD110">
    <cfRule type="containsErrors" dxfId="45" priority="45">
      <formula>ISERROR(CD110)</formula>
    </cfRule>
    <cfRule type="containsBlanks" dxfId="44" priority="46">
      <formula>LEN(TRIM(CD110))=0</formula>
    </cfRule>
  </conditionalFormatting>
  <conditionalFormatting sqref="CD110">
    <cfRule type="containsText" dxfId="43" priority="42" operator="containsText" text="NO CUMPLIDA">
      <formula>NOT(ISERROR(SEARCH("NO CUMPLIDA",CD110)))</formula>
    </cfRule>
    <cfRule type="containsText" dxfId="42" priority="43" operator="containsText" text="ACEPTABLE">
      <formula>NOT(ISERROR(SEARCH("ACEPTABLE",CD110)))</formula>
    </cfRule>
    <cfRule type="containsText" dxfId="41" priority="44" operator="containsText" text="SOBRESALIENTE">
      <formula>NOT(ISERROR(SEARCH("SOBRESALIENTE",CD110)))</formula>
    </cfRule>
  </conditionalFormatting>
  <conditionalFormatting sqref="BO110">
    <cfRule type="containsErrors" dxfId="40" priority="40">
      <formula>ISERROR(BO110)</formula>
    </cfRule>
    <cfRule type="containsBlanks" dxfId="39" priority="41">
      <formula>LEN(TRIM(BO110))=0</formula>
    </cfRule>
  </conditionalFormatting>
  <conditionalFormatting sqref="BO110">
    <cfRule type="containsText" dxfId="38" priority="37" operator="containsText" text="NO CUMPLIDA">
      <formula>NOT(ISERROR(SEARCH("NO CUMPLIDA",BO110)))</formula>
    </cfRule>
    <cfRule type="containsText" dxfId="37" priority="38" operator="containsText" text="ACEPTABLE">
      <formula>NOT(ISERROR(SEARCH("ACEPTABLE",BO110)))</formula>
    </cfRule>
    <cfRule type="containsText" dxfId="36" priority="39" operator="containsText" text="SOBRESALIENTE">
      <formula>NOT(ISERROR(SEARCH("SOBRESALIENTE",BO110)))</formula>
    </cfRule>
  </conditionalFormatting>
  <conditionalFormatting sqref="AM189:AN189">
    <cfRule type="containsErrors" dxfId="35" priority="35">
      <formula>ISERROR(AM189)</formula>
    </cfRule>
    <cfRule type="containsBlanks" dxfId="34" priority="36">
      <formula>LEN(TRIM(AM189))=0</formula>
    </cfRule>
  </conditionalFormatting>
  <conditionalFormatting sqref="AP189:AQ189">
    <cfRule type="containsErrors" dxfId="33" priority="33">
      <formula>ISERROR(AP189)</formula>
    </cfRule>
    <cfRule type="containsBlanks" dxfId="32" priority="34">
      <formula>LEN(TRIM(AP189))=0</formula>
    </cfRule>
  </conditionalFormatting>
  <conditionalFormatting sqref="AS189:AT189">
    <cfRule type="containsErrors" dxfId="31" priority="31">
      <formula>ISERROR(AS189)</formula>
    </cfRule>
    <cfRule type="containsBlanks" dxfId="30" priority="32">
      <formula>LEN(TRIM(AS189))=0</formula>
    </cfRule>
  </conditionalFormatting>
  <conditionalFormatting sqref="AM190:AN190">
    <cfRule type="containsErrors" dxfId="29" priority="29">
      <formula>ISERROR(AM190)</formula>
    </cfRule>
    <cfRule type="containsBlanks" dxfId="28" priority="30">
      <formula>LEN(TRIM(AM190))=0</formula>
    </cfRule>
  </conditionalFormatting>
  <conditionalFormatting sqref="AP190:AQ190">
    <cfRule type="containsErrors" dxfId="27" priority="27">
      <formula>ISERROR(AP190)</formula>
    </cfRule>
    <cfRule type="containsBlanks" dxfId="26" priority="28">
      <formula>LEN(TRIM(AP190))=0</formula>
    </cfRule>
  </conditionalFormatting>
  <conditionalFormatting sqref="AM191:AN191">
    <cfRule type="containsErrors" dxfId="25" priority="25">
      <formula>ISERROR(AM191)</formula>
    </cfRule>
    <cfRule type="containsBlanks" dxfId="24" priority="26">
      <formula>LEN(TRIM(AM191))=0</formula>
    </cfRule>
  </conditionalFormatting>
  <conditionalFormatting sqref="AP191:AQ191">
    <cfRule type="containsErrors" dxfId="23" priority="23">
      <formula>ISERROR(AP191)</formula>
    </cfRule>
    <cfRule type="containsBlanks" dxfId="22" priority="24">
      <formula>LEN(TRIM(AP191))=0</formula>
    </cfRule>
  </conditionalFormatting>
  <conditionalFormatting sqref="AS191:AT191">
    <cfRule type="containsErrors" dxfId="21" priority="21">
      <formula>ISERROR(AS191)</formula>
    </cfRule>
    <cfRule type="containsBlanks" dxfId="20" priority="22">
      <formula>LEN(TRIM(AS191))=0</formula>
    </cfRule>
  </conditionalFormatting>
  <conditionalFormatting sqref="AG191:AH191">
    <cfRule type="containsErrors" dxfId="19" priority="19">
      <formula>ISERROR(AG191)</formula>
    </cfRule>
    <cfRule type="containsBlanks" dxfId="18" priority="20">
      <formula>LEN(TRIM(AG191))=0</formula>
    </cfRule>
  </conditionalFormatting>
  <conditionalFormatting sqref="AC191:AD191">
    <cfRule type="containsErrors" dxfId="17" priority="17">
      <formula>ISERROR(AC191)</formula>
    </cfRule>
    <cfRule type="containsBlanks" dxfId="16" priority="18">
      <formula>LEN(TRIM(AC191))=0</formula>
    </cfRule>
  </conditionalFormatting>
  <conditionalFormatting sqref="Z191:AA191">
    <cfRule type="containsErrors" dxfId="15" priority="15">
      <formula>ISERROR(Z191)</formula>
    </cfRule>
    <cfRule type="containsBlanks" dxfId="14" priority="16">
      <formula>LEN(TRIM(Z191))=0</formula>
    </cfRule>
  </conditionalFormatting>
  <conditionalFormatting sqref="W191:X191">
    <cfRule type="containsErrors" dxfId="13" priority="13">
      <formula>ISERROR(W191)</formula>
    </cfRule>
    <cfRule type="containsBlanks" dxfId="12" priority="14">
      <formula>LEN(TRIM(W191))=0</formula>
    </cfRule>
  </conditionalFormatting>
  <conditionalFormatting sqref="AM192:AN192">
    <cfRule type="containsErrors" dxfId="11" priority="11">
      <formula>ISERROR(AM192)</formula>
    </cfRule>
    <cfRule type="containsBlanks" dxfId="10" priority="12">
      <formula>LEN(TRIM(AM192))=0</formula>
    </cfRule>
  </conditionalFormatting>
  <conditionalFormatting sqref="AP192:AQ192">
    <cfRule type="containsErrors" dxfId="9" priority="9">
      <formula>ISERROR(AP192)</formula>
    </cfRule>
    <cfRule type="containsBlanks" dxfId="8" priority="10">
      <formula>LEN(TRIM(AP192))=0</formula>
    </cfRule>
  </conditionalFormatting>
  <conditionalFormatting sqref="AS192:AT192">
    <cfRule type="containsErrors" dxfId="7" priority="7">
      <formula>ISERROR(AS192)</formula>
    </cfRule>
    <cfRule type="containsBlanks" dxfId="6" priority="8">
      <formula>LEN(TRIM(AS192))=0</formula>
    </cfRule>
  </conditionalFormatting>
  <conditionalFormatting sqref="AM193:AN193">
    <cfRule type="containsErrors" dxfId="5" priority="5">
      <formula>ISERROR(AM193)</formula>
    </cfRule>
    <cfRule type="containsBlanks" dxfId="4" priority="6">
      <formula>LEN(TRIM(AM193))=0</formula>
    </cfRule>
  </conditionalFormatting>
  <conditionalFormatting sqref="AP193:AQ193">
    <cfRule type="containsErrors" dxfId="3" priority="3">
      <formula>ISERROR(AP193)</formula>
    </cfRule>
    <cfRule type="containsBlanks" dxfId="2" priority="4">
      <formula>LEN(TRIM(AP193))=0</formula>
    </cfRule>
  </conditionalFormatting>
  <conditionalFormatting sqref="AS193:AT193">
    <cfRule type="containsErrors" dxfId="1" priority="1">
      <formula>ISERROR(AS193)</formula>
    </cfRule>
    <cfRule type="containsBlanks" dxfId="0" priority="2">
      <formula>LEN(TRIM(AS193))=0</formula>
    </cfRule>
  </conditionalFormatting>
  <dataValidations count="4">
    <dataValidation type="list" allowBlank="1" showErrorMessage="1" sqref="V96" xr:uid="{022293A1-801B-42E6-B86F-2BF09274E22A}">
      <formula1>NA()</formula1>
    </dataValidation>
    <dataValidation type="textLength" allowBlank="1" showInputMessage="1" showErrorMessage="1" errorTitle="ANALISIS DEL TRIMESTRE" error="Insuficiente o excesivo análisis." sqref="AL118:AL126" xr:uid="{10EB077F-8A95-4DA9-9F93-E1AD1EDB6AB0}">
      <formula1>0</formula1>
      <formula2>250</formula2>
    </dataValidation>
    <dataValidation type="textLength" allowBlank="1" showInputMessage="1" showErrorMessage="1" errorTitle="ANALISIS DEL TRIMESTRE" error="Insuficiente o excesivo análisis." sqref="AL117 CR322:CR329 CX199 CX201:CX202 CR201:CR202 CX322:CX329 CR199 CL322:CL329 CL201:CL202 CL199" xr:uid="{97AB8155-4C63-4C5D-9C07-9199FF898ED6}">
      <formula1>150</formula1>
      <formula2>250</formula2>
    </dataValidation>
    <dataValidation type="list" allowBlank="1" showInputMessage="1" showErrorMessage="1" sqref="N147:N151 N126:N132 N145 O126:O129 O131:O132 O135 O144:O158 V126:V149 V152:V158" xr:uid="{F74C22BE-304D-425D-B258-21557D83B019}">
      <formula1>#REF!</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DE DATOS</vt:lpstr>
      <vt:lpstr>'BASE DE DATOS'!Área_de_impresión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2023-09-25T19:53:57Z</dcterms:created>
  <dcterms:modified xsi:type="dcterms:W3CDTF">2023-09-25T19:54:45Z</dcterms:modified>
</cp:coreProperties>
</file>