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NOGUE\Documents\INFORMACIÓN COMPUTADOR OFICINA\EDUARDO NOGUERA\36.SERVICIOS TEMPORALES\"/>
    </mc:Choice>
  </mc:AlternateContent>
  <xr:revisionPtr revIDLastSave="0" documentId="13_ncr:1_{BA89DC0C-6E24-47A0-B6C5-3E4DE7D3F220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Hoja1" sheetId="4" state="hidden" r:id="rId1"/>
    <sheet name="NOVEDADES" sheetId="2" r:id="rId2"/>
    <sheet name="INCAPACIDADES" sheetId="3" state="hidden" r:id="rId3"/>
    <sheet name="incapa" sheetId="1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" i="2" l="1"/>
  <c r="D50" i="2"/>
  <c r="D49" i="2"/>
  <c r="D48" i="2"/>
  <c r="D47" i="2"/>
  <c r="D46" i="2"/>
  <c r="D45" i="2"/>
  <c r="D44" i="2"/>
  <c r="D51" i="2" l="1"/>
  <c r="D27" i="2"/>
  <c r="D10" i="2"/>
  <c r="D38" i="2" l="1"/>
  <c r="D37" i="2"/>
  <c r="D36" i="2"/>
  <c r="D35" i="2"/>
  <c r="D34" i="2"/>
  <c r="D33" i="2"/>
  <c r="D32" i="2"/>
  <c r="D31" i="2"/>
  <c r="D30" i="2"/>
  <c r="D29" i="2"/>
  <c r="D28" i="2"/>
  <c r="D26" i="2"/>
  <c r="D25" i="2"/>
  <c r="D12" i="2"/>
  <c r="D17" i="2"/>
  <c r="D39" i="2" l="1"/>
  <c r="D19" i="2"/>
  <c r="D11" i="2"/>
  <c r="B8" i="2"/>
  <c r="D8" i="2" s="1"/>
  <c r="B39" i="2" l="1"/>
  <c r="D18" i="2" l="1"/>
  <c r="D9" i="2"/>
  <c r="B59" i="2" s="1"/>
  <c r="D15" i="2"/>
  <c r="D20" i="2"/>
  <c r="D16" i="2" l="1"/>
  <c r="D14" i="2" l="1"/>
  <c r="B58" i="2" s="1"/>
  <c r="D13" i="2"/>
  <c r="B60" i="2" s="1"/>
  <c r="D7" i="2"/>
  <c r="D6" i="2"/>
  <c r="B61" i="2" l="1"/>
  <c r="D21" i="2"/>
  <c r="D54" i="2" s="1"/>
  <c r="B21" i="2"/>
  <c r="J67" i="4"/>
  <c r="D60" i="4" l="1"/>
  <c r="F59" i="4"/>
  <c r="F58" i="4"/>
  <c r="F57" i="4"/>
  <c r="D57" i="4"/>
  <c r="D56" i="4"/>
  <c r="F56" i="4" s="1"/>
  <c r="D55" i="4"/>
  <c r="F55" i="4" s="1"/>
  <c r="F54" i="4"/>
  <c r="F53" i="4"/>
  <c r="F52" i="4"/>
  <c r="F51" i="4"/>
  <c r="B46" i="4"/>
  <c r="D46" i="4" s="1"/>
  <c r="D45" i="4"/>
  <c r="E45" i="4" s="1"/>
  <c r="F45" i="4" s="1"/>
  <c r="D44" i="4"/>
  <c r="E44" i="4" s="1"/>
  <c r="F44" i="4" s="1"/>
  <c r="D43" i="4"/>
  <c r="E43" i="4" s="1"/>
  <c r="F43" i="4" s="1"/>
  <c r="D42" i="4"/>
  <c r="E42" i="4" s="1"/>
  <c r="F42" i="4" s="1"/>
  <c r="D41" i="4"/>
  <c r="E41" i="4" s="1"/>
  <c r="F41" i="4" s="1"/>
  <c r="D40" i="4"/>
  <c r="E40" i="4" s="1"/>
  <c r="F40" i="4" s="1"/>
  <c r="D39" i="4"/>
  <c r="E39" i="4" s="1"/>
  <c r="F39" i="4" s="1"/>
  <c r="D38" i="4"/>
  <c r="E38" i="4" s="1"/>
  <c r="F38" i="4" s="1"/>
  <c r="D37" i="4"/>
  <c r="E37" i="4" s="1"/>
  <c r="F37" i="4" s="1"/>
  <c r="D36" i="4"/>
  <c r="E36" i="4" s="1"/>
  <c r="F36" i="4" s="1"/>
  <c r="D35" i="4"/>
  <c r="E35" i="4" s="1"/>
  <c r="F35" i="4" s="1"/>
  <c r="D34" i="4"/>
  <c r="E34" i="4" s="1"/>
  <c r="F34" i="4" s="1"/>
  <c r="D33" i="4"/>
  <c r="E33" i="4" s="1"/>
  <c r="F33" i="4" s="1"/>
  <c r="D32" i="4"/>
  <c r="E32" i="4" s="1"/>
  <c r="F32" i="4" s="1"/>
  <c r="D31" i="4"/>
  <c r="E31" i="4" s="1"/>
  <c r="F31" i="4" s="1"/>
  <c r="B27" i="4"/>
  <c r="D26" i="4"/>
  <c r="E26" i="4" s="1"/>
  <c r="F26" i="4" s="1"/>
  <c r="D25" i="4"/>
  <c r="E25" i="4" s="1"/>
  <c r="F25" i="4" s="1"/>
  <c r="D24" i="4"/>
  <c r="E24" i="4" s="1"/>
  <c r="F24" i="4" s="1"/>
  <c r="D23" i="4"/>
  <c r="E23" i="4" s="1"/>
  <c r="F23" i="4" s="1"/>
  <c r="E22" i="4"/>
  <c r="F22" i="4" s="1"/>
  <c r="D22" i="4"/>
  <c r="D21" i="4"/>
  <c r="E21" i="4" s="1"/>
  <c r="F21" i="4" s="1"/>
  <c r="D20" i="4"/>
  <c r="E20" i="4" s="1"/>
  <c r="F20" i="4" s="1"/>
  <c r="D19" i="4"/>
  <c r="E19" i="4" s="1"/>
  <c r="F19" i="4" s="1"/>
  <c r="D18" i="4"/>
  <c r="E18" i="4" s="1"/>
  <c r="F18" i="4" s="1"/>
  <c r="D17" i="4"/>
  <c r="E17" i="4" s="1"/>
  <c r="F17" i="4" s="1"/>
  <c r="D16" i="4"/>
  <c r="E16" i="4" s="1"/>
  <c r="F16" i="4" s="1"/>
  <c r="D15" i="4"/>
  <c r="E15" i="4" s="1"/>
  <c r="F15" i="4" s="1"/>
  <c r="D14" i="4"/>
  <c r="E14" i="4" s="1"/>
  <c r="F14" i="4" s="1"/>
  <c r="D13" i="4"/>
  <c r="E13" i="4" s="1"/>
  <c r="F13" i="4" s="1"/>
  <c r="D12" i="4"/>
  <c r="E12" i="4" s="1"/>
  <c r="F12" i="4" s="1"/>
  <c r="D11" i="4"/>
  <c r="E11" i="4" s="1"/>
  <c r="F11" i="4" s="1"/>
  <c r="D10" i="4"/>
  <c r="E10" i="4" s="1"/>
  <c r="F10" i="4" s="1"/>
  <c r="D9" i="4"/>
  <c r="E9" i="4" s="1"/>
  <c r="F9" i="4" s="1"/>
  <c r="D8" i="4"/>
  <c r="E8" i="4" s="1"/>
  <c r="F8" i="4" s="1"/>
  <c r="D7" i="4"/>
  <c r="E7" i="4" s="1"/>
  <c r="F7" i="4" s="1"/>
  <c r="D6" i="4"/>
  <c r="F46" i="4" l="1"/>
  <c r="D27" i="4"/>
  <c r="E6" i="4"/>
  <c r="F6" i="4" s="1"/>
  <c r="B69" i="4" s="1"/>
  <c r="B68" i="4"/>
  <c r="B67" i="4"/>
  <c r="B66" i="4"/>
  <c r="F27" i="4"/>
  <c r="F60" i="4"/>
  <c r="B70" i="4" l="1"/>
  <c r="F63" i="4"/>
  <c r="H11" i="3" l="1"/>
  <c r="J11" i="3" s="1"/>
  <c r="K11" i="3" s="1"/>
  <c r="L11" i="3" s="1"/>
  <c r="H10" i="3"/>
  <c r="J10" i="3" s="1"/>
  <c r="K10" i="3" s="1"/>
  <c r="L10" i="3" s="1"/>
  <c r="H9" i="3"/>
  <c r="J9" i="3" s="1"/>
  <c r="K9" i="3" s="1"/>
  <c r="L9" i="3" s="1"/>
  <c r="H8" i="3"/>
  <c r="J8" i="3" s="1"/>
  <c r="K8" i="3" s="1"/>
  <c r="L8" i="3" s="1"/>
  <c r="H7" i="3"/>
  <c r="J7" i="3" s="1"/>
  <c r="K7" i="3" s="1"/>
  <c r="L7" i="3" s="1"/>
  <c r="H6" i="3"/>
  <c r="J6" i="3" s="1"/>
  <c r="H3" i="3"/>
  <c r="H18" i="1"/>
  <c r="H7" i="1"/>
  <c r="H19" i="1"/>
  <c r="H17" i="1"/>
  <c r="H16" i="1"/>
  <c r="H15" i="1"/>
  <c r="H14" i="1"/>
  <c r="H13" i="1"/>
  <c r="H12" i="1"/>
  <c r="H11" i="1"/>
  <c r="H10" i="1"/>
  <c r="H9" i="1"/>
  <c r="H8" i="1"/>
  <c r="H6" i="1"/>
  <c r="K6" i="3" l="1"/>
  <c r="J12" i="3"/>
  <c r="F16" i="1"/>
  <c r="K12" i="3" l="1"/>
  <c r="L12" i="3" s="1"/>
  <c r="L14" i="3" s="1"/>
  <c r="L6" i="3"/>
  <c r="H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B5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#DE FUNCIONARIOS * DIAS</t>
        </r>
      </text>
    </comment>
  </commentList>
</comments>
</file>

<file path=xl/sharedStrings.xml><?xml version="1.0" encoding="utf-8"?>
<sst xmlns="http://schemas.openxmlformats.org/spreadsheetml/2006/main" count="303" uniqueCount="79">
  <si>
    <t>INCAPACIDADES PLANTA PERMANENTE</t>
  </si>
  <si>
    <t>NUMERO INCAPACIDADES</t>
  </si>
  <si>
    <t>TOTAL DIAS</t>
  </si>
  <si>
    <t>INCAPACIDADES POR CARGO PLANTA PERMANENTE</t>
  </si>
  <si>
    <t>AUXILIAR AREA SALUD</t>
  </si>
  <si>
    <t>ENFERMERA</t>
  </si>
  <si>
    <t>MEDICO ESPECIALISTA</t>
  </si>
  <si>
    <t>MEDICO GENERAL</t>
  </si>
  <si>
    <t>PROFESIONAL ESPECIALIZADO</t>
  </si>
  <si>
    <t>PROFESIONAL ESPECIALIZADO AREA SALUD</t>
  </si>
  <si>
    <t>PROFESIONAL UNIVERSITARIO</t>
  </si>
  <si>
    <t>PROFESIONAL UNIVERSITARIO AREA SALUD</t>
  </si>
  <si>
    <t>SUBGERENCIA</t>
  </si>
  <si>
    <t>TECNICO AREA SALUD</t>
  </si>
  <si>
    <t>TECNICO OPERATIVO</t>
  </si>
  <si>
    <t>INCAPACIDADES POR CARGO PLANTA TEMPORAL</t>
  </si>
  <si>
    <t>AUXILIAR ADMINISTRATIVO</t>
  </si>
  <si>
    <t>AUXILIAR SERVICIOS GENERALES</t>
  </si>
  <si>
    <t>SECRETARIA</t>
  </si>
  <si>
    <t>TECNICO ADMINISTRATIVO</t>
  </si>
  <si>
    <t>INCAPACIDADES PLANTA TEMPORAL</t>
  </si>
  <si>
    <t>TOTAL DIAS 2 PLANTAS</t>
  </si>
  <si>
    <t>cargo</t>
  </si>
  <si>
    <t>TOTAL DIAS POR CARGO</t>
  </si>
  <si>
    <t>CARGO</t>
  </si>
  <si>
    <t>DIAS</t>
  </si>
  <si>
    <t>VALOR DIA</t>
  </si>
  <si>
    <t>VALOR SEIS MESES</t>
  </si>
  <si>
    <t>VALOR TOTAL MES</t>
  </si>
  <si>
    <t>MEDICO</t>
  </si>
  <si>
    <t>SUBTOTAL</t>
  </si>
  <si>
    <t>TOTAL</t>
  </si>
  <si>
    <t>CLARA CAICEDO MAYA</t>
  </si>
  <si>
    <t>MEDICO ESPECIALISTA 8 HR</t>
  </si>
  <si>
    <t>MEDICO ESPECIALISTA 4 HR</t>
  </si>
  <si>
    <t>ASESOR</t>
  </si>
  <si>
    <t>CONDUCTOR</t>
  </si>
  <si>
    <t xml:space="preserve">PROFESIONAL UNIVERSITARIO </t>
  </si>
  <si>
    <t>ODONTOLOGO</t>
  </si>
  <si>
    <t>TECNICO OPERTIVO</t>
  </si>
  <si>
    <t>TESORERO</t>
  </si>
  <si>
    <t>SECRETARIA EJECUTIVA</t>
  </si>
  <si>
    <t>SUBGERENCIA ADMINISTRATIVA</t>
  </si>
  <si>
    <t>SUBGERENCIA DE PRESTACIÓN DE SERVICIOS</t>
  </si>
  <si>
    <t>PROFESIONAL SERVICIOS SOCIAL OBLIGATORIO</t>
  </si>
  <si>
    <t xml:space="preserve">SUBGERENTE </t>
  </si>
  <si>
    <t>BACTERIOLOGO</t>
  </si>
  <si>
    <t>INSTRUMENTADOR QUIRURGICO</t>
  </si>
  <si>
    <t>SECRETARIA CLINICA</t>
  </si>
  <si>
    <t>TERAPEUTA RESPIRATORIO</t>
  </si>
  <si>
    <t>PROYECCION INCREMENTO PRODUCCION 2022</t>
  </si>
  <si>
    <t>INCAPACIDADES PERSONAL DE PLANTA PERMANENTE Y TEMPORAL - PROYECCION 2022</t>
  </si>
  <si>
    <t>REMUNERACION SERVICIOS TECNICOS ADTIVOS</t>
  </si>
  <si>
    <t>HONORARIOS ADTIVOS</t>
  </si>
  <si>
    <t>HONORARIOS ASISTENCIAL</t>
  </si>
  <si>
    <t>REMUNERACION SERVICIOS TECNICOS ASISTENCIALES</t>
  </si>
  <si>
    <t>RUBRO</t>
  </si>
  <si>
    <t>VALOR DIA ( $)</t>
  </si>
  <si>
    <t>VALOR 10 MESES ($)</t>
  </si>
  <si>
    <t>VALOR TOTAL MES ($)</t>
  </si>
  <si>
    <t>VALOR DIA ($)</t>
  </si>
  <si>
    <t>VALOR ( $)</t>
  </si>
  <si>
    <t>HOSPITAL UNIVERSITARIO DEPARTAMENTAL DE NARIÑO</t>
  </si>
  <si>
    <t>PROYECCION DE NECESIDADES EMPRESA SERVICIOS TEMPORALES</t>
  </si>
  <si>
    <t>DIEGO MORALES ORTEGON</t>
  </si>
  <si>
    <t>SUBGERENTE PRESTACION SERVICIOS</t>
  </si>
  <si>
    <t>PROFESIONAL ESPECIALIZADO TALENTO HUMANO</t>
  </si>
  <si>
    <t>VACACIONES PERSONAL DE PLANTA PERMANENTE Y TEMPORAL - PROYECCION DOS MESES 2022</t>
  </si>
  <si>
    <t>VALOR PROYECTADO DOS MESES ( $)</t>
  </si>
  <si>
    <t>VALOR 2023 ($)</t>
  </si>
  <si>
    <t>VACACIONES PERSONAL DE PLANTA PERMANENTE Y TEMPORAL - PROYECCION 2023</t>
  </si>
  <si>
    <t>INCAPACIDADES PERSONAL DE PLANTA PERMANENTE Y TEMPORAL - PROYECCION 2023</t>
  </si>
  <si>
    <t xml:space="preserve">MÉDICO ESPECIALISTA </t>
  </si>
  <si>
    <t>AUXILIAR ENFERMERIA</t>
  </si>
  <si>
    <t>PROFESIONAL DE ENFERMERIA</t>
  </si>
  <si>
    <t>MEDICO GRAL</t>
  </si>
  <si>
    <t xml:space="preserve">MEDICO GENERAL </t>
  </si>
  <si>
    <t>FECHA ELABORACION:  4 DE ENERO DE 2023</t>
  </si>
  <si>
    <t>PROYECCION INCREMENTO PRODUCCION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</si>
</sst>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right"/>
    </xf>
    <xf numFmtId="165" fontId="0" fillId="0" borderId="0" xfId="1" applyNumberFormat="1" applyFont="1"/>
    <xf numFmtId="165" fontId="0" fillId="0" borderId="0" xfId="0" applyNumberFormat="1"/>
    <xf numFmtId="0" fontId="0" fillId="0" borderId="4" xfId="0" applyBorder="1" applyAlignment="1">
      <alignment wrapText="1"/>
    </xf>
    <xf numFmtId="0" fontId="0" fillId="0" borderId="4" xfId="0" applyBorder="1"/>
    <xf numFmtId="165" fontId="0" fillId="0" borderId="1" xfId="1" applyNumberFormat="1" applyFont="1" applyBorder="1" applyAlignment="1">
      <alignment wrapText="1"/>
    </xf>
    <xf numFmtId="165" fontId="0" fillId="0" borderId="1" xfId="1" applyNumberFormat="1" applyFont="1" applyBorder="1"/>
    <xf numFmtId="165" fontId="0" fillId="0" borderId="1" xfId="0" applyNumberFormat="1" applyBorder="1"/>
    <xf numFmtId="165" fontId="0" fillId="2" borderId="1" xfId="1" applyNumberFormat="1" applyFont="1" applyFill="1" applyBorder="1"/>
    <xf numFmtId="165" fontId="3" fillId="2" borderId="1" xfId="1" applyNumberFormat="1" applyFont="1" applyFill="1" applyBorder="1"/>
    <xf numFmtId="0" fontId="0" fillId="2" borderId="1" xfId="0" applyFill="1" applyBorder="1"/>
    <xf numFmtId="164" fontId="0" fillId="0" borderId="0" xfId="1" applyFont="1"/>
    <xf numFmtId="165" fontId="0" fillId="0" borderId="0" xfId="1" applyNumberFormat="1" applyFont="1" applyBorder="1"/>
    <xf numFmtId="165" fontId="0" fillId="0" borderId="0" xfId="1" applyNumberFormat="1" applyFont="1" applyBorder="1" applyAlignment="1">
      <alignment wrapText="1"/>
    </xf>
    <xf numFmtId="165" fontId="0" fillId="2" borderId="1" xfId="1" applyNumberFormat="1" applyFont="1" applyFill="1" applyBorder="1" applyAlignment="1">
      <alignment wrapText="1"/>
    </xf>
    <xf numFmtId="0" fontId="0" fillId="0" borderId="1" xfId="0" applyBorder="1" applyAlignment="1">
      <alignment horizontal="center"/>
    </xf>
    <xf numFmtId="165" fontId="0" fillId="0" borderId="0" xfId="1" applyNumberFormat="1" applyFont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5" fontId="1" fillId="0" borderId="1" xfId="1" applyNumberFormat="1" applyFont="1" applyBorder="1" applyAlignment="1">
      <alignment horizontal="center" vertical="center" wrapText="1"/>
    </xf>
    <xf numFmtId="165" fontId="1" fillId="0" borderId="0" xfId="1" applyNumberFormat="1" applyFont="1"/>
    <xf numFmtId="0" fontId="5" fillId="0" borderId="1" xfId="0" applyFont="1" applyBorder="1"/>
    <xf numFmtId="165" fontId="5" fillId="0" borderId="1" xfId="1" applyNumberFormat="1" applyFont="1" applyBorder="1"/>
    <xf numFmtId="165" fontId="5" fillId="0" borderId="1" xfId="1" applyNumberFormat="1" applyFont="1" applyBorder="1" applyAlignment="1">
      <alignment wrapText="1"/>
    </xf>
    <xf numFmtId="165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2" borderId="1" xfId="0" applyFont="1" applyFill="1" applyBorder="1"/>
    <xf numFmtId="165" fontId="5" fillId="2" borderId="1" xfId="1" applyNumberFormat="1" applyFont="1" applyFill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165" fontId="5" fillId="2" borderId="1" xfId="1" applyNumberFormat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3" fillId="2" borderId="4" xfId="0" applyFont="1" applyFill="1" applyBorder="1"/>
    <xf numFmtId="0" fontId="3" fillId="2" borderId="6" xfId="0" applyFont="1" applyFill="1" applyBorder="1"/>
    <xf numFmtId="165" fontId="0" fillId="0" borderId="1" xfId="1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 wrapText="1"/>
    </xf>
    <xf numFmtId="165" fontId="5" fillId="0" borderId="1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wrapText="1"/>
    </xf>
    <xf numFmtId="165" fontId="5" fillId="0" borderId="0" xfId="1" applyNumberFormat="1" applyFont="1" applyBorder="1" applyAlignment="1">
      <alignment horizontal="center" vertical="center" wrapText="1"/>
    </xf>
    <xf numFmtId="165" fontId="5" fillId="4" borderId="0" xfId="1" applyNumberFormat="1" applyFont="1" applyFill="1" applyBorder="1" applyAlignment="1">
      <alignment wrapText="1"/>
    </xf>
    <xf numFmtId="0" fontId="1" fillId="4" borderId="0" xfId="0" applyFont="1" applyFill="1" applyAlignment="1">
      <alignment vertical="center"/>
    </xf>
    <xf numFmtId="165" fontId="0" fillId="0" borderId="1" xfId="1" applyNumberFormat="1" applyFont="1" applyBorder="1" applyAlignment="1"/>
    <xf numFmtId="165" fontId="5" fillId="0" borderId="1" xfId="1" applyNumberFormat="1" applyFont="1" applyBorder="1" applyAlignment="1"/>
    <xf numFmtId="165" fontId="5" fillId="4" borderId="7" xfId="1" applyNumberFormat="1" applyFont="1" applyFill="1" applyBorder="1" applyAlignment="1">
      <alignment wrapText="1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1" fillId="0" borderId="1" xfId="1" applyNumberFormat="1" applyFont="1" applyBorder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center" wrapText="1"/>
    </xf>
    <xf numFmtId="165" fontId="5" fillId="2" borderId="7" xfId="1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4" xfId="1" applyNumberFormat="1" applyFont="1" applyBorder="1" applyAlignment="1">
      <alignment horizontal="center"/>
    </xf>
    <xf numFmtId="165" fontId="5" fillId="0" borderId="7" xfId="1" applyNumberFormat="1" applyFon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3" borderId="5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1" fillId="0" borderId="1" xfId="1" applyNumberFormat="1" applyFont="1" applyBorder="1" applyAlignment="1">
      <alignment horizontal="center" wrapText="1"/>
    </xf>
    <xf numFmtId="164" fontId="0" fillId="0" borderId="1" xfId="1" applyNumberFormat="1" applyFont="1" applyBorder="1"/>
    <xf numFmtId="164" fontId="5" fillId="2" borderId="4" xfId="1" applyNumberFormat="1" applyFont="1" applyFill="1" applyBorder="1" applyAlignment="1">
      <alignment wrapText="1"/>
    </xf>
    <xf numFmtId="164" fontId="0" fillId="0" borderId="0" xfId="1" applyNumberFormat="1" applyFont="1" applyBorder="1" applyAlignment="1">
      <alignment wrapText="1"/>
    </xf>
    <xf numFmtId="164" fontId="3" fillId="2" borderId="6" xfId="0" applyNumberFormat="1" applyFont="1" applyFill="1" applyBorder="1"/>
    <xf numFmtId="164" fontId="5" fillId="0" borderId="1" xfId="1" applyNumberFormat="1" applyFont="1" applyBorder="1" applyAlignment="1">
      <alignment wrapText="1"/>
    </xf>
    <xf numFmtId="164" fontId="5" fillId="0" borderId="1" xfId="1" applyNumberFormat="1" applyFont="1" applyBorder="1"/>
    <xf numFmtId="164" fontId="0" fillId="2" borderId="1" xfId="1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topLeftCell="A52" workbookViewId="0">
      <selection activeCell="J67" sqref="J67"/>
    </sheetView>
  </sheetViews>
  <sheetFormatPr baseColWidth="10" defaultRowHeight="15" x14ac:dyDescent="0.25"/>
  <cols>
    <col min="1" max="1" width="31.28515625" customWidth="1"/>
    <col min="2" max="2" width="11.140625" customWidth="1"/>
    <col min="3" max="3" width="13" style="12" customWidth="1"/>
    <col min="4" max="4" width="15.7109375" style="12" customWidth="1"/>
    <col min="5" max="5" width="15.28515625" style="12" bestFit="1" customWidth="1"/>
    <col min="6" max="6" width="19.85546875" style="12" customWidth="1"/>
    <col min="7" max="7" width="41" style="27" customWidth="1"/>
  </cols>
  <sheetData>
    <row r="1" spans="1:7" ht="17.25" x14ac:dyDescent="0.3">
      <c r="A1" s="72" t="s">
        <v>62</v>
      </c>
      <c r="B1" s="72"/>
      <c r="C1" s="72"/>
      <c r="D1" s="72"/>
      <c r="E1" s="72"/>
      <c r="F1" s="72"/>
      <c r="G1" s="72"/>
    </row>
    <row r="2" spans="1:7" ht="17.25" x14ac:dyDescent="0.3">
      <c r="A2" s="72" t="s">
        <v>63</v>
      </c>
      <c r="B2" s="72"/>
      <c r="C2" s="72"/>
      <c r="D2" s="72"/>
      <c r="E2" s="72"/>
      <c r="F2" s="72"/>
      <c r="G2" s="72"/>
    </row>
    <row r="3" spans="1:7" ht="3.75" customHeight="1" x14ac:dyDescent="0.25"/>
    <row r="4" spans="1:7" ht="24.75" customHeight="1" x14ac:dyDescent="0.25">
      <c r="A4" s="73" t="s">
        <v>67</v>
      </c>
      <c r="B4" s="73"/>
      <c r="C4" s="73"/>
      <c r="D4" s="73"/>
      <c r="E4" s="73"/>
      <c r="F4" s="73"/>
      <c r="G4" s="73"/>
    </row>
    <row r="5" spans="1:7" ht="26.25" x14ac:dyDescent="0.25">
      <c r="A5" s="40" t="s">
        <v>24</v>
      </c>
      <c r="B5" s="32" t="s">
        <v>25</v>
      </c>
      <c r="C5" s="33" t="s">
        <v>60</v>
      </c>
      <c r="D5" s="34" t="s">
        <v>58</v>
      </c>
      <c r="E5" s="34" t="s">
        <v>59</v>
      </c>
      <c r="F5" s="34" t="s">
        <v>68</v>
      </c>
      <c r="G5" s="35" t="s">
        <v>56</v>
      </c>
    </row>
    <row r="6" spans="1:7" x14ac:dyDescent="0.25">
      <c r="A6" s="32" t="s">
        <v>17</v>
      </c>
      <c r="B6" s="32">
        <v>60</v>
      </c>
      <c r="C6" s="33">
        <v>46883</v>
      </c>
      <c r="D6" s="33">
        <f>SUM(B6*C6)</f>
        <v>2812980</v>
      </c>
      <c r="E6" s="33">
        <f>SUM(D6/10)</f>
        <v>281298</v>
      </c>
      <c r="F6" s="33">
        <f>SUM(E6*12)</f>
        <v>3375576</v>
      </c>
      <c r="G6" s="35" t="s">
        <v>52</v>
      </c>
    </row>
    <row r="7" spans="1:7" x14ac:dyDescent="0.25">
      <c r="A7" s="32" t="s">
        <v>16</v>
      </c>
      <c r="B7" s="32">
        <v>272</v>
      </c>
      <c r="C7" s="33">
        <v>46886</v>
      </c>
      <c r="D7" s="33">
        <f t="shared" ref="D7:D26" si="0">SUM(B7*C7)</f>
        <v>12752992</v>
      </c>
      <c r="E7" s="33">
        <f t="shared" ref="E7:E26" si="1">SUM(D7/10)</f>
        <v>1275299.2</v>
      </c>
      <c r="F7" s="33">
        <f t="shared" ref="F7:F26" si="2">SUM(E7*12)</f>
        <v>15303590.399999999</v>
      </c>
      <c r="G7" s="35" t="s">
        <v>52</v>
      </c>
    </row>
    <row r="8" spans="1:7" x14ac:dyDescent="0.25">
      <c r="A8" s="32" t="s">
        <v>35</v>
      </c>
      <c r="B8" s="32">
        <v>7</v>
      </c>
      <c r="C8" s="33">
        <v>183333</v>
      </c>
      <c r="D8" s="33">
        <f t="shared" si="0"/>
        <v>1283331</v>
      </c>
      <c r="E8" s="33">
        <f t="shared" si="1"/>
        <v>128333.1</v>
      </c>
      <c r="F8" s="33">
        <f t="shared" si="2"/>
        <v>1539997.2000000002</v>
      </c>
      <c r="G8" s="35" t="s">
        <v>53</v>
      </c>
    </row>
    <row r="9" spans="1:7" x14ac:dyDescent="0.25">
      <c r="A9" s="32" t="s">
        <v>36</v>
      </c>
      <c r="B9" s="32">
        <v>11</v>
      </c>
      <c r="C9" s="33">
        <v>46883</v>
      </c>
      <c r="D9" s="33">
        <f t="shared" si="0"/>
        <v>515713</v>
      </c>
      <c r="E9" s="33">
        <f t="shared" si="1"/>
        <v>51571.3</v>
      </c>
      <c r="F9" s="33">
        <f t="shared" si="2"/>
        <v>618855.60000000009</v>
      </c>
      <c r="G9" s="35" t="s">
        <v>52</v>
      </c>
    </row>
    <row r="10" spans="1:7" x14ac:dyDescent="0.25">
      <c r="A10" s="36" t="s">
        <v>37</v>
      </c>
      <c r="B10" s="32">
        <v>52</v>
      </c>
      <c r="C10" s="33">
        <v>93600</v>
      </c>
      <c r="D10" s="33">
        <f t="shared" si="0"/>
        <v>4867200</v>
      </c>
      <c r="E10" s="33">
        <f t="shared" si="1"/>
        <v>486720</v>
      </c>
      <c r="F10" s="33">
        <f t="shared" si="2"/>
        <v>5840640</v>
      </c>
      <c r="G10" s="35" t="s">
        <v>53</v>
      </c>
    </row>
    <row r="11" spans="1:7" x14ac:dyDescent="0.25">
      <c r="A11" s="36" t="s">
        <v>8</v>
      </c>
      <c r="B11" s="32">
        <v>33</v>
      </c>
      <c r="C11" s="33">
        <v>121333</v>
      </c>
      <c r="D11" s="33">
        <f t="shared" si="0"/>
        <v>4003989</v>
      </c>
      <c r="E11" s="33">
        <f t="shared" si="1"/>
        <v>400398.9</v>
      </c>
      <c r="F11" s="33">
        <f t="shared" si="2"/>
        <v>4804786.8000000007</v>
      </c>
      <c r="G11" s="35" t="s">
        <v>53</v>
      </c>
    </row>
    <row r="12" spans="1:7" x14ac:dyDescent="0.25">
      <c r="A12" s="32" t="s">
        <v>19</v>
      </c>
      <c r="B12" s="32">
        <v>25</v>
      </c>
      <c r="C12" s="33">
        <v>69333</v>
      </c>
      <c r="D12" s="33">
        <f t="shared" si="0"/>
        <v>1733325</v>
      </c>
      <c r="E12" s="33">
        <f t="shared" si="1"/>
        <v>173332.5</v>
      </c>
      <c r="F12" s="33">
        <f t="shared" si="2"/>
        <v>2079990</v>
      </c>
      <c r="G12" s="35" t="s">
        <v>52</v>
      </c>
    </row>
    <row r="13" spans="1:7" x14ac:dyDescent="0.25">
      <c r="A13" s="32" t="s">
        <v>39</v>
      </c>
      <c r="B13" s="32">
        <v>15</v>
      </c>
      <c r="C13" s="33">
        <v>86667</v>
      </c>
      <c r="D13" s="33">
        <f t="shared" si="0"/>
        <v>1300005</v>
      </c>
      <c r="E13" s="33">
        <f t="shared" si="1"/>
        <v>130000.5</v>
      </c>
      <c r="F13" s="33">
        <f t="shared" si="2"/>
        <v>1560006</v>
      </c>
      <c r="G13" s="35" t="s">
        <v>52</v>
      </c>
    </row>
    <row r="14" spans="1:7" x14ac:dyDescent="0.25">
      <c r="A14" s="32" t="s">
        <v>40</v>
      </c>
      <c r="B14" s="32">
        <v>4</v>
      </c>
      <c r="C14" s="33">
        <v>93600</v>
      </c>
      <c r="D14" s="33">
        <f t="shared" si="0"/>
        <v>374400</v>
      </c>
      <c r="E14" s="33">
        <f t="shared" si="1"/>
        <v>37440</v>
      </c>
      <c r="F14" s="33">
        <f t="shared" si="2"/>
        <v>449280</v>
      </c>
      <c r="G14" s="35" t="s">
        <v>53</v>
      </c>
    </row>
    <row r="15" spans="1:7" x14ac:dyDescent="0.25">
      <c r="A15" s="32" t="s">
        <v>41</v>
      </c>
      <c r="B15" s="32">
        <v>4</v>
      </c>
      <c r="C15" s="33">
        <v>46887</v>
      </c>
      <c r="D15" s="33">
        <f t="shared" si="0"/>
        <v>187548</v>
      </c>
      <c r="E15" s="33">
        <f t="shared" si="1"/>
        <v>18754.8</v>
      </c>
      <c r="F15" s="33">
        <f t="shared" si="2"/>
        <v>225057.59999999998</v>
      </c>
      <c r="G15" s="35" t="s">
        <v>52</v>
      </c>
    </row>
    <row r="16" spans="1:7" x14ac:dyDescent="0.25">
      <c r="A16" s="32" t="s">
        <v>45</v>
      </c>
      <c r="B16" s="32">
        <v>7</v>
      </c>
      <c r="C16" s="33">
        <v>266667</v>
      </c>
      <c r="D16" s="33">
        <f t="shared" si="0"/>
        <v>1866669</v>
      </c>
      <c r="E16" s="33">
        <f t="shared" si="1"/>
        <v>186666.9</v>
      </c>
      <c r="F16" s="33">
        <f t="shared" si="2"/>
        <v>2240002.7999999998</v>
      </c>
      <c r="G16" s="35" t="s">
        <v>54</v>
      </c>
    </row>
    <row r="17" spans="1:7" ht="25.5" x14ac:dyDescent="0.25">
      <c r="A17" s="32" t="s">
        <v>4</v>
      </c>
      <c r="B17" s="32">
        <v>937</v>
      </c>
      <c r="C17" s="33">
        <v>52867</v>
      </c>
      <c r="D17" s="33">
        <f t="shared" si="0"/>
        <v>49536379</v>
      </c>
      <c r="E17" s="33">
        <f t="shared" si="1"/>
        <v>4953637.9000000004</v>
      </c>
      <c r="F17" s="33">
        <f t="shared" si="2"/>
        <v>59443654.800000004</v>
      </c>
      <c r="G17" s="35" t="s">
        <v>55</v>
      </c>
    </row>
    <row r="18" spans="1:7" x14ac:dyDescent="0.25">
      <c r="A18" s="32" t="s">
        <v>5</v>
      </c>
      <c r="B18" s="32">
        <v>213</v>
      </c>
      <c r="C18" s="33">
        <v>99660</v>
      </c>
      <c r="D18" s="33">
        <f t="shared" si="0"/>
        <v>21227580</v>
      </c>
      <c r="E18" s="33">
        <f t="shared" si="1"/>
        <v>2122758</v>
      </c>
      <c r="F18" s="33">
        <f t="shared" si="2"/>
        <v>25473096</v>
      </c>
      <c r="G18" s="35" t="s">
        <v>54</v>
      </c>
    </row>
    <row r="19" spans="1:7" x14ac:dyDescent="0.25">
      <c r="A19" s="32" t="s">
        <v>29</v>
      </c>
      <c r="B19" s="32">
        <v>96</v>
      </c>
      <c r="C19" s="33">
        <v>169834</v>
      </c>
      <c r="D19" s="33">
        <f t="shared" si="0"/>
        <v>16304064</v>
      </c>
      <c r="E19" s="33">
        <f t="shared" si="1"/>
        <v>1630406.4</v>
      </c>
      <c r="F19" s="33">
        <f t="shared" si="2"/>
        <v>19564876.799999997</v>
      </c>
      <c r="G19" s="35" t="s">
        <v>54</v>
      </c>
    </row>
    <row r="20" spans="1:7" x14ac:dyDescent="0.25">
      <c r="A20" s="32" t="s">
        <v>33</v>
      </c>
      <c r="B20" s="32">
        <v>126</v>
      </c>
      <c r="C20" s="33">
        <v>400000</v>
      </c>
      <c r="D20" s="33">
        <f t="shared" si="0"/>
        <v>50400000</v>
      </c>
      <c r="E20" s="33">
        <f t="shared" si="1"/>
        <v>5040000</v>
      </c>
      <c r="F20" s="33">
        <f t="shared" si="2"/>
        <v>60480000</v>
      </c>
      <c r="G20" s="35" t="s">
        <v>54</v>
      </c>
    </row>
    <row r="21" spans="1:7" x14ac:dyDescent="0.25">
      <c r="A21" s="32" t="s">
        <v>34</v>
      </c>
      <c r="B21" s="32">
        <v>36</v>
      </c>
      <c r="C21" s="33">
        <v>400000</v>
      </c>
      <c r="D21" s="33">
        <f t="shared" si="0"/>
        <v>14400000</v>
      </c>
      <c r="E21" s="33">
        <f t="shared" si="1"/>
        <v>1440000</v>
      </c>
      <c r="F21" s="33">
        <f t="shared" si="2"/>
        <v>17280000</v>
      </c>
      <c r="G21" s="35" t="s">
        <v>54</v>
      </c>
    </row>
    <row r="22" spans="1:7" x14ac:dyDescent="0.25">
      <c r="A22" s="32" t="s">
        <v>38</v>
      </c>
      <c r="B22" s="32">
        <v>21</v>
      </c>
      <c r="C22" s="33">
        <v>400000</v>
      </c>
      <c r="D22" s="33">
        <f t="shared" si="0"/>
        <v>8400000</v>
      </c>
      <c r="E22" s="33">
        <f t="shared" si="1"/>
        <v>840000</v>
      </c>
      <c r="F22" s="33">
        <f t="shared" si="2"/>
        <v>10080000</v>
      </c>
      <c r="G22" s="35" t="s">
        <v>54</v>
      </c>
    </row>
    <row r="23" spans="1:7" ht="26.25" x14ac:dyDescent="0.25">
      <c r="A23" s="36" t="s">
        <v>11</v>
      </c>
      <c r="B23" s="32">
        <v>152</v>
      </c>
      <c r="C23" s="33">
        <v>99660</v>
      </c>
      <c r="D23" s="33">
        <f t="shared" si="0"/>
        <v>15148320</v>
      </c>
      <c r="E23" s="33">
        <f t="shared" si="1"/>
        <v>1514832</v>
      </c>
      <c r="F23" s="33">
        <f t="shared" si="2"/>
        <v>18177984</v>
      </c>
      <c r="G23" s="35" t="s">
        <v>54</v>
      </c>
    </row>
    <row r="24" spans="1:7" ht="26.25" x14ac:dyDescent="0.25">
      <c r="A24" s="36" t="s">
        <v>9</v>
      </c>
      <c r="B24" s="32">
        <v>36</v>
      </c>
      <c r="C24" s="33">
        <v>121333</v>
      </c>
      <c r="D24" s="33">
        <f t="shared" si="0"/>
        <v>4367988</v>
      </c>
      <c r="E24" s="33">
        <f t="shared" si="1"/>
        <v>436798.8</v>
      </c>
      <c r="F24" s="33">
        <f t="shared" si="2"/>
        <v>5241585.5999999996</v>
      </c>
      <c r="G24" s="35" t="s">
        <v>54</v>
      </c>
    </row>
    <row r="25" spans="1:7" ht="25.5" x14ac:dyDescent="0.25">
      <c r="A25" s="32" t="s">
        <v>13</v>
      </c>
      <c r="B25" s="32">
        <v>66</v>
      </c>
      <c r="C25" s="33">
        <v>74186</v>
      </c>
      <c r="D25" s="33">
        <f t="shared" si="0"/>
        <v>4896276</v>
      </c>
      <c r="E25" s="33">
        <f t="shared" si="1"/>
        <v>489627.6</v>
      </c>
      <c r="F25" s="33">
        <f t="shared" si="2"/>
        <v>5875531.1999999993</v>
      </c>
      <c r="G25" s="35" t="s">
        <v>55</v>
      </c>
    </row>
    <row r="26" spans="1:7" x14ac:dyDescent="0.25">
      <c r="A26" s="32" t="s">
        <v>18</v>
      </c>
      <c r="B26" s="32">
        <v>28</v>
      </c>
      <c r="C26" s="33">
        <v>52866</v>
      </c>
      <c r="D26" s="33">
        <f t="shared" si="0"/>
        <v>1480248</v>
      </c>
      <c r="E26" s="33">
        <f t="shared" si="1"/>
        <v>148024.79999999999</v>
      </c>
      <c r="F26" s="33">
        <f t="shared" si="2"/>
        <v>1776297.5999999999</v>
      </c>
      <c r="G26" s="35" t="s">
        <v>52</v>
      </c>
    </row>
    <row r="27" spans="1:7" x14ac:dyDescent="0.25">
      <c r="A27" s="37" t="s">
        <v>30</v>
      </c>
      <c r="B27" s="37">
        <f>SUM(B6:B26)</f>
        <v>2201</v>
      </c>
      <c r="C27" s="38"/>
      <c r="D27" s="38">
        <f>SUM(D6:D26)</f>
        <v>217859007</v>
      </c>
      <c r="E27" s="38"/>
      <c r="F27" s="38">
        <f>SUM(F6:F26)</f>
        <v>261430808.39999998</v>
      </c>
      <c r="G27" s="35"/>
    </row>
    <row r="29" spans="1:7" x14ac:dyDescent="0.25">
      <c r="A29" s="74" t="s">
        <v>51</v>
      </c>
      <c r="B29" s="74"/>
      <c r="C29" s="74"/>
      <c r="D29" s="74"/>
      <c r="E29" s="74"/>
      <c r="F29" s="74"/>
      <c r="G29" s="74"/>
    </row>
    <row r="30" spans="1:7" ht="30" x14ac:dyDescent="0.25">
      <c r="A30" s="26" t="s">
        <v>24</v>
      </c>
      <c r="B30" s="1" t="s">
        <v>25</v>
      </c>
      <c r="C30" s="17" t="s">
        <v>60</v>
      </c>
      <c r="D30" s="16" t="s">
        <v>58</v>
      </c>
      <c r="E30" s="16" t="s">
        <v>59</v>
      </c>
      <c r="F30" s="16" t="s">
        <v>68</v>
      </c>
      <c r="G30" s="28" t="s">
        <v>56</v>
      </c>
    </row>
    <row r="31" spans="1:7" s="39" customFormat="1" ht="12.75" x14ac:dyDescent="0.2">
      <c r="A31" s="32" t="s">
        <v>35</v>
      </c>
      <c r="B31" s="32">
        <v>1</v>
      </c>
      <c r="C31" s="33">
        <v>183333</v>
      </c>
      <c r="D31" s="34">
        <f>SUM(B31*C31)</f>
        <v>183333</v>
      </c>
      <c r="E31" s="34">
        <f>SUM(D31/10)</f>
        <v>18333.3</v>
      </c>
      <c r="F31" s="34">
        <f>SUM(E31*12)</f>
        <v>219999.59999999998</v>
      </c>
      <c r="G31" s="35" t="s">
        <v>53</v>
      </c>
    </row>
    <row r="32" spans="1:7" s="39" customFormat="1" ht="12.75" x14ac:dyDescent="0.2">
      <c r="A32" s="32" t="s">
        <v>42</v>
      </c>
      <c r="B32" s="32">
        <v>4</v>
      </c>
      <c r="C32" s="33">
        <v>266667</v>
      </c>
      <c r="D32" s="34">
        <f t="shared" ref="D32:D46" si="3">SUM(B32*C32)</f>
        <v>1066668</v>
      </c>
      <c r="E32" s="34">
        <f t="shared" ref="E32:E45" si="4">SUM(D32/10)</f>
        <v>106666.8</v>
      </c>
      <c r="F32" s="34">
        <f t="shared" ref="F32:F45" si="5">SUM(E32*12)</f>
        <v>1280001.6000000001</v>
      </c>
      <c r="G32" s="35" t="s">
        <v>52</v>
      </c>
    </row>
    <row r="33" spans="1:7" s="39" customFormat="1" ht="12.75" x14ac:dyDescent="0.2">
      <c r="A33" s="32" t="s">
        <v>19</v>
      </c>
      <c r="B33" s="32">
        <v>12</v>
      </c>
      <c r="C33" s="33">
        <v>69333</v>
      </c>
      <c r="D33" s="34">
        <f t="shared" si="3"/>
        <v>831996</v>
      </c>
      <c r="E33" s="34">
        <f t="shared" si="4"/>
        <v>83199.600000000006</v>
      </c>
      <c r="F33" s="34">
        <f t="shared" si="5"/>
        <v>998395.20000000007</v>
      </c>
      <c r="G33" s="35" t="s">
        <v>52</v>
      </c>
    </row>
    <row r="34" spans="1:7" s="39" customFormat="1" ht="12.75" x14ac:dyDescent="0.2">
      <c r="A34" s="32" t="s">
        <v>41</v>
      </c>
      <c r="B34" s="32">
        <v>2</v>
      </c>
      <c r="C34" s="33">
        <v>52866</v>
      </c>
      <c r="D34" s="34">
        <f t="shared" si="3"/>
        <v>105732</v>
      </c>
      <c r="E34" s="34">
        <f t="shared" si="4"/>
        <v>10573.2</v>
      </c>
      <c r="F34" s="34">
        <f t="shared" si="5"/>
        <v>126878.40000000001</v>
      </c>
      <c r="G34" s="35" t="s">
        <v>52</v>
      </c>
    </row>
    <row r="35" spans="1:7" s="39" customFormat="1" ht="12.75" x14ac:dyDescent="0.2">
      <c r="A35" s="32" t="s">
        <v>10</v>
      </c>
      <c r="B35" s="32">
        <v>1</v>
      </c>
      <c r="C35" s="33">
        <v>93600</v>
      </c>
      <c r="D35" s="34">
        <f t="shared" si="3"/>
        <v>93600</v>
      </c>
      <c r="E35" s="34">
        <f t="shared" si="4"/>
        <v>9360</v>
      </c>
      <c r="F35" s="34">
        <f t="shared" si="5"/>
        <v>112320</v>
      </c>
      <c r="G35" s="35" t="s">
        <v>53</v>
      </c>
    </row>
    <row r="36" spans="1:7" s="39" customFormat="1" ht="12.75" x14ac:dyDescent="0.2">
      <c r="A36" s="32" t="s">
        <v>16</v>
      </c>
      <c r="B36" s="32">
        <v>30</v>
      </c>
      <c r="C36" s="33">
        <v>46886</v>
      </c>
      <c r="D36" s="34">
        <f t="shared" si="3"/>
        <v>1406580</v>
      </c>
      <c r="E36" s="34">
        <f t="shared" si="4"/>
        <v>140658</v>
      </c>
      <c r="F36" s="34">
        <f t="shared" si="5"/>
        <v>1687896</v>
      </c>
      <c r="G36" s="35" t="s">
        <v>52</v>
      </c>
    </row>
    <row r="37" spans="1:7" s="39" customFormat="1" ht="12.75" x14ac:dyDescent="0.2">
      <c r="A37" s="32" t="s">
        <v>14</v>
      </c>
      <c r="B37" s="32">
        <v>2</v>
      </c>
      <c r="C37" s="33">
        <v>86667</v>
      </c>
      <c r="D37" s="34">
        <f t="shared" si="3"/>
        <v>173334</v>
      </c>
      <c r="E37" s="34">
        <f t="shared" si="4"/>
        <v>17333.400000000001</v>
      </c>
      <c r="F37" s="34">
        <f t="shared" si="5"/>
        <v>208000.80000000002</v>
      </c>
      <c r="G37" s="35" t="s">
        <v>52</v>
      </c>
    </row>
    <row r="38" spans="1:7" s="39" customFormat="1" ht="25.5" x14ac:dyDescent="0.2">
      <c r="A38" s="36" t="s">
        <v>43</v>
      </c>
      <c r="B38" s="32">
        <v>53</v>
      </c>
      <c r="C38" s="33">
        <v>266667</v>
      </c>
      <c r="D38" s="34">
        <f t="shared" si="3"/>
        <v>14133351</v>
      </c>
      <c r="E38" s="34">
        <f t="shared" si="4"/>
        <v>1413335.1</v>
      </c>
      <c r="F38" s="34">
        <f t="shared" si="5"/>
        <v>16960021.200000003</v>
      </c>
      <c r="G38" s="35" t="s">
        <v>54</v>
      </c>
    </row>
    <row r="39" spans="1:7" s="39" customFormat="1" ht="25.5" x14ac:dyDescent="0.2">
      <c r="A39" s="32" t="s">
        <v>4</v>
      </c>
      <c r="B39" s="32">
        <v>483</v>
      </c>
      <c r="C39" s="33">
        <v>52867</v>
      </c>
      <c r="D39" s="34">
        <f t="shared" si="3"/>
        <v>25534761</v>
      </c>
      <c r="E39" s="34">
        <f t="shared" si="4"/>
        <v>2553476.1</v>
      </c>
      <c r="F39" s="34">
        <f t="shared" si="5"/>
        <v>30641713.200000003</v>
      </c>
      <c r="G39" s="35" t="s">
        <v>55</v>
      </c>
    </row>
    <row r="40" spans="1:7" s="39" customFormat="1" ht="12.75" x14ac:dyDescent="0.2">
      <c r="A40" s="32" t="s">
        <v>5</v>
      </c>
      <c r="B40" s="32">
        <v>104</v>
      </c>
      <c r="C40" s="33">
        <v>99660</v>
      </c>
      <c r="D40" s="34">
        <f t="shared" si="3"/>
        <v>10364640</v>
      </c>
      <c r="E40" s="34">
        <f t="shared" si="4"/>
        <v>1036464</v>
      </c>
      <c r="F40" s="34">
        <f t="shared" si="5"/>
        <v>12437568</v>
      </c>
      <c r="G40" s="35" t="s">
        <v>54</v>
      </c>
    </row>
    <row r="41" spans="1:7" s="39" customFormat="1" ht="12.75" x14ac:dyDescent="0.2">
      <c r="A41" s="32" t="s">
        <v>7</v>
      </c>
      <c r="B41" s="32">
        <v>125</v>
      </c>
      <c r="C41" s="33">
        <v>169834</v>
      </c>
      <c r="D41" s="34">
        <f t="shared" si="3"/>
        <v>21229250</v>
      </c>
      <c r="E41" s="34">
        <f t="shared" si="4"/>
        <v>2122925</v>
      </c>
      <c r="F41" s="34">
        <f t="shared" si="5"/>
        <v>25475100</v>
      </c>
      <c r="G41" s="35" t="s">
        <v>54</v>
      </c>
    </row>
    <row r="42" spans="1:7" s="39" customFormat="1" ht="25.5" x14ac:dyDescent="0.2">
      <c r="A42" s="36" t="s">
        <v>11</v>
      </c>
      <c r="B42" s="32">
        <v>141</v>
      </c>
      <c r="C42" s="33">
        <v>93600</v>
      </c>
      <c r="D42" s="34">
        <f t="shared" si="3"/>
        <v>13197600</v>
      </c>
      <c r="E42" s="34">
        <f t="shared" si="4"/>
        <v>1319760</v>
      </c>
      <c r="F42" s="34">
        <f t="shared" si="5"/>
        <v>15837120</v>
      </c>
      <c r="G42" s="35" t="s">
        <v>54</v>
      </c>
    </row>
    <row r="43" spans="1:7" s="39" customFormat="1" ht="25.5" x14ac:dyDescent="0.2">
      <c r="A43" s="32" t="s">
        <v>13</v>
      </c>
      <c r="B43" s="32">
        <v>22</v>
      </c>
      <c r="C43" s="33">
        <v>74186</v>
      </c>
      <c r="D43" s="34">
        <f t="shared" si="3"/>
        <v>1632092</v>
      </c>
      <c r="E43" s="34">
        <f t="shared" si="4"/>
        <v>163209.20000000001</v>
      </c>
      <c r="F43" s="34">
        <f t="shared" si="5"/>
        <v>1958510.4000000001</v>
      </c>
      <c r="G43" s="35" t="s">
        <v>55</v>
      </c>
    </row>
    <row r="44" spans="1:7" s="39" customFormat="1" ht="25.5" x14ac:dyDescent="0.2">
      <c r="A44" s="36" t="s">
        <v>44</v>
      </c>
      <c r="B44" s="32">
        <v>5</v>
      </c>
      <c r="C44" s="33">
        <v>99660</v>
      </c>
      <c r="D44" s="34">
        <f t="shared" si="3"/>
        <v>498300</v>
      </c>
      <c r="E44" s="34">
        <f t="shared" si="4"/>
        <v>49830</v>
      </c>
      <c r="F44" s="34">
        <f t="shared" si="5"/>
        <v>597960</v>
      </c>
      <c r="G44" s="35" t="s">
        <v>54</v>
      </c>
    </row>
    <row r="45" spans="1:7" s="39" customFormat="1" ht="25.5" x14ac:dyDescent="0.2">
      <c r="A45" s="32" t="s">
        <v>18</v>
      </c>
      <c r="B45" s="32">
        <v>9</v>
      </c>
      <c r="C45" s="33">
        <v>52866</v>
      </c>
      <c r="D45" s="34">
        <f t="shared" si="3"/>
        <v>475794</v>
      </c>
      <c r="E45" s="34">
        <f t="shared" si="4"/>
        <v>47579.4</v>
      </c>
      <c r="F45" s="34">
        <f t="shared" si="5"/>
        <v>570952.80000000005</v>
      </c>
      <c r="G45" s="35" t="s">
        <v>55</v>
      </c>
    </row>
    <row r="46" spans="1:7" x14ac:dyDescent="0.25">
      <c r="A46" s="21" t="s">
        <v>30</v>
      </c>
      <c r="B46" s="21">
        <f>SUM(B31:B45)</f>
        <v>994</v>
      </c>
      <c r="C46" s="19"/>
      <c r="D46" s="25">
        <f t="shared" si="3"/>
        <v>0</v>
      </c>
      <c r="E46" s="19"/>
      <c r="F46" s="19">
        <f>SUM(F31:F45)</f>
        <v>109112437.2</v>
      </c>
      <c r="G46" s="28"/>
    </row>
    <row r="47" spans="1:7" x14ac:dyDescent="0.25">
      <c r="A47" s="5"/>
      <c r="C47" s="23"/>
      <c r="D47" s="24"/>
      <c r="E47" s="23"/>
      <c r="F47" s="23"/>
    </row>
    <row r="48" spans="1:7" ht="5.25" customHeight="1" x14ac:dyDescent="0.25">
      <c r="C48" s="23"/>
      <c r="D48" s="24"/>
      <c r="E48" s="23"/>
      <c r="F48" s="23"/>
    </row>
    <row r="49" spans="1:7" x14ac:dyDescent="0.25">
      <c r="A49" s="74" t="s">
        <v>50</v>
      </c>
      <c r="B49" s="74"/>
      <c r="C49" s="74"/>
      <c r="D49" s="74"/>
      <c r="E49" s="74"/>
      <c r="F49" s="74"/>
      <c r="G49" s="74"/>
    </row>
    <row r="50" spans="1:7" ht="30" x14ac:dyDescent="0.25">
      <c r="A50" s="26" t="s">
        <v>24</v>
      </c>
      <c r="B50" s="57" t="s">
        <v>25</v>
      </c>
      <c r="C50" s="57"/>
      <c r="D50" s="70" t="s">
        <v>57</v>
      </c>
      <c r="E50" s="71"/>
      <c r="F50" s="16" t="s">
        <v>68</v>
      </c>
      <c r="G50" s="28"/>
    </row>
    <row r="51" spans="1:7" x14ac:dyDescent="0.25">
      <c r="A51" s="32" t="s">
        <v>16</v>
      </c>
      <c r="B51" s="67">
        <v>8</v>
      </c>
      <c r="C51" s="67"/>
      <c r="D51" s="68">
        <v>46886</v>
      </c>
      <c r="E51" s="69"/>
      <c r="F51" s="34">
        <f t="shared" ref="F51:F59" si="6">SUM(B51*D51)</f>
        <v>375088</v>
      </c>
      <c r="G51" s="35" t="s">
        <v>52</v>
      </c>
    </row>
    <row r="52" spans="1:7" ht="25.5" x14ac:dyDescent="0.25">
      <c r="A52" s="32" t="s">
        <v>4</v>
      </c>
      <c r="B52" s="67">
        <v>457</v>
      </c>
      <c r="C52" s="67"/>
      <c r="D52" s="68">
        <v>52867</v>
      </c>
      <c r="E52" s="69"/>
      <c r="F52" s="34">
        <f t="shared" si="6"/>
        <v>24160219</v>
      </c>
      <c r="G52" s="35" t="s">
        <v>55</v>
      </c>
    </row>
    <row r="53" spans="1:7" x14ac:dyDescent="0.25">
      <c r="A53" s="32" t="s">
        <v>5</v>
      </c>
      <c r="B53" s="67">
        <v>145</v>
      </c>
      <c r="C53" s="67"/>
      <c r="D53" s="68">
        <v>99660</v>
      </c>
      <c r="E53" s="69"/>
      <c r="F53" s="34">
        <f t="shared" si="6"/>
        <v>14450700</v>
      </c>
      <c r="G53" s="35" t="s">
        <v>54</v>
      </c>
    </row>
    <row r="54" spans="1:7" x14ac:dyDescent="0.25">
      <c r="A54" s="32" t="s">
        <v>7</v>
      </c>
      <c r="B54" s="67">
        <v>53</v>
      </c>
      <c r="C54" s="67"/>
      <c r="D54" s="68">
        <v>169834</v>
      </c>
      <c r="E54" s="69"/>
      <c r="F54" s="34">
        <f t="shared" si="6"/>
        <v>9001202</v>
      </c>
      <c r="G54" s="35" t="s">
        <v>54</v>
      </c>
    </row>
    <row r="55" spans="1:7" x14ac:dyDescent="0.25">
      <c r="A55" s="32" t="s">
        <v>46</v>
      </c>
      <c r="B55" s="67">
        <v>16</v>
      </c>
      <c r="C55" s="67"/>
      <c r="D55" s="68">
        <f>SUM(3043198/30)</f>
        <v>101439.93333333333</v>
      </c>
      <c r="E55" s="69"/>
      <c r="F55" s="34">
        <f t="shared" si="6"/>
        <v>1623038.9333333333</v>
      </c>
      <c r="G55" s="35" t="s">
        <v>54</v>
      </c>
    </row>
    <row r="56" spans="1:7" x14ac:dyDescent="0.25">
      <c r="A56" s="32" t="s">
        <v>47</v>
      </c>
      <c r="B56" s="67">
        <v>31</v>
      </c>
      <c r="C56" s="67"/>
      <c r="D56" s="68">
        <f>SUM(2808000/30)</f>
        <v>93600</v>
      </c>
      <c r="E56" s="69"/>
      <c r="F56" s="34">
        <f t="shared" si="6"/>
        <v>2901600</v>
      </c>
      <c r="G56" s="35" t="s">
        <v>54</v>
      </c>
    </row>
    <row r="57" spans="1:7" x14ac:dyDescent="0.25">
      <c r="A57" s="32" t="s">
        <v>48</v>
      </c>
      <c r="B57" s="67">
        <v>22</v>
      </c>
      <c r="C57" s="67"/>
      <c r="D57" s="68">
        <f>SUM(1406502/30)</f>
        <v>46883.4</v>
      </c>
      <c r="E57" s="69"/>
      <c r="F57" s="34">
        <f t="shared" si="6"/>
        <v>1031434.8</v>
      </c>
      <c r="G57" s="35" t="s">
        <v>52</v>
      </c>
    </row>
    <row r="58" spans="1:7" x14ac:dyDescent="0.25">
      <c r="A58" s="32" t="s">
        <v>49</v>
      </c>
      <c r="B58" s="67">
        <v>32</v>
      </c>
      <c r="C58" s="67"/>
      <c r="D58" s="68">
        <v>99660</v>
      </c>
      <c r="E58" s="69"/>
      <c r="F58" s="34">
        <f t="shared" si="6"/>
        <v>3189120</v>
      </c>
      <c r="G58" s="35" t="s">
        <v>54</v>
      </c>
    </row>
    <row r="59" spans="1:7" x14ac:dyDescent="0.25">
      <c r="A59" s="32" t="s">
        <v>6</v>
      </c>
      <c r="B59" s="67">
        <v>83</v>
      </c>
      <c r="C59" s="67"/>
      <c r="D59" s="68">
        <v>400000</v>
      </c>
      <c r="E59" s="69"/>
      <c r="F59" s="34">
        <f t="shared" si="6"/>
        <v>33200000</v>
      </c>
      <c r="G59" s="35" t="s">
        <v>54</v>
      </c>
    </row>
    <row r="60" spans="1:7" x14ac:dyDescent="0.25">
      <c r="A60" s="37" t="s">
        <v>30</v>
      </c>
      <c r="B60" s="59"/>
      <c r="C60" s="60"/>
      <c r="D60" s="61">
        <f t="shared" ref="D60" si="7">SUM(B60*C60)</f>
        <v>0</v>
      </c>
      <c r="E60" s="62"/>
      <c r="F60" s="41">
        <f>SUM(F51:F59)</f>
        <v>89932402.733333319</v>
      </c>
      <c r="G60" s="35"/>
    </row>
    <row r="61" spans="1:7" x14ac:dyDescent="0.25">
      <c r="C61" s="23"/>
      <c r="D61" s="24"/>
      <c r="E61" s="23"/>
      <c r="F61" s="23"/>
    </row>
    <row r="62" spans="1:7" ht="0.75" customHeight="1" x14ac:dyDescent="0.25"/>
    <row r="63" spans="1:7" ht="15.75" x14ac:dyDescent="0.25">
      <c r="A63" s="63" t="s">
        <v>31</v>
      </c>
      <c r="B63" s="64"/>
      <c r="C63" s="64"/>
      <c r="D63" s="64"/>
      <c r="E63" s="65"/>
      <c r="F63" s="20">
        <f>SUM(F60+F46+F27)</f>
        <v>460475648.33333331</v>
      </c>
    </row>
    <row r="65" spans="1:10" x14ac:dyDescent="0.25">
      <c r="A65" s="29" t="s">
        <v>56</v>
      </c>
      <c r="B65" s="66" t="s">
        <v>61</v>
      </c>
      <c r="C65" s="66"/>
      <c r="G65"/>
    </row>
    <row r="66" spans="1:10" x14ac:dyDescent="0.25">
      <c r="A66" s="28" t="s">
        <v>54</v>
      </c>
      <c r="B66" s="56">
        <f>SUM(F16+F18+F19+F20+F21+F22+F23+F24+F38+F40+F41+F42+F44+F53+F54+F55+F56+F58+F59)</f>
        <v>294210975.33333331</v>
      </c>
      <c r="C66" s="57"/>
      <c r="G66"/>
    </row>
    <row r="67" spans="1:10" x14ac:dyDescent="0.25">
      <c r="A67" s="28" t="s">
        <v>53</v>
      </c>
      <c r="B67" s="56">
        <f>SUM(F8+F10+F11+F14+F31+F35)</f>
        <v>12967023.6</v>
      </c>
      <c r="C67" s="57"/>
      <c r="G67"/>
      <c r="J67">
        <f>SUM(25200/4)</f>
        <v>6300</v>
      </c>
    </row>
    <row r="68" spans="1:10" ht="30" x14ac:dyDescent="0.25">
      <c r="A68" s="28" t="s">
        <v>55</v>
      </c>
      <c r="B68" s="56">
        <f>SUM(F52+F45+F43+F39+F25+F17)</f>
        <v>122650581.40000001</v>
      </c>
      <c r="C68" s="57"/>
      <c r="G68"/>
    </row>
    <row r="69" spans="1:10" ht="30" x14ac:dyDescent="0.25">
      <c r="A69" s="28" t="s">
        <v>52</v>
      </c>
      <c r="B69" s="56">
        <f>SUM(F57+F51+F37+F36+F34+F33+F32+F26+F15+F13+F12+F9+F6+F7)</f>
        <v>30647068</v>
      </c>
      <c r="C69" s="57"/>
      <c r="G69"/>
    </row>
    <row r="70" spans="1:10" x14ac:dyDescent="0.25">
      <c r="A70" s="30" t="s">
        <v>31</v>
      </c>
      <c r="B70" s="58">
        <f>SUM(B66:C69)</f>
        <v>460475648.33333337</v>
      </c>
      <c r="C70" s="58"/>
      <c r="G70"/>
    </row>
    <row r="74" spans="1:10" x14ac:dyDescent="0.25">
      <c r="A74" s="9" t="s">
        <v>64</v>
      </c>
      <c r="B74" s="9"/>
      <c r="C74" s="31"/>
      <c r="D74" s="9" t="s">
        <v>32</v>
      </c>
      <c r="E74" s="31"/>
      <c r="G74"/>
    </row>
    <row r="75" spans="1:10" x14ac:dyDescent="0.25">
      <c r="A75" s="9" t="s">
        <v>65</v>
      </c>
      <c r="B75" s="9"/>
      <c r="C75" s="31"/>
      <c r="D75" s="9" t="s">
        <v>66</v>
      </c>
      <c r="E75" s="31"/>
      <c r="F75" s="22"/>
      <c r="G75"/>
    </row>
  </sheetData>
  <mergeCells count="34">
    <mergeCell ref="B50:C50"/>
    <mergeCell ref="D50:E50"/>
    <mergeCell ref="A1:G1"/>
    <mergeCell ref="A2:G2"/>
    <mergeCell ref="A4:G4"/>
    <mergeCell ref="A29:G29"/>
    <mergeCell ref="A49:G49"/>
    <mergeCell ref="B51:C51"/>
    <mergeCell ref="D51:E51"/>
    <mergeCell ref="B52:C52"/>
    <mergeCell ref="D52:E52"/>
    <mergeCell ref="B53:C53"/>
    <mergeCell ref="D53:E53"/>
    <mergeCell ref="B54:C54"/>
    <mergeCell ref="D54:E54"/>
    <mergeCell ref="B55:C55"/>
    <mergeCell ref="D55:E55"/>
    <mergeCell ref="B56:C56"/>
    <mergeCell ref="D56:E56"/>
    <mergeCell ref="B57:C57"/>
    <mergeCell ref="D57:E57"/>
    <mergeCell ref="B58:C58"/>
    <mergeCell ref="D58:E58"/>
    <mergeCell ref="B59:C59"/>
    <mergeCell ref="D59:E59"/>
    <mergeCell ref="B68:C68"/>
    <mergeCell ref="B69:C69"/>
    <mergeCell ref="B70:C70"/>
    <mergeCell ref="B60:C60"/>
    <mergeCell ref="D60:E60"/>
    <mergeCell ref="A63:E63"/>
    <mergeCell ref="B65:C65"/>
    <mergeCell ref="B66:C66"/>
    <mergeCell ref="B67:C6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7"/>
  <sheetViews>
    <sheetView showGridLines="0" tabSelected="1" workbookViewId="0">
      <selection activeCell="A4" sqref="A4:E4"/>
    </sheetView>
  </sheetViews>
  <sheetFormatPr baseColWidth="10" defaultRowHeight="15" x14ac:dyDescent="0.25"/>
  <cols>
    <col min="1" max="1" width="36.28515625" bestFit="1" customWidth="1"/>
    <col min="2" max="2" width="11.140625" customWidth="1"/>
    <col min="3" max="3" width="15.85546875" style="12" customWidth="1"/>
    <col min="4" max="4" width="45.7109375" style="12" bestFit="1" customWidth="1"/>
    <col min="5" max="5" width="44.28515625" style="27" customWidth="1"/>
    <col min="7" max="7" width="12.5703125" bestFit="1" customWidth="1"/>
  </cols>
  <sheetData>
    <row r="1" spans="1:7" ht="17.25" x14ac:dyDescent="0.3">
      <c r="A1" s="72" t="s">
        <v>62</v>
      </c>
      <c r="B1" s="72"/>
      <c r="C1" s="72"/>
      <c r="D1" s="72"/>
      <c r="E1" s="72"/>
    </row>
    <row r="2" spans="1:7" ht="17.25" x14ac:dyDescent="0.3">
      <c r="A2" s="72" t="s">
        <v>63</v>
      </c>
      <c r="B2" s="72"/>
      <c r="C2" s="72"/>
      <c r="D2" s="72"/>
      <c r="E2" s="72"/>
    </row>
    <row r="3" spans="1:7" x14ac:dyDescent="0.25">
      <c r="A3" s="9" t="s">
        <v>77</v>
      </c>
    </row>
    <row r="4" spans="1:7" x14ac:dyDescent="0.25">
      <c r="A4" s="87" t="s">
        <v>70</v>
      </c>
      <c r="B4" s="87"/>
      <c r="C4" s="87"/>
      <c r="D4" s="87"/>
      <c r="E4" s="87"/>
    </row>
    <row r="5" spans="1:7" s="42" customFormat="1" x14ac:dyDescent="0.25">
      <c r="A5" s="40" t="s">
        <v>24</v>
      </c>
      <c r="B5" s="40" t="s">
        <v>25</v>
      </c>
      <c r="C5" s="47" t="s">
        <v>60</v>
      </c>
      <c r="D5" s="46" t="s">
        <v>69</v>
      </c>
      <c r="E5" s="35" t="s">
        <v>56</v>
      </c>
    </row>
    <row r="6" spans="1:7" x14ac:dyDescent="0.25">
      <c r="A6" s="32" t="s">
        <v>17</v>
      </c>
      <c r="B6" s="32">
        <v>150</v>
      </c>
      <c r="C6" s="33">
        <v>49540</v>
      </c>
      <c r="D6" s="33">
        <f>SUM(B6*C6)</f>
        <v>7431000</v>
      </c>
      <c r="E6" s="35" t="s">
        <v>52</v>
      </c>
      <c r="F6" s="13"/>
      <c r="G6" s="13"/>
    </row>
    <row r="7" spans="1:7" x14ac:dyDescent="0.25">
      <c r="A7" s="32" t="s">
        <v>16</v>
      </c>
      <c r="B7" s="32">
        <v>500</v>
      </c>
      <c r="C7" s="33">
        <v>49540</v>
      </c>
      <c r="D7" s="33">
        <f t="shared" ref="D7:D20" si="0">SUM(B7*C7)</f>
        <v>24770000</v>
      </c>
      <c r="E7" s="35" t="s">
        <v>52</v>
      </c>
      <c r="F7" s="13"/>
    </row>
    <row r="8" spans="1:7" x14ac:dyDescent="0.25">
      <c r="A8" s="32" t="s">
        <v>36</v>
      </c>
      <c r="B8" s="32">
        <f>5*15</f>
        <v>75</v>
      </c>
      <c r="C8" s="33">
        <v>49540</v>
      </c>
      <c r="D8" s="33">
        <f t="shared" si="0"/>
        <v>3715500</v>
      </c>
      <c r="E8" s="35" t="s">
        <v>52</v>
      </c>
    </row>
    <row r="9" spans="1:7" x14ac:dyDescent="0.25">
      <c r="A9" s="36" t="s">
        <v>37</v>
      </c>
      <c r="B9" s="32">
        <v>60</v>
      </c>
      <c r="C9" s="33">
        <v>97030</v>
      </c>
      <c r="D9" s="33">
        <f t="shared" si="0"/>
        <v>5821800</v>
      </c>
      <c r="E9" s="35" t="s">
        <v>53</v>
      </c>
    </row>
    <row r="10" spans="1:7" x14ac:dyDescent="0.25">
      <c r="A10" s="36" t="s">
        <v>8</v>
      </c>
      <c r="B10" s="32">
        <v>100</v>
      </c>
      <c r="C10" s="33">
        <v>129347</v>
      </c>
      <c r="D10" s="33">
        <f t="shared" si="0"/>
        <v>12934700</v>
      </c>
      <c r="E10" s="35" t="s">
        <v>53</v>
      </c>
    </row>
    <row r="11" spans="1:7" x14ac:dyDescent="0.25">
      <c r="A11" s="32" t="s">
        <v>19</v>
      </c>
      <c r="B11" s="32">
        <v>300</v>
      </c>
      <c r="C11" s="33">
        <v>71874</v>
      </c>
      <c r="D11" s="33">
        <f t="shared" si="0"/>
        <v>21562200</v>
      </c>
      <c r="E11" s="35" t="s">
        <v>52</v>
      </c>
    </row>
    <row r="12" spans="1:7" x14ac:dyDescent="0.25">
      <c r="A12" s="32" t="s">
        <v>41</v>
      </c>
      <c r="B12" s="32">
        <v>15</v>
      </c>
      <c r="C12" s="33">
        <v>49540</v>
      </c>
      <c r="D12" s="33">
        <f t="shared" si="0"/>
        <v>743100</v>
      </c>
      <c r="E12" s="35" t="s">
        <v>52</v>
      </c>
    </row>
    <row r="13" spans="1:7" ht="15.75" customHeight="1" x14ac:dyDescent="0.25">
      <c r="A13" s="32" t="s">
        <v>73</v>
      </c>
      <c r="B13" s="32">
        <v>4000</v>
      </c>
      <c r="C13" s="33">
        <v>55338</v>
      </c>
      <c r="D13" s="33">
        <f t="shared" si="0"/>
        <v>221352000</v>
      </c>
      <c r="E13" s="35" t="s">
        <v>55</v>
      </c>
    </row>
    <row r="14" spans="1:7" x14ac:dyDescent="0.25">
      <c r="A14" s="32" t="s">
        <v>74</v>
      </c>
      <c r="B14" s="32">
        <v>800</v>
      </c>
      <c r="C14" s="33">
        <v>103314</v>
      </c>
      <c r="D14" s="33">
        <f t="shared" si="0"/>
        <v>82651200</v>
      </c>
      <c r="E14" s="35" t="s">
        <v>54</v>
      </c>
    </row>
    <row r="15" spans="1:7" x14ac:dyDescent="0.25">
      <c r="A15" s="32" t="s">
        <v>75</v>
      </c>
      <c r="B15" s="32">
        <v>660</v>
      </c>
      <c r="C15" s="33">
        <v>175218</v>
      </c>
      <c r="D15" s="33">
        <f t="shared" si="0"/>
        <v>115643880</v>
      </c>
      <c r="E15" s="35" t="s">
        <v>54</v>
      </c>
    </row>
    <row r="16" spans="1:7" x14ac:dyDescent="0.25">
      <c r="A16" s="32" t="s">
        <v>6</v>
      </c>
      <c r="B16" s="32">
        <v>540</v>
      </c>
      <c r="C16" s="33">
        <v>420000</v>
      </c>
      <c r="D16" s="33">
        <f t="shared" si="0"/>
        <v>226800000</v>
      </c>
      <c r="E16" s="35" t="s">
        <v>54</v>
      </c>
    </row>
    <row r="17" spans="1:5" x14ac:dyDescent="0.25">
      <c r="A17" s="32" t="s">
        <v>38</v>
      </c>
      <c r="B17" s="32">
        <v>15</v>
      </c>
      <c r="C17" s="33">
        <v>420000</v>
      </c>
      <c r="D17" s="33">
        <f t="shared" si="0"/>
        <v>6300000</v>
      </c>
      <c r="E17" s="35" t="s">
        <v>54</v>
      </c>
    </row>
    <row r="18" spans="1:5" x14ac:dyDescent="0.25">
      <c r="A18" s="36" t="s">
        <v>11</v>
      </c>
      <c r="B18" s="32">
        <v>700</v>
      </c>
      <c r="C18" s="33">
        <v>103314</v>
      </c>
      <c r="D18" s="33">
        <f t="shared" si="0"/>
        <v>72319800</v>
      </c>
      <c r="E18" s="35" t="s">
        <v>54</v>
      </c>
    </row>
    <row r="19" spans="1:5" ht="25.5" x14ac:dyDescent="0.25">
      <c r="A19" s="32" t="s">
        <v>13</v>
      </c>
      <c r="B19" s="32">
        <v>180</v>
      </c>
      <c r="C19" s="33">
        <v>76902</v>
      </c>
      <c r="D19" s="33">
        <f t="shared" si="0"/>
        <v>13842360</v>
      </c>
      <c r="E19" s="35" t="s">
        <v>55</v>
      </c>
    </row>
    <row r="20" spans="1:5" x14ac:dyDescent="0.25">
      <c r="A20" s="32" t="s">
        <v>18</v>
      </c>
      <c r="B20" s="32">
        <v>180</v>
      </c>
      <c r="C20" s="33">
        <v>49542</v>
      </c>
      <c r="D20" s="33">
        <f t="shared" si="0"/>
        <v>8917560</v>
      </c>
      <c r="E20" s="35" t="s">
        <v>52</v>
      </c>
    </row>
    <row r="21" spans="1:5" x14ac:dyDescent="0.25">
      <c r="A21" s="37" t="s">
        <v>30</v>
      </c>
      <c r="B21" s="37">
        <f>SUM(B6:B20)</f>
        <v>8275</v>
      </c>
      <c r="C21" s="38"/>
      <c r="D21" s="38">
        <f>SUM(D6:D20)</f>
        <v>824805100</v>
      </c>
      <c r="E21" s="35"/>
    </row>
    <row r="22" spans="1:5" ht="24" customHeight="1" x14ac:dyDescent="0.25"/>
    <row r="23" spans="1:5" x14ac:dyDescent="0.25">
      <c r="A23" s="86" t="s">
        <v>71</v>
      </c>
      <c r="B23" s="86"/>
      <c r="C23" s="86"/>
      <c r="D23" s="86"/>
      <c r="E23" s="86"/>
    </row>
    <row r="24" spans="1:5" x14ac:dyDescent="0.25">
      <c r="A24" s="26" t="s">
        <v>24</v>
      </c>
      <c r="B24" s="26" t="s">
        <v>25</v>
      </c>
      <c r="C24" s="45" t="s">
        <v>60</v>
      </c>
      <c r="D24" s="46" t="s">
        <v>69</v>
      </c>
      <c r="E24" s="28" t="s">
        <v>56</v>
      </c>
    </row>
    <row r="25" spans="1:5" s="39" customFormat="1" ht="12.75" x14ac:dyDescent="0.2">
      <c r="A25" s="32" t="s">
        <v>19</v>
      </c>
      <c r="B25" s="32">
        <v>7</v>
      </c>
      <c r="C25" s="33">
        <v>71874</v>
      </c>
      <c r="D25" s="83">
        <f>SUM(C25*B25)</f>
        <v>503118</v>
      </c>
      <c r="E25" s="35" t="s">
        <v>52</v>
      </c>
    </row>
    <row r="26" spans="1:5" s="39" customFormat="1" ht="12.75" x14ac:dyDescent="0.2">
      <c r="A26" s="32" t="s">
        <v>10</v>
      </c>
      <c r="B26" s="32">
        <v>55</v>
      </c>
      <c r="C26" s="33">
        <v>97030</v>
      </c>
      <c r="D26" s="83">
        <f t="shared" ref="D26:D38" si="1">SUM(C26*B26)</f>
        <v>5336650</v>
      </c>
      <c r="E26" s="35" t="s">
        <v>53</v>
      </c>
    </row>
    <row r="27" spans="1:5" s="39" customFormat="1" ht="12.75" x14ac:dyDescent="0.2">
      <c r="A27" s="36" t="s">
        <v>8</v>
      </c>
      <c r="B27" s="32">
        <v>25</v>
      </c>
      <c r="C27" s="33">
        <v>129347</v>
      </c>
      <c r="D27" s="84">
        <f t="shared" ref="D27" si="2">SUM(B27*C27)</f>
        <v>3233675</v>
      </c>
      <c r="E27" s="35" t="s">
        <v>53</v>
      </c>
    </row>
    <row r="28" spans="1:5" s="39" customFormat="1" ht="12.75" x14ac:dyDescent="0.2">
      <c r="A28" s="32" t="s">
        <v>16</v>
      </c>
      <c r="B28" s="32">
        <v>430</v>
      </c>
      <c r="C28" s="33">
        <v>49540</v>
      </c>
      <c r="D28" s="83">
        <f t="shared" si="1"/>
        <v>21302200</v>
      </c>
      <c r="E28" s="35" t="s">
        <v>52</v>
      </c>
    </row>
    <row r="29" spans="1:5" s="39" customFormat="1" ht="12.75" x14ac:dyDescent="0.2">
      <c r="A29" s="32" t="s">
        <v>4</v>
      </c>
      <c r="B29" s="32">
        <v>3220</v>
      </c>
      <c r="C29" s="33">
        <v>55338</v>
      </c>
      <c r="D29" s="83">
        <f t="shared" si="1"/>
        <v>178188360</v>
      </c>
      <c r="E29" s="35" t="s">
        <v>55</v>
      </c>
    </row>
    <row r="30" spans="1:5" s="39" customFormat="1" ht="12.75" x14ac:dyDescent="0.2">
      <c r="A30" s="32" t="s">
        <v>74</v>
      </c>
      <c r="B30" s="32">
        <v>667</v>
      </c>
      <c r="C30" s="33">
        <v>103314</v>
      </c>
      <c r="D30" s="83">
        <f t="shared" si="1"/>
        <v>68910438</v>
      </c>
      <c r="E30" s="35" t="s">
        <v>54</v>
      </c>
    </row>
    <row r="31" spans="1:5" s="39" customFormat="1" ht="12.75" x14ac:dyDescent="0.2">
      <c r="A31" s="32" t="s">
        <v>76</v>
      </c>
      <c r="B31" s="32">
        <v>356</v>
      </c>
      <c r="C31" s="33">
        <v>175218</v>
      </c>
      <c r="D31" s="83">
        <f t="shared" si="1"/>
        <v>62377608</v>
      </c>
      <c r="E31" s="35" t="s">
        <v>54</v>
      </c>
    </row>
    <row r="32" spans="1:5" s="39" customFormat="1" ht="12.75" x14ac:dyDescent="0.2">
      <c r="A32" s="36" t="s">
        <v>11</v>
      </c>
      <c r="B32" s="32">
        <v>1154</v>
      </c>
      <c r="C32" s="33">
        <v>103314</v>
      </c>
      <c r="D32" s="83">
        <f t="shared" si="1"/>
        <v>119224356</v>
      </c>
      <c r="E32" s="35" t="s">
        <v>54</v>
      </c>
    </row>
    <row r="33" spans="1:7" s="39" customFormat="1" ht="12.75" x14ac:dyDescent="0.2">
      <c r="A33" s="32" t="s">
        <v>13</v>
      </c>
      <c r="B33" s="32">
        <v>36</v>
      </c>
      <c r="C33" s="33">
        <v>76902</v>
      </c>
      <c r="D33" s="83">
        <f t="shared" si="1"/>
        <v>2768472</v>
      </c>
      <c r="E33" s="35" t="s">
        <v>55</v>
      </c>
    </row>
    <row r="34" spans="1:7" s="39" customFormat="1" ht="25.5" x14ac:dyDescent="0.2">
      <c r="A34" s="36" t="s">
        <v>44</v>
      </c>
      <c r="B34" s="32">
        <v>14</v>
      </c>
      <c r="C34" s="33">
        <v>175218</v>
      </c>
      <c r="D34" s="83">
        <f t="shared" si="1"/>
        <v>2453052</v>
      </c>
      <c r="E34" s="35" t="s">
        <v>54</v>
      </c>
    </row>
    <row r="35" spans="1:7" s="39" customFormat="1" ht="12.75" x14ac:dyDescent="0.2">
      <c r="A35" s="32" t="s">
        <v>18</v>
      </c>
      <c r="B35" s="32">
        <v>53</v>
      </c>
      <c r="C35" s="33">
        <v>49542</v>
      </c>
      <c r="D35" s="83">
        <f t="shared" si="1"/>
        <v>2625726</v>
      </c>
      <c r="E35" s="35" t="s">
        <v>55</v>
      </c>
    </row>
    <row r="36" spans="1:7" s="39" customFormat="1" ht="12.75" x14ac:dyDescent="0.2">
      <c r="A36" s="32" t="s">
        <v>17</v>
      </c>
      <c r="B36" s="32">
        <v>663</v>
      </c>
      <c r="C36" s="33">
        <v>49540</v>
      </c>
      <c r="D36" s="83">
        <f t="shared" si="1"/>
        <v>32845020</v>
      </c>
      <c r="E36" s="35" t="s">
        <v>52</v>
      </c>
    </row>
    <row r="37" spans="1:7" s="39" customFormat="1" ht="12.75" x14ac:dyDescent="0.2">
      <c r="A37" s="32" t="s">
        <v>36</v>
      </c>
      <c r="B37" s="32">
        <v>16</v>
      </c>
      <c r="C37" s="33">
        <v>49540</v>
      </c>
      <c r="D37" s="83">
        <f t="shared" si="1"/>
        <v>792640</v>
      </c>
      <c r="E37" s="35" t="s">
        <v>52</v>
      </c>
    </row>
    <row r="38" spans="1:7" s="39" customFormat="1" ht="12.75" x14ac:dyDescent="0.2">
      <c r="A38" s="32" t="s">
        <v>72</v>
      </c>
      <c r="B38" s="32">
        <v>155</v>
      </c>
      <c r="C38" s="33">
        <v>420000</v>
      </c>
      <c r="D38" s="83">
        <f t="shared" si="1"/>
        <v>65100000</v>
      </c>
      <c r="E38" s="35" t="s">
        <v>54</v>
      </c>
    </row>
    <row r="39" spans="1:7" x14ac:dyDescent="0.25">
      <c r="A39" s="21" t="s">
        <v>30</v>
      </c>
      <c r="B39" s="21">
        <f>SUM(B25:B38)</f>
        <v>6851</v>
      </c>
      <c r="C39" s="19"/>
      <c r="D39" s="85">
        <f>SUM(D25:D38)</f>
        <v>565661315</v>
      </c>
      <c r="E39" s="28"/>
    </row>
    <row r="41" spans="1:7" x14ac:dyDescent="0.25">
      <c r="C41" s="23"/>
      <c r="D41" s="24"/>
    </row>
    <row r="42" spans="1:7" x14ac:dyDescent="0.25">
      <c r="A42" s="86" t="s">
        <v>78</v>
      </c>
      <c r="B42" s="86"/>
      <c r="C42" s="86"/>
      <c r="D42" s="86"/>
      <c r="E42" s="86"/>
      <c r="F42" s="52"/>
      <c r="G42" s="52"/>
    </row>
    <row r="43" spans="1:7" x14ac:dyDescent="0.25">
      <c r="A43" s="26" t="s">
        <v>24</v>
      </c>
      <c r="B43" s="1" t="s">
        <v>25</v>
      </c>
      <c r="C43" s="53" t="s">
        <v>57</v>
      </c>
      <c r="D43" s="46" t="s">
        <v>69</v>
      </c>
      <c r="E43" s="53"/>
      <c r="F43" s="24"/>
      <c r="G43" s="48"/>
    </row>
    <row r="44" spans="1:7" x14ac:dyDescent="0.25">
      <c r="A44" s="32" t="s">
        <v>16</v>
      </c>
      <c r="B44" s="32">
        <v>207</v>
      </c>
      <c r="C44" s="33">
        <v>49540</v>
      </c>
      <c r="D44" s="79">
        <f>SUM(C44*B44)</f>
        <v>10254780</v>
      </c>
      <c r="E44" s="35" t="s">
        <v>52</v>
      </c>
      <c r="F44" s="49"/>
    </row>
    <row r="45" spans="1:7" x14ac:dyDescent="0.25">
      <c r="A45" s="32" t="s">
        <v>4</v>
      </c>
      <c r="B45" s="32">
        <v>2890</v>
      </c>
      <c r="C45" s="33">
        <v>55338</v>
      </c>
      <c r="D45" s="79">
        <f t="shared" ref="D45:D50" si="3">SUM(C45*B45)</f>
        <v>159926820</v>
      </c>
      <c r="E45" s="35" t="s">
        <v>55</v>
      </c>
      <c r="F45" s="49"/>
    </row>
    <row r="46" spans="1:7" x14ac:dyDescent="0.25">
      <c r="A46" s="32" t="s">
        <v>74</v>
      </c>
      <c r="B46" s="32">
        <v>820</v>
      </c>
      <c r="C46" s="33">
        <v>103314</v>
      </c>
      <c r="D46" s="79">
        <f t="shared" si="3"/>
        <v>84717480</v>
      </c>
      <c r="E46" s="35" t="s">
        <v>54</v>
      </c>
      <c r="F46" s="49"/>
    </row>
    <row r="47" spans="1:7" x14ac:dyDescent="0.25">
      <c r="A47" s="32" t="s">
        <v>7</v>
      </c>
      <c r="B47" s="32">
        <v>468</v>
      </c>
      <c r="C47" s="33">
        <v>175218</v>
      </c>
      <c r="D47" s="79">
        <f t="shared" si="3"/>
        <v>82002024</v>
      </c>
      <c r="E47" s="35" t="s">
        <v>54</v>
      </c>
      <c r="F47" s="49"/>
    </row>
    <row r="48" spans="1:7" x14ac:dyDescent="0.25">
      <c r="A48" s="36" t="s">
        <v>11</v>
      </c>
      <c r="B48" s="32">
        <v>454</v>
      </c>
      <c r="C48" s="33">
        <v>103314</v>
      </c>
      <c r="D48" s="79">
        <f t="shared" si="3"/>
        <v>46904556</v>
      </c>
      <c r="E48" s="35" t="s">
        <v>54</v>
      </c>
      <c r="F48" s="49"/>
    </row>
    <row r="49" spans="1:7" x14ac:dyDescent="0.25">
      <c r="A49" s="32" t="s">
        <v>18</v>
      </c>
      <c r="B49" s="32">
        <v>190</v>
      </c>
      <c r="C49" s="33">
        <v>49542</v>
      </c>
      <c r="D49" s="79">
        <f t="shared" si="3"/>
        <v>9412980</v>
      </c>
      <c r="E49" s="35" t="s">
        <v>52</v>
      </c>
      <c r="F49" s="49"/>
    </row>
    <row r="50" spans="1:7" x14ac:dyDescent="0.25">
      <c r="A50" s="32" t="s">
        <v>6</v>
      </c>
      <c r="B50" s="32">
        <v>515</v>
      </c>
      <c r="C50" s="54">
        <v>420000</v>
      </c>
      <c r="D50" s="79">
        <f t="shared" si="3"/>
        <v>216300000</v>
      </c>
      <c r="E50" s="35" t="s">
        <v>54</v>
      </c>
      <c r="F50" s="49"/>
    </row>
    <row r="51" spans="1:7" ht="12" customHeight="1" x14ac:dyDescent="0.25">
      <c r="A51" s="37" t="s">
        <v>30</v>
      </c>
      <c r="B51" s="37"/>
      <c r="C51" s="37"/>
      <c r="D51" s="80">
        <f>SUM(D44:D50)</f>
        <v>609518640</v>
      </c>
      <c r="E51" s="55"/>
      <c r="F51" s="51"/>
      <c r="G51" s="50"/>
    </row>
    <row r="52" spans="1:7" ht="1.5" hidden="1" customHeight="1" x14ac:dyDescent="0.25">
      <c r="C52" s="23"/>
      <c r="D52" s="81"/>
    </row>
    <row r="53" spans="1:7" x14ac:dyDescent="0.25">
      <c r="C53" s="23"/>
      <c r="D53" s="81"/>
    </row>
    <row r="54" spans="1:7" ht="15.75" x14ac:dyDescent="0.25">
      <c r="A54" s="43" t="s">
        <v>31</v>
      </c>
      <c r="B54" s="44"/>
      <c r="C54" s="44"/>
      <c r="D54" s="82">
        <f>SUM(D51+D39+D21)</f>
        <v>1999985055</v>
      </c>
    </row>
    <row r="55" spans="1:7" ht="24" customHeight="1" x14ac:dyDescent="0.25"/>
    <row r="57" spans="1:7" x14ac:dyDescent="0.25">
      <c r="A57" s="29" t="s">
        <v>56</v>
      </c>
      <c r="B57" s="66" t="s">
        <v>61</v>
      </c>
      <c r="C57" s="66"/>
      <c r="E57"/>
    </row>
    <row r="58" spans="1:7" x14ac:dyDescent="0.25">
      <c r="A58" s="28" t="s">
        <v>54</v>
      </c>
      <c r="B58" s="56">
        <f>SUM(D14+D15+D16+D17+D18+D30+D31+D32+D34+D38+D46+D47+D48+D50)</f>
        <v>1251704394</v>
      </c>
      <c r="C58" s="56"/>
      <c r="E58"/>
    </row>
    <row r="59" spans="1:7" x14ac:dyDescent="0.25">
      <c r="A59" s="28" t="s">
        <v>53</v>
      </c>
      <c r="B59" s="56">
        <f>SUM(D27+D26+D9+D10)</f>
        <v>27326825</v>
      </c>
      <c r="C59" s="56"/>
      <c r="E59"/>
    </row>
    <row r="60" spans="1:7" ht="30" x14ac:dyDescent="0.25">
      <c r="A60" s="28" t="s">
        <v>55</v>
      </c>
      <c r="B60" s="56">
        <f>SUM(D13+D19+D29+D33+D35+D45)</f>
        <v>578703738</v>
      </c>
      <c r="C60" s="56"/>
      <c r="E60"/>
    </row>
    <row r="61" spans="1:7" ht="30" x14ac:dyDescent="0.25">
      <c r="A61" s="28" t="s">
        <v>52</v>
      </c>
      <c r="B61" s="56">
        <f>SUM(D37+D36+D28+D25+D20+D12+D11+D8+D7+D6+D44+D49)</f>
        <v>142250098</v>
      </c>
      <c r="C61" s="56"/>
      <c r="E61"/>
    </row>
    <row r="62" spans="1:7" x14ac:dyDescent="0.25">
      <c r="A62" s="30" t="s">
        <v>31</v>
      </c>
      <c r="B62" s="78">
        <f>SUM(B58:C61)</f>
        <v>1999985055</v>
      </c>
      <c r="C62" s="78"/>
      <c r="E62"/>
    </row>
    <row r="64" spans="1:7" ht="28.5" customHeight="1" x14ac:dyDescent="0.25"/>
    <row r="66" spans="1:5" x14ac:dyDescent="0.25">
      <c r="A66" s="9" t="s">
        <v>64</v>
      </c>
      <c r="B66" s="9"/>
      <c r="C66" s="31"/>
      <c r="D66" s="9" t="s">
        <v>32</v>
      </c>
      <c r="E66"/>
    </row>
    <row r="67" spans="1:5" x14ac:dyDescent="0.25">
      <c r="A67" s="9" t="s">
        <v>65</v>
      </c>
      <c r="B67" s="9"/>
      <c r="C67" s="31"/>
      <c r="D67" s="9" t="s">
        <v>66</v>
      </c>
      <c r="E67"/>
    </row>
  </sheetData>
  <mergeCells count="11">
    <mergeCell ref="B62:C62"/>
    <mergeCell ref="B57:C57"/>
    <mergeCell ref="B60:C60"/>
    <mergeCell ref="B61:C61"/>
    <mergeCell ref="B58:C58"/>
    <mergeCell ref="B59:C59"/>
    <mergeCell ref="A42:E42"/>
    <mergeCell ref="A1:E1"/>
    <mergeCell ref="A2:E2"/>
    <mergeCell ref="A4:E4"/>
    <mergeCell ref="A23:E23"/>
  </mergeCells>
  <pageMargins left="0.70866141732283472" right="0.70866141732283472" top="0.74803149606299213" bottom="0.74803149606299213" header="0.31496062992125984" footer="0.31496062992125984"/>
  <pageSetup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"/>
  <sheetViews>
    <sheetView topLeftCell="B1" workbookViewId="0">
      <selection activeCell="L17" sqref="L17"/>
    </sheetView>
  </sheetViews>
  <sheetFormatPr baseColWidth="10" defaultRowHeight="15" x14ac:dyDescent="0.25"/>
  <cols>
    <col min="1" max="1" width="23.85546875" customWidth="1"/>
    <col min="2" max="3" width="19.28515625" customWidth="1"/>
    <col min="5" max="5" width="26.85546875" customWidth="1"/>
    <col min="6" max="6" width="15.85546875" customWidth="1"/>
    <col min="10" max="10" width="15.140625" style="12" bestFit="1" customWidth="1"/>
    <col min="11" max="11" width="11.5703125" bestFit="1" customWidth="1"/>
    <col min="12" max="12" width="12.5703125" bestFit="1" customWidth="1"/>
  </cols>
  <sheetData>
    <row r="1" spans="1:12" x14ac:dyDescent="0.25">
      <c r="A1" s="57" t="s">
        <v>0</v>
      </c>
      <c r="B1" s="57"/>
      <c r="C1" s="8"/>
      <c r="E1" s="57" t="s">
        <v>20</v>
      </c>
      <c r="F1" s="57"/>
    </row>
    <row r="2" spans="1:12" x14ac:dyDescent="0.25">
      <c r="A2" s="6" t="s">
        <v>1</v>
      </c>
      <c r="B2" s="6" t="s">
        <v>2</v>
      </c>
      <c r="C2" s="9"/>
      <c r="E2" s="6" t="s">
        <v>1</v>
      </c>
      <c r="F2" s="6" t="s">
        <v>2</v>
      </c>
    </row>
    <row r="3" spans="1:12" x14ac:dyDescent="0.25">
      <c r="A3" s="1">
        <v>168</v>
      </c>
      <c r="B3" s="1">
        <v>2629</v>
      </c>
      <c r="E3" s="1">
        <v>166</v>
      </c>
      <c r="F3" s="1">
        <v>3358</v>
      </c>
      <c r="H3">
        <f>+B3+F3</f>
        <v>5987</v>
      </c>
    </row>
    <row r="4" spans="1:12" ht="41.25" customHeight="1" x14ac:dyDescent="0.25">
      <c r="A4" s="75" t="s">
        <v>3</v>
      </c>
      <c r="B4" s="75"/>
      <c r="C4" s="10"/>
      <c r="E4" s="76" t="s">
        <v>15</v>
      </c>
      <c r="F4" s="77"/>
      <c r="G4" s="77"/>
    </row>
    <row r="5" spans="1:12" ht="41.25" customHeight="1" x14ac:dyDescent="0.25">
      <c r="A5" s="2" t="s">
        <v>24</v>
      </c>
      <c r="B5" s="2" t="s">
        <v>1</v>
      </c>
      <c r="C5" s="3" t="s">
        <v>23</v>
      </c>
      <c r="E5" s="2" t="s">
        <v>22</v>
      </c>
      <c r="F5" s="2" t="s">
        <v>1</v>
      </c>
      <c r="G5" s="14" t="s">
        <v>23</v>
      </c>
      <c r="H5" s="1" t="s">
        <v>25</v>
      </c>
      <c r="I5" s="1" t="s">
        <v>26</v>
      </c>
      <c r="J5" s="16" t="s">
        <v>27</v>
      </c>
      <c r="K5" s="3" t="s">
        <v>28</v>
      </c>
    </row>
    <row r="6" spans="1:12" x14ac:dyDescent="0.25">
      <c r="A6" s="3" t="s">
        <v>4</v>
      </c>
      <c r="B6" s="1">
        <v>59</v>
      </c>
      <c r="C6" s="1">
        <v>1123</v>
      </c>
      <c r="E6" s="3" t="s">
        <v>4</v>
      </c>
      <c r="F6" s="1">
        <v>100</v>
      </c>
      <c r="G6" s="15">
        <v>2170</v>
      </c>
      <c r="H6" s="1">
        <f>SUM(G6+C6)</f>
        <v>3293</v>
      </c>
      <c r="I6" s="1">
        <v>52867</v>
      </c>
      <c r="J6" s="17">
        <f>SUM(H6*I6)</f>
        <v>174091031</v>
      </c>
      <c r="K6" s="18">
        <f>SUM(J6/6)</f>
        <v>29015171.833333332</v>
      </c>
      <c r="L6" s="13">
        <f>SUM(K6*5)</f>
        <v>145075859.16666666</v>
      </c>
    </row>
    <row r="7" spans="1:12" x14ac:dyDescent="0.25">
      <c r="A7" s="3" t="s">
        <v>5</v>
      </c>
      <c r="B7" s="1">
        <v>18</v>
      </c>
      <c r="C7" s="1">
        <v>204</v>
      </c>
      <c r="E7" s="3" t="s">
        <v>5</v>
      </c>
      <c r="F7" s="1">
        <v>5</v>
      </c>
      <c r="G7" s="15">
        <v>29</v>
      </c>
      <c r="H7" s="1">
        <f t="shared" ref="H7:H11" si="0">SUM(G7+C7)</f>
        <v>233</v>
      </c>
      <c r="I7" s="1">
        <v>99660</v>
      </c>
      <c r="J7" s="17">
        <f t="shared" ref="J7:J11" si="1">SUM(H7*I7)</f>
        <v>23220780</v>
      </c>
      <c r="K7" s="18">
        <f t="shared" ref="K7:K11" si="2">SUM(J7/6)</f>
        <v>3870130</v>
      </c>
      <c r="L7" s="13">
        <f t="shared" ref="L7:L12" si="3">SUM(K7*5)</f>
        <v>19350650</v>
      </c>
    </row>
    <row r="8" spans="1:12" x14ac:dyDescent="0.25">
      <c r="A8" s="3" t="s">
        <v>7</v>
      </c>
      <c r="B8" s="1">
        <v>4</v>
      </c>
      <c r="C8" s="1">
        <v>140</v>
      </c>
      <c r="E8" s="3" t="s">
        <v>7</v>
      </c>
      <c r="F8" s="1">
        <v>11</v>
      </c>
      <c r="G8" s="15">
        <v>171</v>
      </c>
      <c r="H8" s="1">
        <f t="shared" si="0"/>
        <v>311</v>
      </c>
      <c r="I8" s="1">
        <v>169833</v>
      </c>
      <c r="J8" s="17">
        <f t="shared" si="1"/>
        <v>52818063</v>
      </c>
      <c r="K8" s="18">
        <f t="shared" si="2"/>
        <v>8803010.5</v>
      </c>
      <c r="L8" s="13">
        <f t="shared" si="3"/>
        <v>44015052.5</v>
      </c>
    </row>
    <row r="9" spans="1:12" ht="45" x14ac:dyDescent="0.25">
      <c r="A9" s="3" t="s">
        <v>11</v>
      </c>
      <c r="B9" s="1">
        <v>6</v>
      </c>
      <c r="C9" s="1">
        <v>43</v>
      </c>
      <c r="E9" s="3" t="s">
        <v>11</v>
      </c>
      <c r="F9" s="1">
        <v>22</v>
      </c>
      <c r="G9" s="15">
        <v>604</v>
      </c>
      <c r="H9" s="1">
        <f t="shared" si="0"/>
        <v>647</v>
      </c>
      <c r="I9" s="1">
        <v>93600</v>
      </c>
      <c r="J9" s="17">
        <f t="shared" si="1"/>
        <v>60559200</v>
      </c>
      <c r="K9" s="18">
        <f t="shared" si="2"/>
        <v>10093200</v>
      </c>
      <c r="L9" s="13">
        <f t="shared" si="3"/>
        <v>50466000</v>
      </c>
    </row>
    <row r="10" spans="1:12" x14ac:dyDescent="0.25">
      <c r="A10" s="3" t="s">
        <v>13</v>
      </c>
      <c r="B10" s="1">
        <v>7</v>
      </c>
      <c r="C10" s="1">
        <v>20</v>
      </c>
      <c r="E10" s="3" t="s">
        <v>13</v>
      </c>
      <c r="F10" s="1">
        <v>6</v>
      </c>
      <c r="G10" s="15">
        <v>46</v>
      </c>
      <c r="H10" s="1">
        <f t="shared" si="0"/>
        <v>66</v>
      </c>
      <c r="I10" s="1">
        <v>74186</v>
      </c>
      <c r="J10" s="17">
        <f t="shared" si="1"/>
        <v>4896276</v>
      </c>
      <c r="K10" s="18">
        <f t="shared" si="2"/>
        <v>816046</v>
      </c>
      <c r="L10" s="13">
        <f t="shared" si="3"/>
        <v>4080230</v>
      </c>
    </row>
    <row r="11" spans="1:12" x14ac:dyDescent="0.25">
      <c r="E11" s="3" t="s">
        <v>18</v>
      </c>
      <c r="F11" s="1">
        <v>7</v>
      </c>
      <c r="G11" s="15">
        <v>29</v>
      </c>
      <c r="H11" s="1">
        <f t="shared" si="0"/>
        <v>29</v>
      </c>
      <c r="I11" s="1">
        <v>46888</v>
      </c>
      <c r="J11" s="17">
        <f t="shared" si="1"/>
        <v>1359752</v>
      </c>
      <c r="K11" s="18">
        <f t="shared" si="2"/>
        <v>226625.33333333334</v>
      </c>
      <c r="L11" s="13">
        <f t="shared" si="3"/>
        <v>1133126.6666666667</v>
      </c>
    </row>
    <row r="12" spans="1:12" x14ac:dyDescent="0.25">
      <c r="H12" s="1"/>
      <c r="I12" s="1"/>
      <c r="J12" s="18">
        <f>SUM(J6:J11)</f>
        <v>316945102</v>
      </c>
      <c r="K12" s="18">
        <f>SUM(K6:K11)</f>
        <v>52824183.666666664</v>
      </c>
      <c r="L12" s="13">
        <f t="shared" si="3"/>
        <v>264120918.33333331</v>
      </c>
    </row>
    <row r="13" spans="1:12" x14ac:dyDescent="0.25">
      <c r="A13" s="7"/>
      <c r="B13" s="6"/>
      <c r="C13" s="9"/>
    </row>
    <row r="14" spans="1:12" x14ac:dyDescent="0.25">
      <c r="L14" s="13" t="e">
        <f>SUM(L12+NOVEDADES!#REF!)</f>
        <v>#REF!</v>
      </c>
    </row>
  </sheetData>
  <mergeCells count="4">
    <mergeCell ref="A1:B1"/>
    <mergeCell ref="E1:F1"/>
    <mergeCell ref="A4:B4"/>
    <mergeCell ref="E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zoomScale="115" zoomScaleNormal="115" workbookViewId="0">
      <selection sqref="A1:XFD1048576"/>
    </sheetView>
  </sheetViews>
  <sheetFormatPr baseColWidth="10" defaultRowHeight="15" x14ac:dyDescent="0.25"/>
  <cols>
    <col min="1" max="1" width="23.85546875" customWidth="1"/>
    <col min="2" max="3" width="19.28515625" customWidth="1"/>
    <col min="5" max="5" width="26.85546875" customWidth="1"/>
    <col min="6" max="6" width="15.85546875" customWidth="1"/>
  </cols>
  <sheetData>
    <row r="1" spans="1:8" x14ac:dyDescent="0.25">
      <c r="A1" s="57" t="s">
        <v>0</v>
      </c>
      <c r="B1" s="57"/>
      <c r="C1" s="8"/>
      <c r="E1" s="57" t="s">
        <v>20</v>
      </c>
      <c r="F1" s="57"/>
    </row>
    <row r="2" spans="1:8" x14ac:dyDescent="0.25">
      <c r="A2" s="6" t="s">
        <v>1</v>
      </c>
      <c r="B2" s="6" t="s">
        <v>2</v>
      </c>
      <c r="C2" s="9"/>
      <c r="E2" s="6" t="s">
        <v>1</v>
      </c>
      <c r="F2" s="6" t="s">
        <v>2</v>
      </c>
    </row>
    <row r="3" spans="1:8" x14ac:dyDescent="0.25">
      <c r="A3" s="1">
        <v>168</v>
      </c>
      <c r="B3" s="1">
        <v>2629</v>
      </c>
      <c r="E3" s="1">
        <v>166</v>
      </c>
      <c r="F3" s="1">
        <v>3358</v>
      </c>
      <c r="H3">
        <f>+B3+F3</f>
        <v>5987</v>
      </c>
    </row>
    <row r="4" spans="1:8" ht="41.25" customHeight="1" x14ac:dyDescent="0.25">
      <c r="A4" s="75" t="s">
        <v>3</v>
      </c>
      <c r="B4" s="75"/>
      <c r="C4" s="10"/>
      <c r="E4" s="76" t="s">
        <v>15</v>
      </c>
      <c r="F4" s="77"/>
      <c r="G4" s="77"/>
    </row>
    <row r="5" spans="1:8" ht="41.25" customHeight="1" x14ac:dyDescent="0.25">
      <c r="A5" s="2" t="s">
        <v>24</v>
      </c>
      <c r="B5" s="2" t="s">
        <v>1</v>
      </c>
      <c r="C5" s="3" t="s">
        <v>23</v>
      </c>
      <c r="E5" s="2" t="s">
        <v>22</v>
      </c>
      <c r="F5" s="2" t="s">
        <v>1</v>
      </c>
      <c r="G5" s="3" t="s">
        <v>23</v>
      </c>
    </row>
    <row r="6" spans="1:8" x14ac:dyDescent="0.25">
      <c r="A6" s="3" t="s">
        <v>4</v>
      </c>
      <c r="B6" s="1">
        <v>59</v>
      </c>
      <c r="C6" s="1">
        <v>1123</v>
      </c>
      <c r="E6" s="3" t="s">
        <v>4</v>
      </c>
      <c r="F6" s="1">
        <v>100</v>
      </c>
      <c r="G6" s="1">
        <v>2170</v>
      </c>
      <c r="H6">
        <f>SUM(C6+G6)</f>
        <v>3293</v>
      </c>
    </row>
    <row r="7" spans="1:8" x14ac:dyDescent="0.25">
      <c r="A7" s="3" t="s">
        <v>5</v>
      </c>
      <c r="B7" s="1">
        <v>18</v>
      </c>
      <c r="C7" s="1">
        <v>204</v>
      </c>
      <c r="E7" s="3" t="s">
        <v>5</v>
      </c>
      <c r="F7" s="1">
        <v>5</v>
      </c>
      <c r="G7" s="1">
        <v>29</v>
      </c>
      <c r="H7">
        <f>SUM(C7+G7)</f>
        <v>233</v>
      </c>
    </row>
    <row r="8" spans="1:8" x14ac:dyDescent="0.25">
      <c r="A8" s="3" t="s">
        <v>6</v>
      </c>
      <c r="B8" s="1">
        <v>30</v>
      </c>
      <c r="C8" s="1">
        <v>321</v>
      </c>
      <c r="E8" s="3" t="s">
        <v>7</v>
      </c>
      <c r="F8" s="1">
        <v>11</v>
      </c>
      <c r="G8" s="1">
        <v>171</v>
      </c>
      <c r="H8">
        <f t="shared" ref="H8:H19" si="0">SUM(C8+G8)</f>
        <v>492</v>
      </c>
    </row>
    <row r="9" spans="1:8" ht="30" x14ac:dyDescent="0.25">
      <c r="A9" s="3" t="s">
        <v>7</v>
      </c>
      <c r="B9" s="1">
        <v>4</v>
      </c>
      <c r="C9" s="1">
        <v>140</v>
      </c>
      <c r="E9" s="3" t="s">
        <v>11</v>
      </c>
      <c r="F9" s="1">
        <v>22</v>
      </c>
      <c r="G9" s="1">
        <v>604</v>
      </c>
      <c r="H9">
        <f t="shared" si="0"/>
        <v>744</v>
      </c>
    </row>
    <row r="10" spans="1:8" ht="30" x14ac:dyDescent="0.25">
      <c r="A10" s="3" t="s">
        <v>8</v>
      </c>
      <c r="B10" s="1">
        <v>3</v>
      </c>
      <c r="C10" s="1">
        <v>23</v>
      </c>
      <c r="E10" s="3" t="s">
        <v>18</v>
      </c>
      <c r="F10" s="1">
        <v>7</v>
      </c>
      <c r="G10" s="1">
        <v>29</v>
      </c>
      <c r="H10">
        <f t="shared" si="0"/>
        <v>52</v>
      </c>
    </row>
    <row r="11" spans="1:8" ht="45" x14ac:dyDescent="0.25">
      <c r="A11" s="3" t="s">
        <v>9</v>
      </c>
      <c r="B11" s="1">
        <v>5</v>
      </c>
      <c r="C11" s="1">
        <v>21</v>
      </c>
      <c r="E11" s="4" t="s">
        <v>10</v>
      </c>
      <c r="F11" s="5">
        <v>1</v>
      </c>
      <c r="G11" s="1">
        <v>3</v>
      </c>
      <c r="H11">
        <f t="shared" si="0"/>
        <v>24</v>
      </c>
    </row>
    <row r="12" spans="1:8" ht="30" x14ac:dyDescent="0.25">
      <c r="A12" s="3" t="s">
        <v>10</v>
      </c>
      <c r="B12" s="1">
        <v>1</v>
      </c>
      <c r="C12" s="1">
        <v>3</v>
      </c>
      <c r="E12" s="3" t="s">
        <v>19</v>
      </c>
      <c r="F12" s="1">
        <v>3</v>
      </c>
      <c r="G12" s="1">
        <v>19</v>
      </c>
      <c r="H12">
        <f t="shared" si="0"/>
        <v>22</v>
      </c>
    </row>
    <row r="13" spans="1:8" ht="45" x14ac:dyDescent="0.25">
      <c r="A13" s="3" t="s">
        <v>11</v>
      </c>
      <c r="B13" s="1">
        <v>6</v>
      </c>
      <c r="C13" s="1">
        <v>43</v>
      </c>
      <c r="E13" s="3" t="s">
        <v>16</v>
      </c>
      <c r="F13" s="1">
        <v>7</v>
      </c>
      <c r="G13" s="1">
        <v>166</v>
      </c>
      <c r="H13">
        <f t="shared" si="0"/>
        <v>209</v>
      </c>
    </row>
    <row r="14" spans="1:8" ht="30" x14ac:dyDescent="0.25">
      <c r="A14" s="3" t="s">
        <v>12</v>
      </c>
      <c r="B14" s="1">
        <v>14</v>
      </c>
      <c r="C14" s="1">
        <v>183</v>
      </c>
      <c r="E14" s="3" t="s">
        <v>17</v>
      </c>
      <c r="F14" s="1">
        <v>4</v>
      </c>
      <c r="G14" s="1">
        <v>121</v>
      </c>
      <c r="H14">
        <f t="shared" si="0"/>
        <v>304</v>
      </c>
    </row>
    <row r="15" spans="1:8" x14ac:dyDescent="0.25">
      <c r="A15" s="3" t="s">
        <v>13</v>
      </c>
      <c r="B15" s="1">
        <v>7</v>
      </c>
      <c r="C15" s="1">
        <v>20</v>
      </c>
      <c r="E15" s="3" t="s">
        <v>13</v>
      </c>
      <c r="F15" s="1">
        <v>6</v>
      </c>
      <c r="G15" s="1">
        <v>46</v>
      </c>
      <c r="H15">
        <f t="shared" si="0"/>
        <v>66</v>
      </c>
    </row>
    <row r="16" spans="1:8" x14ac:dyDescent="0.25">
      <c r="A16" s="3" t="s">
        <v>14</v>
      </c>
      <c r="B16" s="1">
        <v>4</v>
      </c>
      <c r="C16" s="1">
        <v>28</v>
      </c>
      <c r="E16" s="3"/>
      <c r="F16" s="1">
        <f>SUM(F5:F15)</f>
        <v>166</v>
      </c>
      <c r="G16" s="1"/>
      <c r="H16">
        <f t="shared" si="0"/>
        <v>28</v>
      </c>
    </row>
    <row r="17" spans="1:8" ht="30" x14ac:dyDescent="0.25">
      <c r="A17" s="3" t="s">
        <v>16</v>
      </c>
      <c r="B17" s="1">
        <v>21</v>
      </c>
      <c r="C17" s="1">
        <v>334</v>
      </c>
      <c r="E17" s="3"/>
      <c r="F17" s="1"/>
      <c r="H17">
        <f t="shared" si="0"/>
        <v>334</v>
      </c>
    </row>
    <row r="18" spans="1:8" ht="30" x14ac:dyDescent="0.25">
      <c r="A18" s="3" t="s">
        <v>17</v>
      </c>
      <c r="B18" s="1">
        <v>4</v>
      </c>
      <c r="C18" s="11">
        <v>20</v>
      </c>
      <c r="H18">
        <f>SUM(C18)</f>
        <v>20</v>
      </c>
    </row>
    <row r="19" spans="1:8" ht="30" x14ac:dyDescent="0.25">
      <c r="A19" s="4" t="s">
        <v>19</v>
      </c>
      <c r="B19" s="5">
        <v>6</v>
      </c>
      <c r="C19" s="1">
        <v>186</v>
      </c>
      <c r="H19">
        <f t="shared" si="0"/>
        <v>186</v>
      </c>
    </row>
    <row r="21" spans="1:8" x14ac:dyDescent="0.25">
      <c r="A21" s="7" t="s">
        <v>21</v>
      </c>
      <c r="B21" s="6">
        <v>5987</v>
      </c>
      <c r="C21" s="9"/>
    </row>
  </sheetData>
  <mergeCells count="4">
    <mergeCell ref="A1:B1"/>
    <mergeCell ref="A4:B4"/>
    <mergeCell ref="E1:F1"/>
    <mergeCell ref="E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NOVEDADES</vt:lpstr>
      <vt:lpstr>INCAPACIDADES</vt:lpstr>
      <vt:lpstr>incapa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EDUARDO ENRIQUE NOGUERA PEREZ</cp:lastModifiedBy>
  <cp:lastPrinted>2023-01-24T18:56:43Z</cp:lastPrinted>
  <dcterms:created xsi:type="dcterms:W3CDTF">2020-07-02T17:52:05Z</dcterms:created>
  <dcterms:modified xsi:type="dcterms:W3CDTF">2023-01-24T18:56:47Z</dcterms:modified>
</cp:coreProperties>
</file>