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5480" windowHeight="4215" firstSheet="3" activeTab="3"/>
  </bookViews>
  <sheets>
    <sheet name="BALANCE JULIO 8 CON RADIOLOGIA" sheetId="1" state="hidden" r:id="rId1"/>
    <sheet name="Hoja1" sheetId="2" state="hidden" r:id="rId2"/>
    <sheet name="b" sheetId="3" state="hidden" r:id="rId3"/>
    <sheet name="CANTIDADES DE OBRA" sheetId="3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J2" localSheetId="2">#REF!</definedName>
    <definedName name="_J2">#REF!</definedName>
    <definedName name="A_IMPRESIÓN_IM" localSheetId="2">#REF!</definedName>
    <definedName name="A_IMPRESIÓN_IM">#REF!</definedName>
    <definedName name="Acido_Muriatico" localSheetId="2">#REF!</definedName>
    <definedName name="Acido_Muriatico">#REF!</definedName>
    <definedName name="AD" localSheetId="2">#REF!</definedName>
    <definedName name="AD">#REF!</definedName>
    <definedName name="Almacenista" localSheetId="2">#REF!</definedName>
    <definedName name="Almacenista">#REF!</definedName>
    <definedName name="Andamios" localSheetId="2">[1]LBM!#REF!</definedName>
    <definedName name="Andamios" localSheetId="0">[1]LBM!#REF!</definedName>
    <definedName name="Andamios">[1]LBM!#REF!</definedName>
    <definedName name="Angulo_en_aluminio_1_2__x_1_2__x_1_16" localSheetId="2">[1]LBM!#REF!</definedName>
    <definedName name="Angulo_en_aluminio_1_2__x_1_2__x_1_16" localSheetId="0">[1]LBM!#REF!</definedName>
    <definedName name="Angulo_en_aluminio_1_2__x_1_2__x_1_16">[1]LBM!#REF!</definedName>
    <definedName name="Angulo_hierro_2_1_2__x_3_13" localSheetId="2">[1]LBM!#REF!</definedName>
    <definedName name="Angulo_hierro_2_1_2__x_3_13" localSheetId="0">[1]LBM!#REF!</definedName>
    <definedName name="Angulo_hierro_2_1_2__x_3_13">[1]LBM!#REF!</definedName>
    <definedName name="Anticorrosivo_Rojo_Claro" localSheetId="2">[1]LBM!#REF!</definedName>
    <definedName name="Anticorrosivo_Rojo_Claro" localSheetId="0">[1]LBM!#REF!</definedName>
    <definedName name="Anticorrosivo_Rojo_Claro">[1]LBM!#REF!</definedName>
    <definedName name="Aparatos_Telefonicos_para_extensiones" localSheetId="2">[1]LBM!#REF!</definedName>
    <definedName name="Aparatos_Telefonicos_para_extensiones" localSheetId="0">[1]LBM!#REF!</definedName>
    <definedName name="Aparatos_Telefonicos_para_extensiones">[1]LBM!#REF!</definedName>
    <definedName name="Aparatos_Telefonicos_secretariales" localSheetId="2">[1]LBM!#REF!</definedName>
    <definedName name="Aparatos_Telefonicos_secretariales" localSheetId="0">[1]LBM!#REF!</definedName>
    <definedName name="Aparatos_Telefonicos_secretariales">[1]LBM!#REF!</definedName>
    <definedName name="Aplique_Cilindrico_de_Pared_en_Acero_Galvanizado_de_1x26_W._120_V." localSheetId="2">[1]LBM!#REF!</definedName>
    <definedName name="Aplique_Cilindrico_de_Pared_en_Acero_Galvanizado_de_1x26_W._120_V." localSheetId="0">[1]LBM!#REF!</definedName>
    <definedName name="Aplique_Cilindrico_de_Pared_en_Acero_Galvanizado_de_1x26_W._120_V.">[1]LBM!#REF!</definedName>
    <definedName name="Aplique_Cilindrico_de_Pared_en_Acero_Galvanizado_de_2x26_W._120_V." localSheetId="2">[1]LBM!#REF!</definedName>
    <definedName name="Aplique_Cilindrico_de_Pared_en_Acero_Galvanizado_de_2x26_W._120_V." localSheetId="0">[1]LBM!#REF!</definedName>
    <definedName name="Aplique_Cilindrico_de_Pared_en_Acero_Galvanizado_de_2x26_W._120_V.">[1]LBM!#REF!</definedName>
    <definedName name="Aplique_Cilindrico_de_Techo_en_Acero_Galvanizado_de_2x26_W._120_V." localSheetId="2">[1]LBM!#REF!</definedName>
    <definedName name="Aplique_Cilindrico_de_Techo_en_Acero_Galvanizado_de_2x26_W._120_V." localSheetId="0">[1]LBM!#REF!</definedName>
    <definedName name="Aplique_Cilindrico_de_Techo_en_Acero_Galvanizado_de_2x26_W._120_V.">[1]LBM!#REF!</definedName>
    <definedName name="APU_1.1.1">'[2]ANALISIS DE PRECIOS UNITARIOS'!$I$47</definedName>
    <definedName name="APU_1.1.2">'[2]ANALISIS DE PRECIOS UNITARIOS'!$I$50</definedName>
    <definedName name="APU_1.1.3">'[2]ANALISIS DE PRECIOS UNITARIOS'!$I$53</definedName>
    <definedName name="APU_1.1.4">'[2]ANALISIS DE PRECIOS UNITARIOS'!$I$56</definedName>
    <definedName name="APU_1.1.5">'[2]ANALISIS DE PRECIOS UNITARIOS'!$I$59</definedName>
    <definedName name="APU_1.2.1">'[2]ANALISIS DE PRECIOS UNITARIOS'!$I$63</definedName>
    <definedName name="APU_1.2.2">'[2]ANALISIS DE PRECIOS UNITARIOS'!$I$66</definedName>
    <definedName name="APU_1.2.3">'[2]ANALISIS DE PRECIOS UNITARIOS'!$I$69</definedName>
    <definedName name="APU_1.3.1">'[2]ANALISIS DE PRECIOS UNITARIOS'!$I$73</definedName>
    <definedName name="APU_1.3.2">'[2]ANALISIS DE PRECIOS UNITARIOS'!$I$76</definedName>
    <definedName name="APU_10.1.1">'[2]ANALISIS DE PRECIOS UNITARIOS'!$I$1189</definedName>
    <definedName name="APU_10.1.10">'[2]ANALISIS DE PRECIOS UNITARIOS'!$I$1213</definedName>
    <definedName name="APU_10.1.11">'[2]ANALISIS DE PRECIOS UNITARIOS'!$I$1216</definedName>
    <definedName name="APU_10.1.13">'[2]ANALISIS DE PRECIOS UNITARIOS'!$I$1219</definedName>
    <definedName name="APU_10.1.14">'[2]ANALISIS DE PRECIOS UNITARIOS'!$I$1222</definedName>
    <definedName name="APU_10.1.15" localSheetId="2">'[2]ANALISIS DE PRECIOS UNITARIOS'!#REF!</definedName>
    <definedName name="APU_10.1.15" localSheetId="0">'[2]ANALISIS DE PRECIOS UNITARIOS'!#REF!</definedName>
    <definedName name="APU_10.1.15">'[2]ANALISIS DE PRECIOS UNITARIOS'!#REF!</definedName>
    <definedName name="APU_10.1.16">'[2]ANALISIS DE PRECIOS UNITARIOS'!$I$1231</definedName>
    <definedName name="APU_10.1.17">'[2]ANALISIS DE PRECIOS UNITARIOS'!$I$1234</definedName>
    <definedName name="APU_10.1.18">'[2]ANALISIS DE PRECIOS UNITARIOS'!$I$1228</definedName>
    <definedName name="APU_10.1.19" localSheetId="2">'[2]ANALISIS DE PRECIOS UNITARIOS'!#REF!</definedName>
    <definedName name="APU_10.1.19" localSheetId="0">'[2]ANALISIS DE PRECIOS UNITARIOS'!#REF!</definedName>
    <definedName name="APU_10.1.19">'[2]ANALISIS DE PRECIOS UNITARIOS'!#REF!</definedName>
    <definedName name="APU_10.1.2" localSheetId="2">#REF!</definedName>
    <definedName name="APU_10.1.2" localSheetId="0">#REF!</definedName>
    <definedName name="APU_10.1.2">#REF!</definedName>
    <definedName name="APU_10.1.3">'[2]ANALISIS DE PRECIOS UNITARIOS'!$I$1195</definedName>
    <definedName name="APU_10.1.4">'[2]ANALISIS DE PRECIOS UNITARIOS'!$I$1198</definedName>
    <definedName name="APU_10.1.5">'[2]ANALISIS DE PRECIOS UNITARIOS'!$I$1201</definedName>
    <definedName name="APU_10.1.6">'[2]ANALISIS DE PRECIOS UNITARIOS'!$I$1204</definedName>
    <definedName name="APU_10.1.7" localSheetId="2">'[2]ANALISIS DE PRECIOS UNITARIOS'!#REF!</definedName>
    <definedName name="APU_10.1.7" localSheetId="0">'[2]ANALISIS DE PRECIOS UNITARIOS'!#REF!</definedName>
    <definedName name="APU_10.1.7">'[2]ANALISIS DE PRECIOS UNITARIOS'!#REF!</definedName>
    <definedName name="APU_10.1.8">'[2]ANALISIS DE PRECIOS UNITARIOS'!$I$1207</definedName>
    <definedName name="APU_10.1.9">'[2]ANALISIS DE PRECIOS UNITARIOS'!$I$1210</definedName>
    <definedName name="APU_10.2.1" localSheetId="2">#REF!</definedName>
    <definedName name="APU_10.2.1" localSheetId="0">#REF!</definedName>
    <definedName name="APU_10.2.1">#REF!</definedName>
    <definedName name="APU_10.2.2" localSheetId="2">#REF!</definedName>
    <definedName name="APU_10.2.2" localSheetId="0">#REF!</definedName>
    <definedName name="APU_10.2.2">#REF!</definedName>
    <definedName name="APU_11.1.1">'[2]ANALISIS DE PRECIOS UNITARIOS'!$I$1249</definedName>
    <definedName name="APU_11.1.2">'[2]ANALISIS DE PRECIOS UNITARIOS'!$I$1252</definedName>
    <definedName name="APU_11.1.3">'[2]ANALISIS DE PRECIOS UNITARIOS'!$I$1255</definedName>
    <definedName name="APU_11.1.4">'[2]ANALISIS DE PRECIOS UNITARIOS'!$I$1258</definedName>
    <definedName name="APU_11.2.1.1" localSheetId="2">#REF!</definedName>
    <definedName name="APU_11.2.1.1" localSheetId="0">#REF!</definedName>
    <definedName name="APU_11.2.1.1">#REF!</definedName>
    <definedName name="APU_11.2.2.1">'[2]ANALISIS DE PRECIOS UNITARIOS'!$I$1267</definedName>
    <definedName name="APU_11.2.2.2" localSheetId="2">'[2]ANALISIS DE PRECIOS UNITARIOS'!#REF!</definedName>
    <definedName name="APU_11.2.2.2" localSheetId="0">'[2]ANALISIS DE PRECIOS UNITARIOS'!#REF!</definedName>
    <definedName name="APU_11.2.2.2">'[2]ANALISIS DE PRECIOS UNITARIOS'!#REF!</definedName>
    <definedName name="APU_11.2.3.1">'[2]ANALISIS DE PRECIOS UNITARIOS'!$I$1274</definedName>
    <definedName name="APU_11.2.3.2">'[2]ANALISIS DE PRECIOS UNITARIOS'!$I$1277</definedName>
    <definedName name="APU_12.1.1">'[2]ANALISIS DE PRECIOS UNITARIOS'!$I$1282</definedName>
    <definedName name="APU_12.1.10">'[2]ANALISIS DE PRECIOS UNITARIOS'!$I$1309</definedName>
    <definedName name="APU_12.1.11">'[2]ANALISIS DE PRECIOS UNITARIOS'!$I$1312</definedName>
    <definedName name="APU_12.1.12">'[2]ANALISIS DE PRECIOS UNITARIOS'!$I$1315</definedName>
    <definedName name="APU_12.1.13">'[2]ANALISIS DE PRECIOS UNITARIOS'!$I$1318</definedName>
    <definedName name="APU_12.1.14">'[2]ANALISIS DE PRECIOS UNITARIOS'!$I$1321</definedName>
    <definedName name="APU_12.1.15">'[2]ANALISIS DE PRECIOS UNITARIOS'!$I$1324</definedName>
    <definedName name="APU_12.1.16">'[2]ANALISIS DE PRECIOS UNITARIOS'!$I$1327</definedName>
    <definedName name="APU_12.1.17">'[2]ANALISIS DE PRECIOS UNITARIOS'!$I$1330</definedName>
    <definedName name="APU_12.1.18">'[2]ANALISIS DE PRECIOS UNITARIOS'!$I$1333</definedName>
    <definedName name="APU_12.1.19">'[2]ANALISIS DE PRECIOS UNITARIOS'!$I$1336</definedName>
    <definedName name="APU_12.1.2">'[2]ANALISIS DE PRECIOS UNITARIOS'!$I$1285</definedName>
    <definedName name="APU_12.1.20">'[2]ANALISIS DE PRECIOS UNITARIOS'!$I$1339</definedName>
    <definedName name="APU_12.1.21">'[2]ANALISIS DE PRECIOS UNITARIOS'!$I$1342</definedName>
    <definedName name="APU_12.1.22">'[2]ANALISIS DE PRECIOS UNITARIOS'!$I$1345</definedName>
    <definedName name="APU_12.1.23">'[2]ANALISIS DE PRECIOS UNITARIOS'!$I$1348</definedName>
    <definedName name="APU_12.1.24">'[2]ANALISIS DE PRECIOS UNITARIOS'!$I$1351</definedName>
    <definedName name="APU_12.1.25">'[2]ANALISIS DE PRECIOS UNITARIOS'!$I$1354</definedName>
    <definedName name="APU_12.1.26">'[2]ANALISIS DE PRECIOS UNITARIOS'!$I$1357</definedName>
    <definedName name="APU_12.1.27">'[2]ANALISIS DE PRECIOS UNITARIOS'!$I$1360</definedName>
    <definedName name="APU_12.1.28">'[2]ANALISIS DE PRECIOS UNITARIOS'!$I$1363</definedName>
    <definedName name="APU_12.1.29">'[2]ANALISIS DE PRECIOS UNITARIOS'!$I$1366</definedName>
    <definedName name="APU_12.1.3">'[2]ANALISIS DE PRECIOS UNITARIOS'!$I$1288</definedName>
    <definedName name="APU_12.1.30">'[2]ANALISIS DE PRECIOS UNITARIOS'!$I$1369</definedName>
    <definedName name="APU_12.1.31">'[2]ANALISIS DE PRECIOS UNITARIOS'!$I$1372</definedName>
    <definedName name="APU_12.1.32">'[2]ANALISIS DE PRECIOS UNITARIOS'!$I$1375</definedName>
    <definedName name="APU_12.1.33">'[2]ANALISIS DE PRECIOS UNITARIOS'!$I$1378</definedName>
    <definedName name="APU_12.1.34">'[2]ANALISIS DE PRECIOS UNITARIOS'!$I$1381</definedName>
    <definedName name="APU_12.1.35">'[2]ANALISIS DE PRECIOS UNITARIOS'!$I$1384</definedName>
    <definedName name="APU_12.1.36">'[2]ANALISIS DE PRECIOS UNITARIOS'!$I$1387</definedName>
    <definedName name="APU_12.1.37">'[2]ANALISIS DE PRECIOS UNITARIOS'!$I$1390</definedName>
    <definedName name="APU_12.1.38">'[2]ANALISIS DE PRECIOS UNITARIOS'!$I$1393</definedName>
    <definedName name="APU_12.1.39">'[2]ANALISIS DE PRECIOS UNITARIOS'!$I$1396</definedName>
    <definedName name="APU_12.1.4">'[2]ANALISIS DE PRECIOS UNITARIOS'!$I$1291</definedName>
    <definedName name="APU_12.1.40">'[2]ANALISIS DE PRECIOS UNITARIOS'!$I$1399</definedName>
    <definedName name="APU_12.1.41">'[2]ANALISIS DE PRECIOS UNITARIOS'!$I$1402</definedName>
    <definedName name="APU_12.1.42">'[2]ANALISIS DE PRECIOS UNITARIOS'!$I$1405</definedName>
    <definedName name="APU_12.1.43">'[2]ANALISIS DE PRECIOS UNITARIOS'!$I$1408</definedName>
    <definedName name="APU_12.1.44">'[2]ANALISIS DE PRECIOS UNITARIOS'!$I$1411</definedName>
    <definedName name="APU_12.1.45">'[2]ANALISIS DE PRECIOS UNITARIOS'!$I$1414</definedName>
    <definedName name="APU_12.1.46">'[2]ANALISIS DE PRECIOS UNITARIOS'!$I$1417</definedName>
    <definedName name="APU_12.1.47">'[2]ANALISIS DE PRECIOS UNITARIOS'!$I$1420</definedName>
    <definedName name="APU_12.1.48">'[2]ANALISIS DE PRECIOS UNITARIOS'!$I$1423</definedName>
    <definedName name="APU_12.1.49" localSheetId="2">'[2]ANALISIS DE PRECIOS UNITARIOS'!#REF!</definedName>
    <definedName name="APU_12.1.49" localSheetId="0">'[2]ANALISIS DE PRECIOS UNITARIOS'!#REF!</definedName>
    <definedName name="APU_12.1.49">'[2]ANALISIS DE PRECIOS UNITARIOS'!#REF!</definedName>
    <definedName name="APU_12.1.5">'[2]ANALISIS DE PRECIOS UNITARIOS'!$I$1294</definedName>
    <definedName name="APU_12.1.50" localSheetId="2">'[2]ANALISIS DE PRECIOS UNITARIOS'!#REF!</definedName>
    <definedName name="APU_12.1.50" localSheetId="0">'[2]ANALISIS DE PRECIOS UNITARIOS'!#REF!</definedName>
    <definedName name="APU_12.1.50">'[2]ANALISIS DE PRECIOS UNITARIOS'!#REF!</definedName>
    <definedName name="APU_12.1.51" localSheetId="2">'[2]ANALISIS DE PRECIOS UNITARIOS'!#REF!</definedName>
    <definedName name="APU_12.1.51" localSheetId="0">'[2]ANALISIS DE PRECIOS UNITARIOS'!#REF!</definedName>
    <definedName name="APU_12.1.51">'[2]ANALISIS DE PRECIOS UNITARIOS'!#REF!</definedName>
    <definedName name="APU_12.1.52" localSheetId="2">#REF!</definedName>
    <definedName name="APU_12.1.52" localSheetId="0">#REF!</definedName>
    <definedName name="APU_12.1.52">#REF!</definedName>
    <definedName name="APU_12.1.53">'[2]ANALISIS DE PRECIOS UNITARIOS'!$I$1429</definedName>
    <definedName name="APU_12.1.54">'[2]ANALISIS DE PRECIOS UNITARIOS'!$I$1432</definedName>
    <definedName name="APU_12.1.55">'[2]ANALISIS DE PRECIOS UNITARIOS'!$I$1435</definedName>
    <definedName name="APU_12.1.56">'[2]ANALISIS DE PRECIOS UNITARIOS'!$I$1438</definedName>
    <definedName name="APU_12.1.57">'[2]ANALISIS DE PRECIOS UNITARIOS'!$I$1441</definedName>
    <definedName name="APU_12.1.58">'[2]ANALISIS DE PRECIOS UNITARIOS'!$I$1444</definedName>
    <definedName name="APU_12.1.59">'[2]ANALISIS DE PRECIOS UNITARIOS'!$I$1447</definedName>
    <definedName name="APU_12.1.6">'[2]ANALISIS DE PRECIOS UNITARIOS'!$I$1297</definedName>
    <definedName name="APU_12.1.60">'[2]ANALISIS DE PRECIOS UNITARIOS'!$I$1450</definedName>
    <definedName name="APU_12.1.61">'[2]ANALISIS DE PRECIOS UNITARIOS'!$I$1453</definedName>
    <definedName name="APU_12.1.62">'[2]ANALISIS DE PRECIOS UNITARIOS'!$I$1456</definedName>
    <definedName name="APU_12.1.63">'[2]ANALISIS DE PRECIOS UNITARIOS'!$I$1459</definedName>
    <definedName name="APU_12.1.64">'[2]ANALISIS DE PRECIOS UNITARIOS'!$I$1462</definedName>
    <definedName name="APU_12.1.65">'[2]ANALISIS DE PRECIOS UNITARIOS'!$I$1465</definedName>
    <definedName name="APU_12.1.66">'[2]ANALISIS DE PRECIOS UNITARIOS'!$I$1468</definedName>
    <definedName name="APU_12.1.67">'[2]ANALISIS DE PRECIOS UNITARIOS'!$I$1471</definedName>
    <definedName name="APU_12.1.68">'[2]ANALISIS DE PRECIOS UNITARIOS'!$I$1474</definedName>
    <definedName name="APU_12.1.69">'[2]ANALISIS DE PRECIOS UNITARIOS'!$I$1477</definedName>
    <definedName name="APU_12.1.7">'[2]ANALISIS DE PRECIOS UNITARIOS'!$I$1300</definedName>
    <definedName name="APU_12.1.70">'[2]ANALISIS DE PRECIOS UNITARIOS'!$I$1480</definedName>
    <definedName name="APU_12.1.71">'[2]ANALISIS DE PRECIOS UNITARIOS'!$I$1483</definedName>
    <definedName name="APU_12.1.8">'[2]ANALISIS DE PRECIOS UNITARIOS'!$I$1303</definedName>
    <definedName name="APU_12.1.9">'[2]ANALISIS DE PRECIOS UNITARIOS'!$I$1306</definedName>
    <definedName name="APU_13.1.1">'[2]ANALISIS DE PRECIOS UNITARIOS'!$I$1488</definedName>
    <definedName name="APU_13.1.2">'[2]ANALISIS DE PRECIOS UNITARIOS'!$I$1491</definedName>
    <definedName name="APU_13.1.3">'[2]ANALISIS DE PRECIOS UNITARIOS'!$I$1494</definedName>
    <definedName name="APU_13.1.4">'[2]ANALISIS DE PRECIOS UNITARIOS'!$I$1498</definedName>
    <definedName name="APU_13.1.5">'[2]ANALISIS DE PRECIOS UNITARIOS'!$I$1501</definedName>
    <definedName name="APU_13.1.6">'[2]ANALISIS DE PRECIOS UNITARIOS'!$I$1504</definedName>
    <definedName name="APU_14.1.1">'[2]ANALISIS DE PRECIOS UNITARIOS'!$I$1509</definedName>
    <definedName name="APU_14.1.2">'[2]ANALISIS DE PRECIOS UNITARIOS'!$I$1512</definedName>
    <definedName name="APU_14.1.3">'[2]ANALISIS DE PRECIOS UNITARIOS'!$I$1515</definedName>
    <definedName name="APU_14.1.4">'[2]ANALISIS DE PRECIOS UNITARIOS'!$I$1518</definedName>
    <definedName name="APU_14.1.5">'[2]ANALISIS DE PRECIOS UNITARIOS'!$I$1521</definedName>
    <definedName name="APU_15.1.1" localSheetId="2">'[2]ANALISIS DE PRECIOS UNITARIOS'!#REF!</definedName>
    <definedName name="APU_15.1.1" localSheetId="0">'[2]ANALISIS DE PRECIOS UNITARIOS'!#REF!</definedName>
    <definedName name="APU_15.1.1">'[2]ANALISIS DE PRECIOS UNITARIOS'!#REF!</definedName>
    <definedName name="APU_15.2.1">'[2]ANALISIS DE PRECIOS UNITARIOS'!$I$1526</definedName>
    <definedName name="APU_15.2.10">'[2]ANALISIS DE PRECIOS UNITARIOS'!$I$1553</definedName>
    <definedName name="APU_15.2.11">'[2]ANALISIS DE PRECIOS UNITARIOS'!$I$1556</definedName>
    <definedName name="APU_15.2.12">'[2]ANALISIS DE PRECIOS UNITARIOS'!$I$1559</definedName>
    <definedName name="APU_15.2.13">'[2]ANALISIS DE PRECIOS UNITARIOS'!$I$1562</definedName>
    <definedName name="APU_15.2.14">'[2]ANALISIS DE PRECIOS UNITARIOS'!$I$1565</definedName>
    <definedName name="APU_15.2.15">'[2]ANALISIS DE PRECIOS UNITARIOS'!$I$1568</definedName>
    <definedName name="APU_15.2.2">'[2]ANALISIS DE PRECIOS UNITARIOS'!$I$1529</definedName>
    <definedName name="APU_15.2.3">'[2]ANALISIS DE PRECIOS UNITARIOS'!$I$1532</definedName>
    <definedName name="APU_15.2.4">'[2]ANALISIS DE PRECIOS UNITARIOS'!$I$1535</definedName>
    <definedName name="APU_15.2.5">'[2]ANALISIS DE PRECIOS UNITARIOS'!$I$1538</definedName>
    <definedName name="APU_15.2.6">'[2]ANALISIS DE PRECIOS UNITARIOS'!$I$1541</definedName>
    <definedName name="APU_15.2.7">'[2]ANALISIS DE PRECIOS UNITARIOS'!$I$1544</definedName>
    <definedName name="APU_15.2.8">'[2]ANALISIS DE PRECIOS UNITARIOS'!$I$1547</definedName>
    <definedName name="APU_15.2.9">'[2]ANALISIS DE PRECIOS UNITARIOS'!$I$1550</definedName>
    <definedName name="APU_16.1.1">'[2]ANALISIS DE PRECIOS UNITARIOS'!$I$1573</definedName>
    <definedName name="APU_16.1.10" localSheetId="2">'[2]ANALISIS DE PRECIOS UNITARIOS'!#REF!</definedName>
    <definedName name="APU_16.1.10" localSheetId="0">'[2]ANALISIS DE PRECIOS UNITARIOS'!#REF!</definedName>
    <definedName name="APU_16.1.10">'[2]ANALISIS DE PRECIOS UNITARIOS'!#REF!</definedName>
    <definedName name="APU_16.1.11" localSheetId="2">'[2]ANALISIS DE PRECIOS UNITARIOS'!#REF!</definedName>
    <definedName name="APU_16.1.11" localSheetId="0">'[2]ANALISIS DE PRECIOS UNITARIOS'!#REF!</definedName>
    <definedName name="APU_16.1.11">'[2]ANALISIS DE PRECIOS UNITARIOS'!#REF!</definedName>
    <definedName name="APU_16.1.12" localSheetId="2">'[2]ANALISIS DE PRECIOS UNITARIOS'!#REF!</definedName>
    <definedName name="APU_16.1.12" localSheetId="0">'[2]ANALISIS DE PRECIOS UNITARIOS'!#REF!</definedName>
    <definedName name="APU_16.1.12">'[2]ANALISIS DE PRECIOS UNITARIOS'!#REF!</definedName>
    <definedName name="APU_16.1.13">'[2]ANALISIS DE PRECIOS UNITARIOS'!$I$1603</definedName>
    <definedName name="APU_16.1.14">'[2]ANALISIS DE PRECIOS UNITARIOS'!$I$1606</definedName>
    <definedName name="APU_16.1.15">'[2]ANALISIS DE PRECIOS UNITARIOS'!$I$1615</definedName>
    <definedName name="APU_16.1.16">'[2]ANALISIS DE PRECIOS UNITARIOS'!$I$1618</definedName>
    <definedName name="APU_16.1.17">'[2]ANALISIS DE PRECIOS UNITARIOS'!$I$1621</definedName>
    <definedName name="APU_16.1.18" localSheetId="2">#REF!</definedName>
    <definedName name="APU_16.1.18" localSheetId="0">#REF!</definedName>
    <definedName name="APU_16.1.18">#REF!</definedName>
    <definedName name="APU_16.1.19">'[2]ANALISIS DE PRECIOS UNITARIOS'!$I$1627</definedName>
    <definedName name="APU_16.1.2">'[2]ANALISIS DE PRECIOS UNITARIOS'!$I$1576</definedName>
    <definedName name="APU_16.1.3">'[2]ANALISIS DE PRECIOS UNITARIOS'!$I$1579</definedName>
    <definedName name="APU_16.1.4">'[2]ANALISIS DE PRECIOS UNITARIOS'!$I$1585</definedName>
    <definedName name="APU_16.1.5">'[2]ANALISIS DE PRECIOS UNITARIOS'!$I$1588</definedName>
    <definedName name="APU_16.1.6" localSheetId="2">'[2]ANALISIS DE PRECIOS UNITARIOS'!#REF!</definedName>
    <definedName name="APU_16.1.6" localSheetId="0">'[2]ANALISIS DE PRECIOS UNITARIOS'!#REF!</definedName>
    <definedName name="APU_16.1.6">'[2]ANALISIS DE PRECIOS UNITARIOS'!#REF!</definedName>
    <definedName name="APU_16.1.7" localSheetId="2">#REF!</definedName>
    <definedName name="APU_16.1.7" localSheetId="0">#REF!</definedName>
    <definedName name="APU_16.1.7">#REF!</definedName>
    <definedName name="APU_16.1.8">'[2]ANALISIS DE PRECIOS UNITARIOS'!$I$1594</definedName>
    <definedName name="APU_16.1.9">'[2]ANALISIS DE PRECIOS UNITARIOS'!$I$1597</definedName>
    <definedName name="APU_17.1.1">'[2]ANALISIS DE PRECIOS UNITARIOS'!$I$1632</definedName>
    <definedName name="APU_17.1.2">'[2]ANALISIS DE PRECIOS UNITARIOS'!$I$1635</definedName>
    <definedName name="APU_18.1.1">'[2]ANALISIS DE PRECIOS UNITARIOS'!$I$1640</definedName>
    <definedName name="APU_18.2.1">'[2]ANALISIS DE PRECIOS UNITARIOS'!$I$1644</definedName>
    <definedName name="APU_18.2.2">'[2]ANALISIS DE PRECIOS UNITARIOS'!$I$1647</definedName>
    <definedName name="APU_18.2.3">'[2]ANALISIS DE PRECIOS UNITARIOS'!$I$1650</definedName>
    <definedName name="APU_18.2.4">'[2]ANALISIS DE PRECIOS UNITARIOS'!$I$1653</definedName>
    <definedName name="APU_18.3.1">'[2]ANALISIS DE PRECIOS UNITARIOS'!$I$1657</definedName>
    <definedName name="APU_18.3.2">'[2]ANALISIS DE PRECIOS UNITARIOS'!$I$1660</definedName>
    <definedName name="APU_18.4.1">'[2]ANALISIS DE PRECIOS UNITARIOS'!$I$1664</definedName>
    <definedName name="APU_18.4.2">'[2]ANALISIS DE PRECIOS UNITARIOS'!$I$1667</definedName>
    <definedName name="APU_19.1.1">'[2]ANALISIS DE PRECIOS UNITARIOS'!$I$1672</definedName>
    <definedName name="APU_19.1.2">'[2]ANALISIS DE PRECIOS UNITARIOS'!$I$1675</definedName>
    <definedName name="APU_19.1.3">'[2]ANALISIS DE PRECIOS UNITARIOS'!$I$1678</definedName>
    <definedName name="APU_19.1.4">'[2]ANALISIS DE PRECIOS UNITARIOS'!$I$1681</definedName>
    <definedName name="APU_19.1.5">'[2]ANALISIS DE PRECIOS UNITARIOS'!$I$1684</definedName>
    <definedName name="APU_19.2.1">'[2]ANALISIS DE PRECIOS UNITARIOS'!$I$1688</definedName>
    <definedName name="APU_19.3.1">'[2]ANALISIS DE PRECIOS UNITARIOS'!$I$1692</definedName>
    <definedName name="APU_2.1.1" localSheetId="2">#REF!</definedName>
    <definedName name="APU_2.1.1" localSheetId="0">#REF!</definedName>
    <definedName name="APU_2.1.1">#REF!</definedName>
    <definedName name="APU_2.1.2">'[2]ANALISIS DE PRECIOS UNITARIOS'!$I$84</definedName>
    <definedName name="APU_2.1.3" localSheetId="2">#REF!</definedName>
    <definedName name="APU_2.1.3" localSheetId="0">#REF!</definedName>
    <definedName name="APU_2.1.3">#REF!</definedName>
    <definedName name="APU_2.1.4">'[2]ANALISIS DE PRECIOS UNITARIOS'!$I$90</definedName>
    <definedName name="APU_2.2.1">'[2]ANALISIS DE PRECIOS UNITARIOS'!$I$94</definedName>
    <definedName name="APU_2.2.2">'[2]ANALISIS DE PRECIOS UNITARIOS'!$I$97</definedName>
    <definedName name="APU_2.2.3">'[2]ANALISIS DE PRECIOS UNITARIOS'!$I$100</definedName>
    <definedName name="APU_2.3.1">'[2]ANALISIS DE PRECIOS UNITARIOS'!$I$104</definedName>
    <definedName name="APU_2.3.2" localSheetId="2">#REF!</definedName>
    <definedName name="APU_2.3.2" localSheetId="0">#REF!</definedName>
    <definedName name="APU_2.3.2">#REF!</definedName>
    <definedName name="APU_20.1.1">'[2]ANALISIS DE PRECIOS UNITARIOS'!$I$1697</definedName>
    <definedName name="APU_20.1.2">'[2]ANALISIS DE PRECIOS UNITARIOS'!$I$1700</definedName>
    <definedName name="APU_20.1.3">'[2]ANALISIS DE PRECIOS UNITARIOS'!$I$1703</definedName>
    <definedName name="APU_20.1.4">'[2]ANALISIS DE PRECIOS UNITARIOS'!$I$1706</definedName>
    <definedName name="APU_20.2.1">'[2]ANALISIS DE PRECIOS UNITARIOS'!$I$1710</definedName>
    <definedName name="APU_20.2.2">'[2]ANALISIS DE PRECIOS UNITARIOS'!$I$1713</definedName>
    <definedName name="APU_20.2.3">'[2]ANALISIS DE PRECIOS UNITARIOS'!$I$1716</definedName>
    <definedName name="APU_20.2.4">'[2]ANALISIS DE PRECIOS UNITARIOS'!$I$1719</definedName>
    <definedName name="APU_20.2.5">'[2]ANALISIS DE PRECIOS UNITARIOS'!$I$1722</definedName>
    <definedName name="APU_20.2.6">'[2]ANALISIS DE PRECIOS UNITARIOS'!$I$1725</definedName>
    <definedName name="APU_21.1.4" localSheetId="2">#REF!</definedName>
    <definedName name="APU_21.1.4" localSheetId="0">#REF!</definedName>
    <definedName name="APU_21.1.4">#REF!</definedName>
    <definedName name="APU_21.2.1" localSheetId="2">'[2]ANALISIS DE PRECIOS UNITARIOS'!#REF!</definedName>
    <definedName name="APU_21.2.1" localSheetId="0">'[2]ANALISIS DE PRECIOS UNITARIOS'!#REF!</definedName>
    <definedName name="APU_21.2.1">'[2]ANALISIS DE PRECIOS UNITARIOS'!#REF!</definedName>
    <definedName name="APU_21.2.2">'[2]ANALISIS DE PRECIOS UNITARIOS'!$I$1770</definedName>
    <definedName name="APU_21.2.3">'[2]ANALISIS DE PRECIOS UNITARIOS'!$I$1773</definedName>
    <definedName name="APU_21.2.4">'[2]ANALISIS DE PRECIOS UNITARIOS'!$I$1776</definedName>
    <definedName name="APU_3.1.1">'[2]ANALISIS DE PRECIOS UNITARIOS'!$I$112</definedName>
    <definedName name="APU_3.1.10">'[2]ANALISIS DE PRECIOS UNITARIOS'!$I$139</definedName>
    <definedName name="APU_3.1.11">'[2]ANALISIS DE PRECIOS UNITARIOS'!$I$142</definedName>
    <definedName name="APU_3.1.12">'[2]ANALISIS DE PRECIOS UNITARIOS'!$I$145</definedName>
    <definedName name="APU_3.1.13">'[2]ANALISIS DE PRECIOS UNITARIOS'!$I$148</definedName>
    <definedName name="APU_3.1.2">'[2]ANALISIS DE PRECIOS UNITARIOS'!$I$115</definedName>
    <definedName name="APU_3.1.3">'[2]ANALISIS DE PRECIOS UNITARIOS'!$I$118</definedName>
    <definedName name="APU_3.1.4">'[2]ANALISIS DE PRECIOS UNITARIOS'!$I$121</definedName>
    <definedName name="APU_3.1.5">'[2]ANALISIS DE PRECIOS UNITARIOS'!$I$124</definedName>
    <definedName name="APU_3.1.6">'[2]ANALISIS DE PRECIOS UNITARIOS'!$I$127</definedName>
    <definedName name="APU_3.1.7">'[2]ANALISIS DE PRECIOS UNITARIOS'!$I$130</definedName>
    <definedName name="APU_3.1.8">'[2]ANALISIS DE PRECIOS UNITARIOS'!$I$133</definedName>
    <definedName name="APU_3.1.9">'[2]ANALISIS DE PRECIOS UNITARIOS'!$I$136</definedName>
    <definedName name="APU_3.2.1">'[2]ANALISIS DE PRECIOS UNITARIOS'!$I$152</definedName>
    <definedName name="APU_3.2.10">'[2]ANALISIS DE PRECIOS UNITARIOS'!$I$179</definedName>
    <definedName name="APU_3.2.2">'[2]ANALISIS DE PRECIOS UNITARIOS'!$I$155</definedName>
    <definedName name="APU_3.2.3">'[2]ANALISIS DE PRECIOS UNITARIOS'!$I$158</definedName>
    <definedName name="APU_3.2.4">'[2]ANALISIS DE PRECIOS UNITARIOS'!$I$161</definedName>
    <definedName name="APU_3.2.5">'[2]ANALISIS DE PRECIOS UNITARIOS'!$I$164</definedName>
    <definedName name="APU_3.2.6">'[2]ANALISIS DE PRECIOS UNITARIOS'!$I$167</definedName>
    <definedName name="APU_3.2.7">'[2]ANALISIS DE PRECIOS UNITARIOS'!$I$170</definedName>
    <definedName name="APU_3.2.8">'[2]ANALISIS DE PRECIOS UNITARIOS'!$I$173</definedName>
    <definedName name="APU_3.2.9">'[2]ANALISIS DE PRECIOS UNITARIOS'!$I$176</definedName>
    <definedName name="APU_3.3.1">'[2]ANALISIS DE PRECIOS UNITARIOS'!$I$183</definedName>
    <definedName name="APU_3.3.2">'[2]ANALISIS DE PRECIOS UNITARIOS'!$I$186</definedName>
    <definedName name="APU_3.3.3">'[2]ANALISIS DE PRECIOS UNITARIOS'!$I$189</definedName>
    <definedName name="APU_3.3.4">'[2]ANALISIS DE PRECIOS UNITARIOS'!$I$192</definedName>
    <definedName name="APU_3.4.1.1">'[2]ANALISIS DE PRECIOS UNITARIOS'!$I$197</definedName>
    <definedName name="APU_3.4.1.2" localSheetId="2">#REF!</definedName>
    <definedName name="APU_3.4.1.2" localSheetId="0">#REF!</definedName>
    <definedName name="APU_3.4.1.2">#REF!</definedName>
    <definedName name="APU_3.4.1.3" localSheetId="2">#REF!</definedName>
    <definedName name="APU_3.4.1.3" localSheetId="0">#REF!</definedName>
    <definedName name="APU_3.4.1.3">#REF!</definedName>
    <definedName name="APU_3.4.1.4" localSheetId="2">#REF!</definedName>
    <definedName name="APU_3.4.1.4" localSheetId="0">#REF!</definedName>
    <definedName name="APU_3.4.1.4">#REF!</definedName>
    <definedName name="APU_3.4.2.1">'[2]ANALISIS DE PRECIOS UNITARIOS'!$I$210</definedName>
    <definedName name="APU_3.4.2.2">'[2]ANALISIS DE PRECIOS UNITARIOS'!$I$213</definedName>
    <definedName name="APU_3.4.2.3">'[2]ANALISIS DE PRECIOS UNITARIOS'!$I$216</definedName>
    <definedName name="APU_3.4.2.4" localSheetId="2">#REF!</definedName>
    <definedName name="APU_3.4.2.4" localSheetId="0">#REF!</definedName>
    <definedName name="APU_3.4.2.4">#REF!</definedName>
    <definedName name="APU_3.4.3.1">'[2]ANALISIS DE PRECIOS UNITARIOS'!$I$223</definedName>
    <definedName name="APU_3.4.3.2">'[2]ANALISIS DE PRECIOS UNITARIOS'!$I$226</definedName>
    <definedName name="APU_3.4.4.1">'[2]ANALISIS DE PRECIOS UNITARIOS'!$I$230</definedName>
    <definedName name="APU_3.4.4.2">'[2]ANALISIS DE PRECIOS UNITARIOS'!$I$233</definedName>
    <definedName name="APU_3.4.4.3">'[2]ANALISIS DE PRECIOS UNITARIOS'!$I$236</definedName>
    <definedName name="APU_3.4.5.1">'[2]ANALISIS DE PRECIOS UNITARIOS'!$I$240</definedName>
    <definedName name="APU_4.1.1">'[2]ANALISIS DE PRECIOS UNITARIOS'!$I$245</definedName>
    <definedName name="APU_4.1.2">'[2]ANALISIS DE PRECIOS UNITARIOS'!$I$248</definedName>
    <definedName name="APU_4.1.3">'[2]ANALISIS DE PRECIOS UNITARIOS'!$I$251</definedName>
    <definedName name="APU_4.1.4">'[2]ANALISIS DE PRECIOS UNITARIOS'!$I$254</definedName>
    <definedName name="APU_4.1.5">'[2]ANALISIS DE PRECIOS UNITARIOS'!$I$257</definedName>
    <definedName name="APU_4.1.6">'[2]ANALISIS DE PRECIOS UNITARIOS'!$I$260</definedName>
    <definedName name="APU_4.1.7">'[2]ANALISIS DE PRECIOS UNITARIOS'!$I$263</definedName>
    <definedName name="APU_4.1.8">'[2]ANALISIS DE PRECIOS UNITARIOS'!$I$266</definedName>
    <definedName name="APU_4.5.1">'[2]ANALISIS DE PRECIOS UNITARIOS'!$I$270</definedName>
    <definedName name="APU_4.5.2" localSheetId="2">'[2]ANALISIS DE PRECIOS UNITARIOS'!#REF!</definedName>
    <definedName name="APU_4.5.2" localSheetId="0">'[2]ANALISIS DE PRECIOS UNITARIOS'!#REF!</definedName>
    <definedName name="APU_4.5.2">'[2]ANALISIS DE PRECIOS UNITARIOS'!#REF!</definedName>
    <definedName name="APU_5.1.1">'[2]ANALISIS DE PRECIOS UNITARIOS'!$I$275</definedName>
    <definedName name="APU_5.1.10">'[2]ANALISIS DE PRECIOS UNITARIOS'!$I$305</definedName>
    <definedName name="APU_5.1.11">'[2]ANALISIS DE PRECIOS UNITARIOS'!$I$308</definedName>
    <definedName name="APU_5.1.12">'[2]ANALISIS DE PRECIOS UNITARIOS'!$I$311</definedName>
    <definedName name="APU_5.1.13">'[2]ANALISIS DE PRECIOS UNITARIOS'!$I$314</definedName>
    <definedName name="APU_5.1.2">'[2]ANALISIS DE PRECIOS UNITARIOS'!$I$278</definedName>
    <definedName name="APU_5.1.3" localSheetId="2">#REF!</definedName>
    <definedName name="APU_5.1.3" localSheetId="0">#REF!</definedName>
    <definedName name="APU_5.1.3">#REF!</definedName>
    <definedName name="APU_5.1.4">'[2]ANALISIS DE PRECIOS UNITARIOS'!$I$284</definedName>
    <definedName name="APU_5.1.5">'[2]ANALISIS DE PRECIOS UNITARIOS'!$I$289</definedName>
    <definedName name="APU_5.1.6">'[2]ANALISIS DE PRECIOS UNITARIOS'!$I$292</definedName>
    <definedName name="APU_5.1.7">'[2]ANALISIS DE PRECIOS UNITARIOS'!$I$295</definedName>
    <definedName name="APU_5.1.8">'[2]ANALISIS DE PRECIOS UNITARIOS'!$I$298</definedName>
    <definedName name="APU_5.1.9">'[2]ANALISIS DE PRECIOS UNITARIOS'!$I$301</definedName>
    <definedName name="APU_5.3.1">'[2]ANALISIS DE PRECIOS UNITARIOS'!$I$322</definedName>
    <definedName name="APU_6.1.1">'[2]ANALISIS DE PRECIOS UNITARIOS'!$I$327</definedName>
    <definedName name="APU_6.1.10">'[2]ANALISIS DE PRECIOS UNITARIOS'!$I$351</definedName>
    <definedName name="APU_6.1.2">'[2]ANALISIS DE PRECIOS UNITARIOS'!$I$330</definedName>
    <definedName name="APU_6.1.3">'[2]ANALISIS DE PRECIOS UNITARIOS'!$I$333</definedName>
    <definedName name="APU_6.1.4" localSheetId="2">#REF!</definedName>
    <definedName name="APU_6.1.4" localSheetId="0">#REF!</definedName>
    <definedName name="APU_6.1.4">#REF!</definedName>
    <definedName name="APU_6.1.5">'[2]ANALISIS DE PRECIOS UNITARIOS'!$I$339</definedName>
    <definedName name="APU_6.1.6">'[2]ANALISIS DE PRECIOS UNITARIOS'!$I$342</definedName>
    <definedName name="APU_6.1.7" localSheetId="2">'[2]ANALISIS DE PRECIOS UNITARIOS'!#REF!</definedName>
    <definedName name="APU_6.1.7" localSheetId="0">'[2]ANALISIS DE PRECIOS UNITARIOS'!#REF!</definedName>
    <definedName name="APU_6.1.7">'[2]ANALISIS DE PRECIOS UNITARIOS'!#REF!</definedName>
    <definedName name="APU_6.1.8">'[2]ANALISIS DE PRECIOS UNITARIOS'!$I$345</definedName>
    <definedName name="APU_6.1.9">'[2]ANALISIS DE PRECIOS UNITARIOS'!$I$348</definedName>
    <definedName name="APU_6_1_11">'[2]ANALISIS DE PRECIOS UNITARIOS'!$I$357</definedName>
    <definedName name="APU_7.1.1">'[2]ANALISIS DE PRECIOS UNITARIOS'!$I$365</definedName>
    <definedName name="APU_7.1.10">'[2]ANALISIS DE PRECIOS UNITARIOS'!$I$392</definedName>
    <definedName name="APU_7.1.2">'[2]ANALISIS DE PRECIOS UNITARIOS'!$I$368</definedName>
    <definedName name="APU_7.1.3">'[2]ANALISIS DE PRECIOS UNITARIOS'!$I$371</definedName>
    <definedName name="APU_7.1.4">'[2]ANALISIS DE PRECIOS UNITARIOS'!$I$374</definedName>
    <definedName name="APU_7.1.5">'[2]ANALISIS DE PRECIOS UNITARIOS'!$I$377</definedName>
    <definedName name="APU_7.1.6">'[2]ANALISIS DE PRECIOS UNITARIOS'!$I$380</definedName>
    <definedName name="APU_7.1.7">'[2]ANALISIS DE PRECIOS UNITARIOS'!$I$383</definedName>
    <definedName name="APU_7.1.8">'[2]ANALISIS DE PRECIOS UNITARIOS'!$I$386</definedName>
    <definedName name="APU_7.1.9">'[2]ANALISIS DE PRECIOS UNITARIOS'!$I$389</definedName>
    <definedName name="APU_7.2.1">'[2]ANALISIS DE PRECIOS UNITARIOS'!$I$396</definedName>
    <definedName name="APU_7.2.2">'[2]ANALISIS DE PRECIOS UNITARIOS'!$I$399</definedName>
    <definedName name="APU_7.3.1">'[2]ANALISIS DE PRECIOS UNITARIOS'!$I$403</definedName>
    <definedName name="APU_7.3.10">'[2]ANALISIS DE PRECIOS UNITARIOS'!$I$430</definedName>
    <definedName name="APU_7.3.11">'[2]ANALISIS DE PRECIOS UNITARIOS'!$I$433</definedName>
    <definedName name="APU_7.3.12">'[2]ANALISIS DE PRECIOS UNITARIOS'!$I$436</definedName>
    <definedName name="APU_7.3.13">'[2]ANALISIS DE PRECIOS UNITARIOS'!$I$439</definedName>
    <definedName name="APU_7.3.14">'[2]ANALISIS DE PRECIOS UNITARIOS'!$I$442</definedName>
    <definedName name="APU_7.3.15">'[2]ANALISIS DE PRECIOS UNITARIOS'!$I$445</definedName>
    <definedName name="APU_7.3.16">'[2]ANALISIS DE PRECIOS UNITARIOS'!$I$448</definedName>
    <definedName name="APU_7.3.2">'[2]ANALISIS DE PRECIOS UNITARIOS'!$I$406</definedName>
    <definedName name="APU_7.3.3">'[2]ANALISIS DE PRECIOS UNITARIOS'!$I$409</definedName>
    <definedName name="APU_7.3.4">'[2]ANALISIS DE PRECIOS UNITARIOS'!$I$412</definedName>
    <definedName name="APU_7.3.5">'[2]ANALISIS DE PRECIOS UNITARIOS'!$I$415</definedName>
    <definedName name="APU_7.3.6">'[2]ANALISIS DE PRECIOS UNITARIOS'!$I$418</definedName>
    <definedName name="APU_7.3.7">'[2]ANALISIS DE PRECIOS UNITARIOS'!$I$421</definedName>
    <definedName name="APU_7.3.8">'[2]ANALISIS DE PRECIOS UNITARIOS'!$I$424</definedName>
    <definedName name="APU_7.3.9">'[2]ANALISIS DE PRECIOS UNITARIOS'!$I$427</definedName>
    <definedName name="APU_7.4.1">'[2]ANALISIS DE PRECIOS UNITARIOS'!$I$452</definedName>
    <definedName name="APU_7.4.2">'[2]ANALISIS DE PRECIOS UNITARIOS'!$I$455</definedName>
    <definedName name="APU_7.5.1">'[2]ANALISIS DE PRECIOS UNITARIOS'!$I$459</definedName>
    <definedName name="APU_7.5.2">'[2]ANALISIS DE PRECIOS UNITARIOS'!$I$462</definedName>
    <definedName name="APU_7.5.3">'[2]ANALISIS DE PRECIOS UNITARIOS'!$I$465</definedName>
    <definedName name="APU_7.5.4">'[2]ANALISIS DE PRECIOS UNITARIOS'!$I$468</definedName>
    <definedName name="APU_7.5.5">'[2]ANALISIS DE PRECIOS UNITARIOS'!$I$471</definedName>
    <definedName name="APU_7.5.6">'[2]ANALISIS DE PRECIOS UNITARIOS'!$I$474</definedName>
    <definedName name="APU_7.5.7">'[2]ANALISIS DE PRECIOS UNITARIOS'!$I$479</definedName>
    <definedName name="APU_7.5.8">'[2]ANALISIS DE PRECIOS UNITARIOS'!$I$482</definedName>
    <definedName name="APU_7.6.1">'[2]ANALISIS DE PRECIOS UNITARIOS'!$I$486</definedName>
    <definedName name="APU_7.6.2">'[2]ANALISIS DE PRECIOS UNITARIOS'!$I$489</definedName>
    <definedName name="APU_7.6.3">'[2]ANALISIS DE PRECIOS UNITARIOS'!$I$492</definedName>
    <definedName name="APU_7.7.1.1">'[2]ANALISIS DE PRECIOS UNITARIOS'!$I$497</definedName>
    <definedName name="APU_7.7.1.2">'[2]ANALISIS DE PRECIOS UNITARIOS'!$I$500</definedName>
    <definedName name="APU_7.7.1.3">'[2]ANALISIS DE PRECIOS UNITARIOS'!$I$503</definedName>
    <definedName name="APU_7.7.1.4">'[2]ANALISIS DE PRECIOS UNITARIOS'!$I$506</definedName>
    <definedName name="APU_7.7.1.5">'[2]ANALISIS DE PRECIOS UNITARIOS'!$I$509</definedName>
    <definedName name="APU_7.7.1.6">'[2]ANALISIS DE PRECIOS UNITARIOS'!$I$512</definedName>
    <definedName name="APU_7.7.1.7">'[2]ANALISIS DE PRECIOS UNITARIOS'!$I$515</definedName>
    <definedName name="APU_7.7.1.8">'[2]ANALISIS DE PRECIOS UNITARIOS'!$I$518</definedName>
    <definedName name="APU_7.7.2.1">'[2]ANALISIS DE PRECIOS UNITARIOS'!$I$522</definedName>
    <definedName name="APU_7.7.2.2">'[2]ANALISIS DE PRECIOS UNITARIOS'!$I$525</definedName>
    <definedName name="APU_7.7.2.3">'[2]ANALISIS DE PRECIOS UNITARIOS'!$I$528</definedName>
    <definedName name="APU_7.7.2.4">'[2]ANALISIS DE PRECIOS UNITARIOS'!$I$531</definedName>
    <definedName name="APU_7.7.3.1">'[2]ANALISIS DE PRECIOS UNITARIOS'!$I$535</definedName>
    <definedName name="APU_7.7.3.2">'[2]ANALISIS DE PRECIOS UNITARIOS'!$I$538</definedName>
    <definedName name="APU_7.7.4.1">'[2]ANALISIS DE PRECIOS UNITARIOS'!$I$542</definedName>
    <definedName name="APU_7.7.4.2">'[2]ANALISIS DE PRECIOS UNITARIOS'!$I$545</definedName>
    <definedName name="APU_7.7.4.3">'[2]ANALISIS DE PRECIOS UNITARIOS'!$I$548</definedName>
    <definedName name="APU_7.7.5.1">'[2]ANALISIS DE PRECIOS UNITARIOS'!$I$552</definedName>
    <definedName name="APU_7.7.5.2">'[2]ANALISIS DE PRECIOS UNITARIOS'!$I$555</definedName>
    <definedName name="APU_7.7.6.1">'[2]ANALISIS DE PRECIOS UNITARIOS'!$I$559</definedName>
    <definedName name="APU_7.7.6.2">'[2]ANALISIS DE PRECIOS UNITARIOS'!$I$562</definedName>
    <definedName name="APU_7.7.6.3">'[2]ANALISIS DE PRECIOS UNITARIOS'!$I$565</definedName>
    <definedName name="APU_7.7.6.4">'[2]ANALISIS DE PRECIOS UNITARIOS'!$I$568</definedName>
    <definedName name="APU_7.7.6.5">'[2]ANALISIS DE PRECIOS UNITARIOS'!$I$571</definedName>
    <definedName name="APU_7.7.6.6">'[2]ANALISIS DE PRECIOS UNITARIOS'!$I$574</definedName>
    <definedName name="APU_7.7.7.1">'[2]ANALISIS DE PRECIOS UNITARIOS'!$I$578</definedName>
    <definedName name="APU_7.7.7.2">'[2]ANALISIS DE PRECIOS UNITARIOS'!$I$581</definedName>
    <definedName name="APU_7.7.8.1.1">'[2]ANALISIS DE PRECIOS UNITARIOS'!$I$586</definedName>
    <definedName name="APU_7.7.8.1.10">'[2]ANALISIS DE PRECIOS UNITARIOS'!$I$613</definedName>
    <definedName name="APU_7.7.8.1.11">'[2]ANALISIS DE PRECIOS UNITARIOS'!$I$616</definedName>
    <definedName name="APU_7.7.8.1.2">'[2]ANALISIS DE PRECIOS UNITARIOS'!$I$589</definedName>
    <definedName name="APU_7.7.8.1.3">'[2]ANALISIS DE PRECIOS UNITARIOS'!$I$592</definedName>
    <definedName name="APU_7.7.8.1.4">'[2]ANALISIS DE PRECIOS UNITARIOS'!$I$595</definedName>
    <definedName name="APU_7.7.8.1.5">'[2]ANALISIS DE PRECIOS UNITARIOS'!$I$598</definedName>
    <definedName name="APU_7.7.8.1.6">'[2]ANALISIS DE PRECIOS UNITARIOS'!$I$601</definedName>
    <definedName name="APU_7.7.8.1.7">'[2]ANALISIS DE PRECIOS UNITARIOS'!$I$604</definedName>
    <definedName name="APU_7.7.8.1.8">'[2]ANALISIS DE PRECIOS UNITARIOS'!$I$607</definedName>
    <definedName name="APU_7.7.8.1.9">'[2]ANALISIS DE PRECIOS UNITARIOS'!$I$610</definedName>
    <definedName name="APU_7.7.8.2.1">'[2]ANALISIS DE PRECIOS UNITARIOS'!$I$620</definedName>
    <definedName name="APU_7.7.8.2.2">'[2]ANALISIS DE PRECIOS UNITARIOS'!$I$623</definedName>
    <definedName name="APU_7.7.8.3.1">'[2]ANALISIS DE PRECIOS UNITARIOS'!$I$627</definedName>
    <definedName name="APU_7.7.8.3.2">'[2]ANALISIS DE PRECIOS UNITARIOS'!$I$630</definedName>
    <definedName name="APU_7.7.8.3.3">'[2]ANALISIS DE PRECIOS UNITARIOS'!$I$633</definedName>
    <definedName name="APU_7.7.8.3.4">'[2]ANALISIS DE PRECIOS UNITARIOS'!$I$636</definedName>
    <definedName name="APU_7.7.8.3.5">'[2]ANALISIS DE PRECIOS UNITARIOS'!$I$639</definedName>
    <definedName name="APU_7.7.8.3.6">'[2]ANALISIS DE PRECIOS UNITARIOS'!$I$642</definedName>
    <definedName name="APU_7.7.8.4.1">'[2]ANALISIS DE PRECIOS UNITARIOS'!$I$646</definedName>
    <definedName name="APU_7.7.8.4.2">'[2]ANALISIS DE PRECIOS UNITARIOS'!$I$649</definedName>
    <definedName name="APU_7.7.8.4.3">'[2]ANALISIS DE PRECIOS UNITARIOS'!$I$652</definedName>
    <definedName name="APU_7.7.8.4.4">'[2]ANALISIS DE PRECIOS UNITARIOS'!$I$655</definedName>
    <definedName name="APU_7.7.8.4.5">'[2]ANALISIS DE PRECIOS UNITARIOS'!$I$658</definedName>
    <definedName name="APU_7.7.8.4.6">'[2]ANALISIS DE PRECIOS UNITARIOS'!$I$661</definedName>
    <definedName name="APU_7.7.8.4.7">'[2]ANALISIS DE PRECIOS UNITARIOS'!$I$664</definedName>
    <definedName name="APU_7.7.8.4.8">'[2]ANALISIS DE PRECIOS UNITARIOS'!$I$667</definedName>
    <definedName name="APU_7.8.1.1">'[2]ANALISIS DE PRECIOS UNITARIOS'!$I$672</definedName>
    <definedName name="APU_7.8.1.2">'[2]ANALISIS DE PRECIOS UNITARIOS'!$I$675</definedName>
    <definedName name="APU_7.8.1.3">'[2]ANALISIS DE PRECIOS UNITARIOS'!$I$678</definedName>
    <definedName name="APU_7.8.1.4">'[2]ANALISIS DE PRECIOS UNITARIOS'!$I$681</definedName>
    <definedName name="APU_7.8.2.1">'[2]ANALISIS DE PRECIOS UNITARIOS'!$I$685</definedName>
    <definedName name="APU_7.8.2.2">'[2]ANALISIS DE PRECIOS UNITARIOS'!$I$688</definedName>
    <definedName name="APU_7.8.2.3">'[2]ANALISIS DE PRECIOS UNITARIOS'!$I$691</definedName>
    <definedName name="APU_7.8.3.1">'[2]ANALISIS DE PRECIOS UNITARIOS'!$I$695</definedName>
    <definedName name="APU_7.8.3.2">'[2]ANALISIS DE PRECIOS UNITARIOS'!$I$698</definedName>
    <definedName name="APU_7.9.1.1">'[2]ANALISIS DE PRECIOS UNITARIOS'!$I$703</definedName>
    <definedName name="APU_7.9.1.2">'[2]ANALISIS DE PRECIOS UNITARIOS'!$I$706</definedName>
    <definedName name="APU_7.9.1.3">'[2]ANALISIS DE PRECIOS UNITARIOS'!$I$709</definedName>
    <definedName name="APU_7.9.1.4">'[2]ANALISIS DE PRECIOS UNITARIOS'!$I$712</definedName>
    <definedName name="APU_7.9.1.5">'[2]ANALISIS DE PRECIOS UNITARIOS'!$I$715</definedName>
    <definedName name="APU_7.9.2.1">'[2]ANALISIS DE PRECIOS UNITARIOS'!$I$719</definedName>
    <definedName name="APU_7.9.2.2">'[2]ANALISIS DE PRECIOS UNITARIOS'!$I$722</definedName>
    <definedName name="APU_7.9.2.3">'[2]ANALISIS DE PRECIOS UNITARIOS'!$I$725</definedName>
    <definedName name="APU_7.9.3.1">'[2]ANALISIS DE PRECIOS UNITARIOS'!$I$729</definedName>
    <definedName name="APU_7.9.3.2">'[2]ANALISIS DE PRECIOS UNITARIOS'!$I$732</definedName>
    <definedName name="APU_7.9.3.3">'[2]ANALISIS DE PRECIOS UNITARIOS'!$I$735</definedName>
    <definedName name="APU_7.9.3.4" localSheetId="2">#REF!</definedName>
    <definedName name="APU_7.9.3.4" localSheetId="0">#REF!</definedName>
    <definedName name="APU_7.9.3.4">#REF!</definedName>
    <definedName name="APU_7.9.4.1">'[2]ANALISIS DE PRECIOS UNITARIOS'!$I$739</definedName>
    <definedName name="APU_7.9.4.2">'[2]ANALISIS DE PRECIOS UNITARIOS'!$I$742</definedName>
    <definedName name="APU_7.9.4.3">'[2]ANALISIS DE PRECIOS UNITARIOS'!$I$745</definedName>
    <definedName name="APU_9.1.1">'[2]ANALISIS DE PRECIOS UNITARIOS'!$I$1184</definedName>
    <definedName name="APU_acero.60000" localSheetId="2">#REF!</definedName>
    <definedName name="APU_acero.60000">#REF!</definedName>
    <definedName name="APU_Alcaparros">'[2]ANALISIS DE PRECIOS UNITARIOS'!$I$1742</definedName>
    <definedName name="APU_Aseo_General">'[2]ANALISIS DE PRECIOS UNITARIOS'!$I$1763</definedName>
    <definedName name="APU_Asta_Banderas" localSheetId="2">#REF!</definedName>
    <definedName name="APU_Asta_Banderas" localSheetId="0">#REF!</definedName>
    <definedName name="APU_Asta_Banderas">#REF!</definedName>
    <definedName name="APU_Cauchos_Sabaneros">'[2]ANALISIS DE PRECIOS UNITARIOS'!$I$1745</definedName>
    <definedName name="APU_concreto.2500" localSheetId="2">#REF!</definedName>
    <definedName name="APU_concreto.2500">#REF!</definedName>
    <definedName name="APU_concreto.3000" localSheetId="2">#REF!</definedName>
    <definedName name="APU_concreto.3000">#REF!</definedName>
    <definedName name="APU_concreto.4000" localSheetId="2">#REF!</definedName>
    <definedName name="APU_concreto.4000">#REF!</definedName>
    <definedName name="APU_concreto.imp.3000" localSheetId="2">#REF!</definedName>
    <definedName name="APU_concreto.imp.3000">#REF!</definedName>
    <definedName name="APU_Duchas_Antivandalicas" localSheetId="2">'[2]ANALISIS DE PRECIOS UNITARIOS'!#REF!</definedName>
    <definedName name="APU_Duchas_Antivandalicas" localSheetId="0">'[2]ANALISIS DE PRECIOS UNITARIOS'!#REF!</definedName>
    <definedName name="APU_Duchas_Antivandalicas">'[2]ANALISIS DE PRECIOS UNITARIOS'!#REF!</definedName>
    <definedName name="APU_Gabinete_Incendio" localSheetId="2">'[2]ANALISIS DE PRECIOS UNITARIOS'!#REF!</definedName>
    <definedName name="APU_Gabinete_Incendio" localSheetId="0">'[2]ANALISIS DE PRECIOS UNITARIOS'!#REF!</definedName>
    <definedName name="APU_Gabinete_Incendio">'[2]ANALISIS DE PRECIOS UNITARIOS'!#REF!</definedName>
    <definedName name="APU_Gescobas_Granito_BH" localSheetId="2">'[2]ANALISIS DE PRECIOS UNITARIOS'!#REF!</definedName>
    <definedName name="APU_Gescobas_Granito_BH" localSheetId="0">'[2]ANALISIS DE PRECIOS UNITARIOS'!#REF!</definedName>
    <definedName name="APU_Gescobas_Granito_BH">'[2]ANALISIS DE PRECIOS UNITARIOS'!#REF!</definedName>
    <definedName name="APU_Lavamanos_Colgar" localSheetId="2">#REF!</definedName>
    <definedName name="APU_Lavamanos_Colgar" localSheetId="0">#REF!</definedName>
    <definedName name="APU_Lavamanos_Colgar">#REF!</definedName>
    <definedName name="APU_Limpieza_Fachadas">'[2]ANALISIS DE PRECIOS UNITARIOS'!$I$1757</definedName>
    <definedName name="APU_Limpieza_Muros_Interiores">'[2]ANALISIS DE PRECIOS UNITARIOS'!$I$1760</definedName>
    <definedName name="APU_Magnolios">'[2]ANALISIS DE PRECIOS UNITARIOS'!$I$1748</definedName>
    <definedName name="APU_Mano_de_Oso">'[2]ANALISIS DE PRECIOS UNITARIOS'!$I$1736</definedName>
    <definedName name="APU_mortero.1.4_3000" localSheetId="2">#REF!</definedName>
    <definedName name="APU_mortero.1.4_3000">#REF!</definedName>
    <definedName name="APU_mortero_1.3_4000" localSheetId="2">#REF!</definedName>
    <definedName name="APU_mortero_1.3_4000">#REF!</definedName>
    <definedName name="APU_mortero_1.3_imp" localSheetId="2">#REF!</definedName>
    <definedName name="APU_mortero_1.3_imp">#REF!</definedName>
    <definedName name="APU_mortero_1.4_imp" localSheetId="2">#REF!</definedName>
    <definedName name="APU_mortero_1.4_imp">#REF!</definedName>
    <definedName name="APU_mortero1.5_2000" localSheetId="2">#REF!</definedName>
    <definedName name="APU_mortero1.5_2000">#REF!</definedName>
    <definedName name="APU_Pradizacion">'[2]ANALISIS DE PRECIOS UNITARIOS'!$I$1729</definedName>
    <definedName name="APU_Sangegado">'[2]ANALISIS DE PRECIOS UNITARIOS'!$I$1739</definedName>
    <definedName name="Arena_de_Peña" localSheetId="2">[1]LBM!#REF!</definedName>
    <definedName name="Arena_de_Peña" localSheetId="0">[1]LBM!#REF!</definedName>
    <definedName name="Arena_de_Peña">[1]LBM!#REF!</definedName>
    <definedName name="Arena_de_rio" localSheetId="2">#REF!</definedName>
    <definedName name="Arena_de_rio">#REF!</definedName>
    <definedName name="Arena_Lavada_de_Peña" localSheetId="2">[1]LBM!#REF!</definedName>
    <definedName name="Arena_Lavada_de_Peña" localSheetId="0">[1]LBM!#REF!</definedName>
    <definedName name="Arena_Lavada_de_Peña">[1]LBM!#REF!</definedName>
    <definedName name="Arena_semilavada" localSheetId="2">[1]LBM!#REF!</definedName>
    <definedName name="Arena_semilavada" localSheetId="0">[1]LBM!#REF!</definedName>
    <definedName name="Arena_semilavada">[1]LBM!#REF!</definedName>
    <definedName name="Aseo_general" localSheetId="2">[1]LBM!#REF!</definedName>
    <definedName name="Aseo_general" localSheetId="0">[1]LBM!#REF!</definedName>
    <definedName name="Aseo_general">[1]LBM!#REF!</definedName>
    <definedName name="Aseo_General___3_HS__Sal__Mínimo" localSheetId="2">[1]LBM!#REF!</definedName>
    <definedName name="Aseo_General___3_HS__Sal__Mínimo" localSheetId="0">[1]LBM!#REF!</definedName>
    <definedName name="Aseo_General___3_HS__Sal__Mínimo">[1]LBM!#REF!</definedName>
    <definedName name="Asta_Para_Banderas" localSheetId="2">[1]LBM!#REF!</definedName>
    <definedName name="Asta_Para_Banderas" localSheetId="0">[1]LBM!#REF!</definedName>
    <definedName name="Asta_Para_Banderas">[1]LBM!#REF!</definedName>
    <definedName name="Auxiliar_de_Contabilidad" localSheetId="2">#REF!</definedName>
    <definedName name="Auxiliar_de_Contabilidad">#REF!</definedName>
    <definedName name="Ayudante_Acabados_albañilería" localSheetId="2">#REF!</definedName>
    <definedName name="Ayudante_Acabados_albañilería">#REF!</definedName>
    <definedName name="Ayudante_Albaílería_General" localSheetId="2">#REF!</definedName>
    <definedName name="Ayudante_Albaílería_General">#REF!</definedName>
    <definedName name="Ayudante_Carpintería" localSheetId="2">#REF!</definedName>
    <definedName name="Ayudante_Carpintería">#REF!</definedName>
    <definedName name="Ayudante_Electrico" localSheetId="2">#REF!</definedName>
    <definedName name="Ayudante_Electrico">#REF!</definedName>
    <definedName name="Ayudante_Instalaciones_sanitarias" localSheetId="2">#REF!</definedName>
    <definedName name="Ayudante_Instalaciones_sanitarias">#REF!</definedName>
    <definedName name="Ayudante_Taller" localSheetId="2">#REF!</definedName>
    <definedName name="Ayudante_Taller">#REF!</definedName>
    <definedName name="Ayudante_Topografo" localSheetId="2">#REF!</definedName>
    <definedName name="Ayudante_Topografo">#REF!</definedName>
    <definedName name="Balas_Fluorescentes_en_Acero_Galvanizado_de_1x13_W__120_V." localSheetId="2">[1]LBM!#REF!</definedName>
    <definedName name="Balas_Fluorescentes_en_Acero_Galvanizado_de_1x13_W__120_V." localSheetId="0">[1]LBM!#REF!</definedName>
    <definedName name="Balas_Fluorescentes_en_Acero_Galvanizado_de_1x13_W__120_V.">[1]LBM!#REF!</definedName>
    <definedName name="Balas_Fluorescentes_en_Acero_Galvanizado_de_1x42_W__120_V." localSheetId="2">[1]LBM!#REF!</definedName>
    <definedName name="Balas_Fluorescentes_en_Acero_Galvanizado_de_1x42_W__120_V." localSheetId="0">[1]LBM!#REF!</definedName>
    <definedName name="Balas_Fluorescentes_en_Acero_Galvanizado_de_1x42_W__120_V.">[1]LBM!#REF!</definedName>
    <definedName name="Balas_Fluorescentes_en_Acero_Galvanizado_de_2x26_W__120_V." localSheetId="2">[1]LBM!#REF!</definedName>
    <definedName name="Balas_Fluorescentes_en_Acero_Galvanizado_de_2x26_W__120_V." localSheetId="0">[1]LBM!#REF!</definedName>
    <definedName name="Balas_Fluorescentes_en_Acero_Galvanizado_de_2x26_W__120_V.">[1]LBM!#REF!</definedName>
    <definedName name="Balde_Plastico_Negro" localSheetId="2">#REF!</definedName>
    <definedName name="Balde_Plastico_Negro">#REF!</definedName>
    <definedName name="Baldosa_Alfa_L1_30x30" localSheetId="2">[1]LBM!#REF!</definedName>
    <definedName name="Baldosa_Alfa_L1_30x30" localSheetId="0">[1]LBM!#REF!</definedName>
    <definedName name="Baldosa_Alfa_L1_30x30">[1]LBM!#REF!</definedName>
    <definedName name="Banco_de_Ductos_de_PVC_en_1_Ø" localSheetId="2">[1]LBM!#REF!</definedName>
    <definedName name="Banco_de_Ductos_de_PVC_en_1_Ø" localSheetId="0">[1]LBM!#REF!</definedName>
    <definedName name="Banco_de_Ductos_de_PVC_en_1_Ø">[1]LBM!#REF!</definedName>
    <definedName name="Banco_de_Ductos_de_PVC_en_2_Ø" localSheetId="2">[1]LBM!#REF!</definedName>
    <definedName name="Banco_de_Ductos_de_PVC_en_2_Ø" localSheetId="0">[1]LBM!#REF!</definedName>
    <definedName name="Banco_de_Ductos_de_PVC_en_2_Ø">[1]LBM!#REF!</definedName>
    <definedName name="Bandeja_de_Fibra_Optica_de_12_Puertos" localSheetId="2">[1]LBM!#REF!</definedName>
    <definedName name="Bandeja_de_Fibra_Optica_de_12_Puertos" localSheetId="0">[1]LBM!#REF!</definedName>
    <definedName name="Bandeja_de_Fibra_Optica_de_12_Puertos">[1]LBM!#REF!</definedName>
    <definedName name="Barniz_vitriflex" localSheetId="2">[1]LBM!#REF!</definedName>
    <definedName name="Barniz_vitriflex" localSheetId="0">[1]LBM!#REF!</definedName>
    <definedName name="Barniz_vitriflex">[1]LBM!#REF!</definedName>
    <definedName name="Barra_de_Seguridad_AI_Ref._5724" localSheetId="2">#REF!</definedName>
    <definedName name="Barra_de_Seguridad_AI_Ref._5724">#REF!</definedName>
    <definedName name="Barra_de_Seguridad_AI_Ref._5770" localSheetId="2">#REF!</definedName>
    <definedName name="Barra_de_Seguridad_AI_Ref._5770">#REF!</definedName>
    <definedName name="bASE" localSheetId="2">#REF!</definedName>
    <definedName name="bASE">#REF!</definedName>
    <definedName name="Base_datos_IM" localSheetId="2">#REF!</definedName>
    <definedName name="Base_datos_IM">#REF!</definedName>
    <definedName name="BASE_DE_DATOS" localSheetId="2">#REF!</definedName>
    <definedName name="BASE_DE_DATOS">#REF!</definedName>
    <definedName name="Base_en_recebo_B___200" localSheetId="2">[1]LBM!#REF!</definedName>
    <definedName name="Base_en_recebo_B___200" localSheetId="0">[1]LBM!#REF!</definedName>
    <definedName name="Base_en_recebo_B___200">[1]LBM!#REF!</definedName>
    <definedName name="Base_granular" localSheetId="2">[1]LBM!#REF!</definedName>
    <definedName name="Base_granular" localSheetId="0">[1]LBM!#REF!</definedName>
    <definedName name="Base_granular">[1]LBM!#REF!</definedName>
    <definedName name="Bateas" localSheetId="2">#REF!</definedName>
    <definedName name="Bateas">#REF!</definedName>
    <definedName name="Bebederos_para_parque" localSheetId="2">[1]LBM!#REF!</definedName>
    <definedName name="Bebederos_para_parque" localSheetId="0">[1]LBM!#REF!</definedName>
    <definedName name="Bebederos_para_parque">[1]LBM!#REF!</definedName>
    <definedName name="Bicicletero" localSheetId="2">[1]LBM!#REF!</definedName>
    <definedName name="Bicicletero" localSheetId="0">[1]LBM!#REF!</definedName>
    <definedName name="Bicicletero">[1]LBM!#REF!</definedName>
    <definedName name="Bisagra_aluminio_Extruído_3" localSheetId="2">[1]LBM!#REF!</definedName>
    <definedName name="Bisagra_aluminio_Extruído_3" localSheetId="0">[1]LBM!#REF!</definedName>
    <definedName name="Bisagra_aluminio_Extruído_3">[1]LBM!#REF!</definedName>
    <definedName name="Bisagra_común_de_3" localSheetId="2">[1]LBM!#REF!</definedName>
    <definedName name="Bisagra_común_de_3" localSheetId="0">[1]LBM!#REF!</definedName>
    <definedName name="Bisagra_común_de_3">[1]LBM!#REF!</definedName>
    <definedName name="Bombas_de_Incendio" localSheetId="2">[1]LBM!#REF!</definedName>
    <definedName name="Bombas_de_Incendio" localSheetId="0">[1]LBM!#REF!</definedName>
    <definedName name="Bombas_de_Incendio">[1]LBM!#REF!</definedName>
    <definedName name="Bombas_de_Suministro_Pre_Ensambladas" localSheetId="2">[1]LBM!#REF!</definedName>
    <definedName name="Bombas_de_Suministro_Pre_Ensambladas" localSheetId="0">[1]LBM!#REF!</definedName>
    <definedName name="Bombas_de_Suministro_Pre_Ensambladas">[1]LBM!#REF!</definedName>
    <definedName name="Bombas_sum_seg_espec" localSheetId="2">[1]LBM!#REF!</definedName>
    <definedName name="Bombas_sum_seg_espec" localSheetId="0">[1]LBM!#REF!</definedName>
    <definedName name="Bombas_sum_seg_espec">[1]LBM!#REF!</definedName>
    <definedName name="Bombas_Sumergibles" localSheetId="2">[1]LBM!#REF!</definedName>
    <definedName name="Bombas_Sumergibles" localSheetId="0">[1]LBM!#REF!</definedName>
    <definedName name="Bombas_Sumergibles">[1]LBM!#REF!</definedName>
    <definedName name="Bombas_Sumergibles_Según_Especificacion" localSheetId="2">[1]LBM!#REF!</definedName>
    <definedName name="Bombas_Sumergibles_Según_Especificacion" localSheetId="0">[1]LBM!#REF!</definedName>
    <definedName name="Bombas_Sumergibles_Según_Especificacion">[1]LBM!#REF!</definedName>
    <definedName name="Bordillo_en_concreto_e__15.H_0_40_para_jardineras_y_otros" localSheetId="2">[1]LBM!#REF!</definedName>
    <definedName name="Bordillo_en_concreto_e__15.H_0_40_para_jardineras_y_otros" localSheetId="0">[1]LBM!#REF!</definedName>
    <definedName name="Bordillo_en_concreto_e__15.H_0_40_para_jardineras_y_otros">[1]LBM!#REF!</definedName>
    <definedName name="Bordillo_Jardineras_en_circulaciones_y_patio__en_concreto_e__15._Anden" localSheetId="2">[1]LBM!#REF!</definedName>
    <definedName name="Bordillo_Jardineras_en_circulaciones_y_patio__en_concreto_e__15._Anden" localSheetId="0">[1]LBM!#REF!</definedName>
    <definedName name="Bordillo_Jardineras_en_circulaciones_y_patio__en_concreto_e__15._Anden">[1]LBM!#REF!</definedName>
    <definedName name="Bordillo_prefabricados_tipo_A___70" localSheetId="2">[1]LBM!#REF!</definedName>
    <definedName name="Bordillo_prefabricados_tipo_A___70" localSheetId="0">[1]LBM!#REF!</definedName>
    <definedName name="Bordillo_prefabricados_tipo_A___70">[1]LBM!#REF!</definedName>
    <definedName name="Brazo_Hidráulico_Dorma__4" localSheetId="2">[1]LBM!#REF!</definedName>
    <definedName name="Brazo_Hidráulico_Dorma__4" localSheetId="0">[1]LBM!#REF!</definedName>
    <definedName name="Brazo_Hidráulico_Dorma__4">[1]LBM!#REF!</definedName>
    <definedName name="Breaker_Tipo_Enchufable_de_1x20A_10KA" localSheetId="2">[1]LBM!#REF!</definedName>
    <definedName name="Breaker_Tipo_Enchufable_de_1x20A_10KA" localSheetId="0">[1]LBM!#REF!</definedName>
    <definedName name="Breaker_Tipo_Enchufable_de_1x20A_10KA">[1]LBM!#REF!</definedName>
    <definedName name="Breaker_Tipo_Enchufable_de_3x20A_10KA" localSheetId="2">[1]LBM!#REF!</definedName>
    <definedName name="Breaker_Tipo_Enchufable_de_3x20A_10KA" localSheetId="0">[1]LBM!#REF!</definedName>
    <definedName name="Breaker_Tipo_Enchufable_de_3x20A_10KA">[1]LBM!#REF!</definedName>
    <definedName name="Breaker_Tipo_Enchufable_de_3x30A_10KA" localSheetId="2">[1]LBM!#REF!</definedName>
    <definedName name="Breaker_Tipo_Enchufable_de_3x30A_10KA" localSheetId="0">[1]LBM!#REF!</definedName>
    <definedName name="Breaker_Tipo_Enchufable_de_3x30A_10KA">[1]LBM!#REF!</definedName>
    <definedName name="Brida_Roscada_Acero_X_150_PSI_2" localSheetId="2">[1]LBM!#REF!</definedName>
    <definedName name="Brida_Roscada_Acero_X_150_PSI_2" localSheetId="0">[1]LBM!#REF!</definedName>
    <definedName name="Brida_Roscada_Acero_X_150_PSI_2">[1]LBM!#REF!</definedName>
    <definedName name="Brida_Roscada_Acero_X_150_PSI_3" localSheetId="2">[1]LBM!#REF!</definedName>
    <definedName name="Brida_Roscada_Acero_X_150_PSI_3" localSheetId="0">[1]LBM!#REF!</definedName>
    <definedName name="Brida_Roscada_Acero_X_150_PSI_3">[1]LBM!#REF!</definedName>
    <definedName name="Brocha_de_cerda_4" localSheetId="2">[1]LBM!#REF!</definedName>
    <definedName name="Brocha_de_cerda_4" localSheetId="0">[1]LBM!#REF!</definedName>
    <definedName name="Brocha_de_cerda_4">[1]LBM!#REF!</definedName>
    <definedName name="BuiltIn_Print_Area" localSheetId="2">#REF!</definedName>
    <definedName name="BuiltIn_Print_Area">#REF!</definedName>
    <definedName name="BuiltIn_Print_Titles" localSheetId="2">#REF!</definedName>
    <definedName name="BuiltIn_Print_Titles">#REF!</definedName>
    <definedName name="Cable_Aluminio_Aislado_P.V.C._1_0_AWG" localSheetId="2">[1]LBM!#REF!</definedName>
    <definedName name="Cable_Aluminio_Aislado_P.V.C._1_0_AWG" localSheetId="0">[1]LBM!#REF!</definedName>
    <definedName name="Cable_Aluminio_Aislado_P.V.C._1_0_AWG">[1]LBM!#REF!</definedName>
    <definedName name="Cable_Aluminio_Aislado_P.V.C._2_0_AWG" localSheetId="2">[1]LBM!#REF!</definedName>
    <definedName name="Cable_Aluminio_Aislado_P.V.C._2_0_AWG" localSheetId="0">[1]LBM!#REF!</definedName>
    <definedName name="Cable_Aluminio_Aislado_P.V.C._2_0_AWG">[1]LBM!#REF!</definedName>
    <definedName name="Cable_Telefonico_de_20_Pares" localSheetId="2">[1]LBM!#REF!</definedName>
    <definedName name="Cable_Telefonico_de_20_Pares" localSheetId="0">[1]LBM!#REF!</definedName>
    <definedName name="Cable_Telefonico_de_20_Pares">[1]LBM!#REF!</definedName>
    <definedName name="Cable_teléfonos_2_Pares" localSheetId="2">[1]LBM!#REF!</definedName>
    <definedName name="Cable_teléfonos_2_Pares" localSheetId="0">[1]LBM!#REF!</definedName>
    <definedName name="Cable_teléfonos_2_Pares">[1]LBM!#REF!</definedName>
    <definedName name="Cable_UTP_4_Pares_Cat._5E" localSheetId="2">[1]LBM!#REF!</definedName>
    <definedName name="Cable_UTP_4_Pares_Cat._5E" localSheetId="0">[1]LBM!#REF!</definedName>
    <definedName name="Cable_UTP_4_Pares_Cat._5E">[1]LBM!#REF!</definedName>
    <definedName name="Caja_de_Paso_en_Mamposteria_de_40x40_cm." localSheetId="2">[1]LBM!#REF!</definedName>
    <definedName name="Caja_de_Paso_en_Mamposteria_de_40x40_cm." localSheetId="0">[1]LBM!#REF!</definedName>
    <definedName name="Caja_de_Paso_en_Mamposteria_de_40x40_cm.">[1]LBM!#REF!</definedName>
    <definedName name="Caja_de_Paso_Metalicas_de_10x10_cm." localSheetId="2">[1]LBM!#REF!</definedName>
    <definedName name="Caja_de_Paso_Metalicas_de_10x10_cm." localSheetId="0">[1]LBM!#REF!</definedName>
    <definedName name="Caja_de_Paso_Metalicas_de_10x10_cm.">[1]LBM!#REF!</definedName>
    <definedName name="Caja_de_Paso_Metalicas_de_20x20_cm." localSheetId="2">[1]LBM!#REF!</definedName>
    <definedName name="Caja_de_Paso_Metalicas_de_20x20_cm." localSheetId="0">[1]LBM!#REF!</definedName>
    <definedName name="Caja_de_Paso_Metalicas_de_20x20_cm.">[1]LBM!#REF!</definedName>
    <definedName name="Caja_Galvanizada_5800" localSheetId="2">[1]LBM!#REF!</definedName>
    <definedName name="Caja_Galvanizada_5800" localSheetId="0">[1]LBM!#REF!</definedName>
    <definedName name="Caja_Galvanizada_5800">[1]LBM!#REF!</definedName>
    <definedName name="Caja_para_Taco_100_a_4_circuitos" localSheetId="2">[1]LBM!#REF!</definedName>
    <definedName name="Caja_para_Taco_100_a_4_circuitos" localSheetId="0">[1]LBM!#REF!</definedName>
    <definedName name="Caja_para_Taco_100_a_4_circuitos">[1]LBM!#REF!</definedName>
    <definedName name="Cajas_de_Inspeccion__N._CODENSA__AP_280" localSheetId="2">[1]LBM!#REF!</definedName>
    <definedName name="Cajas_de_Inspeccion__N._CODENSA__AP_280" localSheetId="0">[1]LBM!#REF!</definedName>
    <definedName name="Cajas_de_Inspeccion__N._CODENSA__AP_280">[1]LBM!#REF!</definedName>
    <definedName name="Cajas_de_Inspeccion__N._CODENSA__CS_274" localSheetId="2">[1]LBM!#REF!</definedName>
    <definedName name="Cajas_de_Inspeccion__N._CODENSA__CS_274" localSheetId="0">[1]LBM!#REF!</definedName>
    <definedName name="Cajas_de_Inspeccion__N._CODENSA__CS_274">[1]LBM!#REF!</definedName>
    <definedName name="Cajas_de_Inspeccion_Según_N._CODENSA_C8_276" localSheetId="2">[1]LBM!#REF!</definedName>
    <definedName name="Cajas_de_Inspeccion_Según_N._CODENSA_C8_276" localSheetId="0">[1]LBM!#REF!</definedName>
    <definedName name="Cajas_de_Inspeccion_Según_N._CODENSA_C8_276">[1]LBM!#REF!</definedName>
    <definedName name="Cajillas_Medidores_1_1_2" localSheetId="2">[1]LBM!#REF!</definedName>
    <definedName name="Cajillas_Medidores_1_1_2" localSheetId="0">[1]LBM!#REF!</definedName>
    <definedName name="Cajillas_Medidores_1_1_2">[1]LBM!#REF!</definedName>
    <definedName name="Calado_Ceramico_20x20" localSheetId="2">[1]LBM!#REF!</definedName>
    <definedName name="Calado_Ceramico_20x20" localSheetId="0">[1]LBM!#REF!</definedName>
    <definedName name="Calado_Ceramico_20x20">[1]LBM!#REF!</definedName>
    <definedName name="CALCULO" localSheetId="2">#REF!</definedName>
    <definedName name="CALCULO">#REF!</definedName>
    <definedName name="Calentadores_de_Paso" localSheetId="2">[1]LBM!#REF!</definedName>
    <definedName name="Calentadores_de_Paso" localSheetId="0">[1]LBM!#REF!</definedName>
    <definedName name="Calentadores_de_Paso">[1]LBM!#REF!</definedName>
    <definedName name="Campana_Extractora" localSheetId="2">#REF!</definedName>
    <definedName name="Campana_Extractora">#REF!</definedName>
    <definedName name="Campana_extractora_más_ductería." localSheetId="2">[1]LBM!#REF!</definedName>
    <definedName name="Campana_extractora_más_ductería." localSheetId="0">[1]LBM!#REF!</definedName>
    <definedName name="Campana_extractora_más_ductería.">[1]LBM!#REF!</definedName>
    <definedName name="Canaleta_Metalica_con_Division_de_15x4_cm." localSheetId="2">[1]LBM!#REF!</definedName>
    <definedName name="Canaleta_Metalica_con_Division_de_15x4_cm." localSheetId="0">[1]LBM!#REF!</definedName>
    <definedName name="Canaleta_Metalica_con_Division_de_15x4_cm.">[1]LBM!#REF!</definedName>
    <definedName name="Canalizacion_Subterranea_4_PVC_4__Según_N._CODENSA" localSheetId="2">[1]LBM!#REF!</definedName>
    <definedName name="Canalizacion_Subterranea_4_PVC_4__Según_N._CODENSA" localSheetId="0">[1]LBM!#REF!</definedName>
    <definedName name="Canalizacion_Subterranea_4_PVC_4__Según_N._CODENSA">[1]LBM!#REF!</definedName>
    <definedName name="Canastilla_Lavaplatos_Ref._93500_000_000" localSheetId="2">#REF!</definedName>
    <definedName name="Canastilla_Lavaplatos_Ref._93500_000_000">#REF!</definedName>
    <definedName name="Canchas_múltiples." localSheetId="2">[1]LBM!#REF!</definedName>
    <definedName name="Canchas_múltiples." localSheetId="0">[1]LBM!#REF!</definedName>
    <definedName name="Canchas_múltiples.">[1]LBM!#REF!</definedName>
    <definedName name="Canecas_de_55_Gal." localSheetId="2">#REF!</definedName>
    <definedName name="Canecas_de_55_Gal.">#REF!</definedName>
    <definedName name="Caolin" localSheetId="2">#REF!</definedName>
    <definedName name="Caolin">#REF!</definedName>
    <definedName name="Cargador_frontal" localSheetId="2">[1]LBM!#REF!</definedName>
    <definedName name="Cargador_frontal" localSheetId="0">[1]LBM!#REF!</definedName>
    <definedName name="Cargador_frontal">[1]LBM!#REF!</definedName>
    <definedName name="Casetón_en_fibra_de_vidrio." localSheetId="2">[1]LBM!#REF!</definedName>
    <definedName name="Casetón_en_fibra_de_vidrio." localSheetId="0">[1]LBM!#REF!</definedName>
    <definedName name="Casetón_en_fibra_de_vidrio.">[1]LBM!#REF!</definedName>
    <definedName name="Caucho_Sabanero_1.50_m" localSheetId="2">[1]LBM!#REF!</definedName>
    <definedName name="Caucho_Sabanero_1.50_m" localSheetId="0">[1]LBM!#REF!</definedName>
    <definedName name="Caucho_Sabanero_1.50_m">[1]LBM!#REF!</definedName>
    <definedName name="Cedro_caqueta_pieza" localSheetId="2">[1]LBM!#REF!</definedName>
    <definedName name="Cedro_caqueta_pieza" localSheetId="0">[1]LBM!#REF!</definedName>
    <definedName name="Cedro_caqueta_pieza">[1]LBM!#REF!</definedName>
    <definedName name="Celosía_en_aluminio" localSheetId="2">[1]LBM!#REF!</definedName>
    <definedName name="Celosía_en_aluminio" localSheetId="0">[1]LBM!#REF!</definedName>
    <definedName name="Celosía_en_aluminio">[1]LBM!#REF!</definedName>
    <definedName name="Cemento_Blanco" localSheetId="2">[1]LBM!#REF!</definedName>
    <definedName name="Cemento_Blanco" localSheetId="0">[1]LBM!#REF!</definedName>
    <definedName name="Cemento_Blanco">[1]LBM!#REF!</definedName>
    <definedName name="Cemento_gris" localSheetId="2">[1]LBM!#REF!</definedName>
    <definedName name="Cemento_gris" localSheetId="0">[1]LBM!#REF!</definedName>
    <definedName name="Cemento_gris">[1]LBM!#REF!</definedName>
    <definedName name="Cepillos" localSheetId="2">#REF!</definedName>
    <definedName name="Cepillos">#REF!</definedName>
    <definedName name="Ceramica_30_X_30_Ref." localSheetId="2">#REF!</definedName>
    <definedName name="Ceramica_30_X_30_Ref.">#REF!</definedName>
    <definedName name="Cerámica_Alfa_Lisa_20x20" localSheetId="2">[1]LBM!#REF!</definedName>
    <definedName name="Cerámica_Alfa_Lisa_20x20" localSheetId="0">[1]LBM!#REF!</definedName>
    <definedName name="Cerámica_Alfa_Lisa_20x20">[1]LBM!#REF!</definedName>
    <definedName name="Cerchas_metalicas_segun_diseño_arquitectonico" localSheetId="2">[1]LBM!#REF!</definedName>
    <definedName name="Cerchas_metalicas_segun_diseño_arquitectonico" localSheetId="0">[1]LBM!#REF!</definedName>
    <definedName name="Cerchas_metalicas_segun_diseño_arquitectonico">[1]LBM!#REF!</definedName>
    <definedName name="Cerco_Ordinario_3_M" localSheetId="2">[1]LBM!#REF!</definedName>
    <definedName name="Cerco_Ordinario_3_M" localSheetId="0">[1]LBM!#REF!</definedName>
    <definedName name="Cerco_Ordinario_3_M">[1]LBM!#REF!</definedName>
    <definedName name="Cerradura__No_hay_sugerencias__baño_A_40S" localSheetId="2">[1]LBM!#REF!</definedName>
    <definedName name="Cerradura__No_hay_sugerencias__baño_A_40S" localSheetId="0">[1]LBM!#REF!</definedName>
    <definedName name="Cerradura__No_hay_sugerencias__baño_A_40S">[1]LBM!#REF!</definedName>
    <definedName name="Cerradura_Ref._A40_S_Orbit_C_M_Schlage" localSheetId="2">[1]LBM!#REF!</definedName>
    <definedName name="Cerradura_Ref._A40_S_Orbit_C_M_Schlage" localSheetId="0">[1]LBM!#REF!</definedName>
    <definedName name="Cerradura_Ref._A40_S_Orbit_C_M_Schlage">[1]LBM!#REF!</definedName>
    <definedName name="Cerradura_Ref._A50_PD_Con_Manija_Orbit_C_M_Schlage" localSheetId="2">[1]LBM!#REF!</definedName>
    <definedName name="Cerradura_Ref._A50_PD_Con_Manija_Orbit_C_M_Schlage" localSheetId="0">[1]LBM!#REF!</definedName>
    <definedName name="Cerradura_Ref._A50_PD_Con_Manija_Orbit_C_M_Schlage">[1]LBM!#REF!</definedName>
    <definedName name="Cerradura_Ref._A50_WD_Orbit_C_M_Schlage" localSheetId="2">[1]LBM!#REF!</definedName>
    <definedName name="Cerradura_Ref._A50_WD_Orbit_C_M_Schlage" localSheetId="0">[1]LBM!#REF!</definedName>
    <definedName name="Cerradura_Ref._A50_WD_Orbit_C_M_Schlage">[1]LBM!#REF!</definedName>
    <definedName name="Cerradura_Ref._A80_PD_Orbit_C_M_Schlage" localSheetId="2">[1]LBM!#REF!</definedName>
    <definedName name="Cerradura_Ref._A80_PD_Orbit_C_M_Schlage" localSheetId="0">[1]LBM!#REF!</definedName>
    <definedName name="Cerradura_Ref._A80_PD_Orbit_C_M_Schlage">[1]LBM!#REF!</definedName>
    <definedName name="Cerradura_Ref._B362_C_M_Schlage" localSheetId="2">[1]LBM!#REF!</definedName>
    <definedName name="Cerradura_Ref._B362_C_M_Schlage" localSheetId="0">[1]LBM!#REF!</definedName>
    <definedName name="Cerradura_Ref._B362_C_M_Schlage">[1]LBM!#REF!</definedName>
    <definedName name="Certificacion_por_Punto_Sencillo" localSheetId="2">[1]LBM!#REF!</definedName>
    <definedName name="Certificacion_por_Punto_Sencillo" localSheetId="0">[1]LBM!#REF!</definedName>
    <definedName name="Certificacion_por_Punto_Sencillo">[1]LBM!#REF!</definedName>
    <definedName name="Chazos_de_Madera_10_X_10" localSheetId="2">#REF!</definedName>
    <definedName name="Chazos_de_Madera_10_X_10">#REF!</definedName>
    <definedName name="Cheque_1" localSheetId="2">[1]LBM!#REF!</definedName>
    <definedName name="Cheque_1" localSheetId="0">[1]LBM!#REF!</definedName>
    <definedName name="Cheque_1">[1]LBM!#REF!</definedName>
    <definedName name="Cheque_1_1_2" localSheetId="2">[1]LBM!#REF!</definedName>
    <definedName name="Cheque_1_1_2" localSheetId="0">[1]LBM!#REF!</definedName>
    <definedName name="Cheque_1_1_2">[1]LBM!#REF!</definedName>
    <definedName name="Cheque_2" localSheetId="2">[1]LBM!#REF!</definedName>
    <definedName name="Cheque_2" localSheetId="0">[1]LBM!#REF!</definedName>
    <definedName name="Cheque_2">[1]LBM!#REF!</definedName>
    <definedName name="Cheque_3" localSheetId="2">[1]LBM!#REF!</definedName>
    <definedName name="Cheque_3" localSheetId="0">[1]LBM!#REF!</definedName>
    <definedName name="Cheque_3">[1]LBM!#REF!</definedName>
    <definedName name="Cinta_teflón" localSheetId="2">[1]LBM!#REF!</definedName>
    <definedName name="Cinta_teflón" localSheetId="0">[1]LBM!#REF!</definedName>
    <definedName name="Cinta_teflón">[1]LBM!#REF!</definedName>
    <definedName name="Cocineta_estufa_a_gas_dos_puestos" localSheetId="2">[1]LBM!#REF!</definedName>
    <definedName name="Cocineta_estufa_a_gas_dos_puestos" localSheetId="0">[1]LBM!#REF!</definedName>
    <definedName name="Cocineta_estufa_a_gas_dos_puestos">[1]LBM!#REF!</definedName>
    <definedName name="Codo_45_cobre_tipo_CxC" localSheetId="2">[1]LBM!#REF!</definedName>
    <definedName name="Codo_45_cobre_tipo_CxC" localSheetId="0">[1]LBM!#REF!</definedName>
    <definedName name="Codo_45_cobre_tipo_CxC">[1]LBM!#REF!</definedName>
    <definedName name="Codo_90_1_4__c_x_c_sanitario_3" localSheetId="2">[1]LBM!#REF!</definedName>
    <definedName name="Codo_90_1_4__c_x_c_sanitario_3" localSheetId="0">[1]LBM!#REF!</definedName>
    <definedName name="Codo_90_1_4__c_x_c_sanitario_3">[1]LBM!#REF!</definedName>
    <definedName name="Codo_90_1_4__c_x_c_sanitario_4" localSheetId="2">[1]LBM!#REF!</definedName>
    <definedName name="Codo_90_1_4__c_x_c_sanitario_4" localSheetId="0">[1]LBM!#REF!</definedName>
    <definedName name="Codo_90_1_4__c_x_c_sanitario_4">[1]LBM!#REF!</definedName>
    <definedName name="Codo_90_cobre_tipo_CxC" localSheetId="2">[1]LBM!#REF!</definedName>
    <definedName name="Codo_90_cobre_tipo_CxC" localSheetId="0">[1]LBM!#REF!</definedName>
    <definedName name="Codo_90_cobre_tipo_CxC">[1]LBM!#REF!</definedName>
    <definedName name="Codo_90_presión_P.V.C._1" localSheetId="2">[1]LBM!#REF!</definedName>
    <definedName name="Codo_90_presión_P.V.C._1" localSheetId="0">[1]LBM!#REF!</definedName>
    <definedName name="Codo_90_presión_P.V.C._1">[1]LBM!#REF!</definedName>
    <definedName name="Codo_90_presión_P.V.C._1_1_2" localSheetId="2">[1]LBM!#REF!</definedName>
    <definedName name="Codo_90_presión_P.V.C._1_1_2" localSheetId="0">[1]LBM!#REF!</definedName>
    <definedName name="Codo_90_presión_P.V.C._1_1_2">[1]LBM!#REF!</definedName>
    <definedName name="Codo_90_presión_P.V.C._1_2" localSheetId="2">[1]LBM!#REF!</definedName>
    <definedName name="Codo_90_presión_P.V.C._1_2" localSheetId="0">[1]LBM!#REF!</definedName>
    <definedName name="Codo_90_presión_P.V.C._1_2">[1]LBM!#REF!</definedName>
    <definedName name="Codo_90_presión_P.V.C._3_4" localSheetId="2">[1]LBM!#REF!</definedName>
    <definedName name="Codo_90_presión_P.V.C._3_4" localSheetId="0">[1]LBM!#REF!</definedName>
    <definedName name="Codo_90_presión_P.V.C._3_4">[1]LBM!#REF!</definedName>
    <definedName name="Codo_90o_1_4__CxC_SANITARIO_2" localSheetId="2">[1]LBM!#REF!</definedName>
    <definedName name="Codo_90o_1_4__CxC_SANITARIO_2" localSheetId="0">[1]LBM!#REF!</definedName>
    <definedName name="Codo_90o_1_4__CxC_SANITARIO_2">[1]LBM!#REF!</definedName>
    <definedName name="Codo_90o_1_4__CxC_SANITARIO_3" localSheetId="2">[1]LBM!#REF!</definedName>
    <definedName name="Codo_90o_1_4__CxC_SANITARIO_3" localSheetId="0">[1]LBM!#REF!</definedName>
    <definedName name="Codo_90o_1_4__CxC_SANITARIO_3">[1]LBM!#REF!</definedName>
    <definedName name="Codo_90o_1_4__CxC_SANITARIO_4" localSheetId="2">[1]LBM!#REF!</definedName>
    <definedName name="Codo_90o_1_4__CxC_SANITARIO_4" localSheetId="0">[1]LBM!#REF!</definedName>
    <definedName name="Codo_90o_1_4__CxC_SANITARIO_4">[1]LBM!#REF!</definedName>
    <definedName name="Codo_90o_1_4__CxC_SANITARIO_6" localSheetId="2">[1]LBM!#REF!</definedName>
    <definedName name="Codo_90o_1_4__CxC_SANITARIO_6" localSheetId="0">[1]LBM!#REF!</definedName>
    <definedName name="Codo_90o_1_4__CxC_SANITARIO_6">[1]LBM!#REF!</definedName>
    <definedName name="Codo_90o_Presión_P.V.C._1" localSheetId="2">[1]LBM!#REF!</definedName>
    <definedName name="Codo_90o_Presión_P.V.C._1" localSheetId="0">[1]LBM!#REF!</definedName>
    <definedName name="Codo_90o_Presión_P.V.C._1">[1]LBM!#REF!</definedName>
    <definedName name="Codo_90o_Presión_P.V.C._1_1_2" localSheetId="2">[1]LBM!#REF!</definedName>
    <definedName name="Codo_90o_Presión_P.V.C._1_1_2" localSheetId="0">[1]LBM!#REF!</definedName>
    <definedName name="Codo_90o_Presión_P.V.C._1_1_2">[1]LBM!#REF!</definedName>
    <definedName name="Codo_90o_Presión_P.V.C._1_1_4" localSheetId="2">[1]LBM!#REF!</definedName>
    <definedName name="Codo_90o_Presión_P.V.C._1_1_4" localSheetId="0">[1]LBM!#REF!</definedName>
    <definedName name="Codo_90o_Presión_P.V.C._1_1_4">[1]LBM!#REF!</definedName>
    <definedName name="Codo_90o_Presión_P.V.C._1_2" localSheetId="2">[1]LBM!#REF!</definedName>
    <definedName name="Codo_90o_Presión_P.V.C._1_2" localSheetId="0">[1]LBM!#REF!</definedName>
    <definedName name="Codo_90o_Presión_P.V.C._1_2">[1]LBM!#REF!</definedName>
    <definedName name="Codo_90o_Presión_P.V.C._2" localSheetId="2">[1]LBM!#REF!</definedName>
    <definedName name="Codo_90o_Presión_P.V.C._2" localSheetId="0">[1]LBM!#REF!</definedName>
    <definedName name="Codo_90o_Presión_P.V.C._2">[1]LBM!#REF!</definedName>
    <definedName name="Codo_90o_Presión_P.V.C._2_1_2" localSheetId="2">[1]LBM!#REF!</definedName>
    <definedName name="Codo_90o_Presión_P.V.C._2_1_2" localSheetId="0">[1]LBM!#REF!</definedName>
    <definedName name="Codo_90o_Presión_P.V.C._2_1_2">[1]LBM!#REF!</definedName>
    <definedName name="Codo_90o_Presión_P.V.C._3" localSheetId="2">[1]LBM!#REF!</definedName>
    <definedName name="Codo_90o_Presión_P.V.C._3" localSheetId="0">[1]LBM!#REF!</definedName>
    <definedName name="Codo_90o_Presión_P.V.C._3">[1]LBM!#REF!</definedName>
    <definedName name="Codo_90o_Presión_P.V.C._3_4" localSheetId="2">[1]LBM!#REF!</definedName>
    <definedName name="Codo_90o_Presión_P.V.C._3_4" localSheetId="0">[1]LBM!#REF!</definedName>
    <definedName name="Codo_90o_Presión_P.V.C._3_4">[1]LBM!#REF!</definedName>
    <definedName name="Codo_galvanizado_1" localSheetId="2">[1]LBM!#REF!</definedName>
    <definedName name="Codo_galvanizado_1" localSheetId="0">[1]LBM!#REF!</definedName>
    <definedName name="Codo_galvanizado_1">[1]LBM!#REF!</definedName>
    <definedName name="Codo_galvanizado_1_1_2" localSheetId="2">[1]LBM!#REF!</definedName>
    <definedName name="Codo_galvanizado_1_1_2" localSheetId="0">[1]LBM!#REF!</definedName>
    <definedName name="Codo_galvanizado_1_1_2">[1]LBM!#REF!</definedName>
    <definedName name="Codo_galvanizado_2" localSheetId="2">[1]LBM!#REF!</definedName>
    <definedName name="Codo_galvanizado_2" localSheetId="0">[1]LBM!#REF!</definedName>
    <definedName name="Codo_galvanizado_2">[1]LBM!#REF!</definedName>
    <definedName name="Codo_Galvanizado_3" localSheetId="2">[1]LBM!#REF!</definedName>
    <definedName name="Codo_Galvanizado_3" localSheetId="0">[1]LBM!#REF!</definedName>
    <definedName name="Codo_Galvanizado_3">[1]LBM!#REF!</definedName>
    <definedName name="Color_mineral" localSheetId="2">[1]LBM!#REF!</definedName>
    <definedName name="Color_mineral" localSheetId="0">[1]LBM!#REF!</definedName>
    <definedName name="Color_mineral">[1]LBM!#REF!</definedName>
    <definedName name="Compresor_2_Martillos_185_PCM" localSheetId="2">[1]LBM!#REF!</definedName>
    <definedName name="Compresor_2_Martillos_185_PCM" localSheetId="0">[1]LBM!#REF!</definedName>
    <definedName name="Compresor_2_Martillos_185_PCM">[1]LBM!#REF!</definedName>
    <definedName name="Concreto_1_3_5" localSheetId="2">[1]LBM!#REF!</definedName>
    <definedName name="Concreto_1_3_5" localSheetId="0">[1]LBM!#REF!</definedName>
    <definedName name="Concreto_1_3_5">[1]LBM!#REF!</definedName>
    <definedName name="Concreto_2500_PSI" localSheetId="2">[1]LBM!#REF!</definedName>
    <definedName name="Concreto_2500_PSI" localSheetId="0">[1]LBM!#REF!</definedName>
    <definedName name="Concreto_2500_PSI">[1]LBM!#REF!</definedName>
    <definedName name="Concreto_3000_PSI" localSheetId="2">[1]LBM!#REF!</definedName>
    <definedName name="Concreto_3000_PSI" localSheetId="0">[1]LBM!#REF!</definedName>
    <definedName name="Concreto_3000_PSI">[1]LBM!#REF!</definedName>
    <definedName name="Concreto_a_granel_con_silo_puesto_en_obra__cemento_1A__2500_P.S.I." localSheetId="2">[1]LBM!#REF!</definedName>
    <definedName name="Concreto_a_granel_con_silo_puesto_en_obra__cemento_1A__2500_P.S.I." localSheetId="0">[1]LBM!#REF!</definedName>
    <definedName name="Concreto_a_granel_con_silo_puesto_en_obra__cemento_1A__2500_P.S.I.">[1]LBM!#REF!</definedName>
    <definedName name="Concreto_a_granel_con_silo_puesto_en_obra__cemento_1A__3000_P.S.I." localSheetId="2">[1]LBM!#REF!</definedName>
    <definedName name="Concreto_a_granel_con_silo_puesto_en_obra__cemento_1A__3000_P.S.I." localSheetId="0">[1]LBM!#REF!</definedName>
    <definedName name="Concreto_a_granel_con_silo_puesto_en_obra__cemento_1A__3000_P.S.I.">[1]LBM!#REF!</definedName>
    <definedName name="Concreto_a_granel_con_silo_puesto_en_obra__cemento_1A__4000_P.S.I." localSheetId="2">[1]LBM!#REF!</definedName>
    <definedName name="Concreto_a_granel_con_silo_puesto_en_obra__cemento_1A__4000_P.S.I." localSheetId="0">[1]LBM!#REF!</definedName>
    <definedName name="Concreto_a_granel_con_silo_puesto_en_obra__cemento_1A__4000_P.S.I.">[1]LBM!#REF!</definedName>
    <definedName name="Concreto_común_3000_P.S.I." localSheetId="2">[1]LBM!#REF!</definedName>
    <definedName name="Concreto_común_3000_P.S.I." localSheetId="0">[1]LBM!#REF!</definedName>
    <definedName name="Concreto_común_3000_P.S.I.">[1]LBM!#REF!</definedName>
    <definedName name="Concreto_Corriente_2500_P.S.I." localSheetId="2">[1]LBM!#REF!</definedName>
    <definedName name="Concreto_Corriente_2500_P.S.I." localSheetId="0">[1]LBM!#REF!</definedName>
    <definedName name="Concreto_Corriente_2500_P.S.I.">[1]LBM!#REF!</definedName>
    <definedName name="Concreto_Corriente_3000_P.S.I." localSheetId="2">[1]LBM!#REF!</definedName>
    <definedName name="Concreto_Corriente_3000_P.S.I." localSheetId="0">[1]LBM!#REF!</definedName>
    <definedName name="Concreto_Corriente_3000_P.S.I.">[1]LBM!#REF!</definedName>
    <definedName name="Concreto_corriente_de_2500_P.S.I." localSheetId="2">[1]LBM!#REF!</definedName>
    <definedName name="Concreto_corriente_de_2500_P.S.I." localSheetId="0">[1]LBM!#REF!</definedName>
    <definedName name="Concreto_corriente_de_2500_P.S.I.">[1]LBM!#REF!</definedName>
    <definedName name="Concreto_Corriente_de_3000_P.S.I." localSheetId="2">[1]LBM!#REF!</definedName>
    <definedName name="Concreto_Corriente_de_3000_P.S.I." localSheetId="0">[1]LBM!#REF!</definedName>
    <definedName name="Concreto_Corriente_de_3000_P.S.I.">[1]LBM!#REF!</definedName>
    <definedName name="Concreto_Corriente_de_4000_P.S.I." localSheetId="2">[1]LBM!#REF!</definedName>
    <definedName name="Concreto_Corriente_de_4000_P.S.I." localSheetId="0">[1]LBM!#REF!</definedName>
    <definedName name="Concreto_Corriente_de_4000_P.S.I.">[1]LBM!#REF!</definedName>
    <definedName name="Concreto_Gravilla_Fina_2000_psi" localSheetId="2">#REF!</definedName>
    <definedName name="Concreto_Gravilla_Fina_2000_psi" localSheetId="0">#REF!</definedName>
    <definedName name="Concreto_Gravilla_Fina_2000_psi">#REF!</definedName>
    <definedName name="Conexión_Siamesa" localSheetId="2">[1]LBM!#REF!</definedName>
    <definedName name="Conexión_Siamesa" localSheetId="0">[1]LBM!#REF!</definedName>
    <definedName name="Conexión_Siamesa">[1]LBM!#REF!</definedName>
    <definedName name="Conexión_Siamesa_de_2_1_2__X_2_1_2__X_3" localSheetId="2">[1]LBM!#REF!</definedName>
    <definedName name="Conexión_Siamesa_de_2_1_2__X_2_1_2__X_3" localSheetId="0">[1]LBM!#REF!</definedName>
    <definedName name="Conexión_Siamesa_de_2_1_2__X_2_1_2__X_3">[1]LBM!#REF!</definedName>
    <definedName name="CONTRATISTA">[3]VARIABLES!$C$9</definedName>
    <definedName name="CONTRATO.No">[3]VARIABLES!$C$6</definedName>
    <definedName name="COPIA1" localSheetId="2">#REF!</definedName>
    <definedName name="COPIA1">#REF!</definedName>
    <definedName name="COPIA2" localSheetId="2">#REF!</definedName>
    <definedName name="COPIA2">#REF!</definedName>
    <definedName name="CRIT1" localSheetId="2">#REF!</definedName>
    <definedName name="CRIT1">#REF!</definedName>
    <definedName name="Cuadrilla_Albañilería_OF_Ayudante" localSheetId="2">[1]LBM!#REF!</definedName>
    <definedName name="Cuadrilla_Albañilería_OF_Ayudante" localSheetId="0">[1]LBM!#REF!</definedName>
    <definedName name="Cuadrilla_Albañilería_OF_Ayudante">[1]LBM!#REF!</definedName>
    <definedName name="Cubierta_sándwich___Deck_Aluzinc_333C_mm_Cal_26" localSheetId="2">[1]LBM!#REF!</definedName>
    <definedName name="Cubierta_sándwich___Deck_Aluzinc_333C_mm_Cal_26" localSheetId="0">[1]LBM!#REF!</definedName>
    <definedName name="Cubierta_sándwich___Deck_Aluzinc_333C_mm_Cal_26">[1]LBM!#REF!</definedName>
    <definedName name="Cubierta_Trapezoidal_Acesco_3_05" localSheetId="2">[1]LBM!#REF!</definedName>
    <definedName name="Cubierta_Trapezoidal_Acesco_3_05" localSheetId="0">[1]LBM!#REF!</definedName>
    <definedName name="Cubierta_Trapezoidal_Acesco_3_05">[1]LBM!#REF!</definedName>
    <definedName name="Cuchillas" localSheetId="2">#REF!</definedName>
    <definedName name="Cuchillas">#REF!</definedName>
    <definedName name="Cupula_tragante_4_x2" localSheetId="2">[1]LBM!#REF!</definedName>
    <definedName name="Cupula_tragante_4_x2" localSheetId="0">[1]LBM!#REF!</definedName>
    <definedName name="Cupula_tragante_4_x2">[1]LBM!#REF!</definedName>
    <definedName name="_xlnm.Database" localSheetId="2">#REF!</definedName>
    <definedName name="_xlnm.Database">#REF!</definedName>
    <definedName name="Desinfeccion_del_Sistema_de_Agua_Potable" localSheetId="2">[1]LBM!#REF!</definedName>
    <definedName name="Desinfeccion_del_Sistema_de_Agua_Potable" localSheetId="0">[1]LBM!#REF!</definedName>
    <definedName name="Desinfeccion_del_Sistema_de_Agua_Potable">[1]LBM!#REF!</definedName>
    <definedName name="Disolvente_Thinner" localSheetId="2">[1]LBM!#REF!</definedName>
    <definedName name="Disolvente_Thinner" localSheetId="0">[1]LBM!#REF!</definedName>
    <definedName name="Disolvente_Thinner">[1]LBM!#REF!</definedName>
    <definedName name="Dispensador_Jabon_Liquido_Ref._B_4063" localSheetId="2">#REF!</definedName>
    <definedName name="Dispensador_Jabon_Liquido_Ref._B_4063">#REF!</definedName>
    <definedName name="Dispensador_Toallas_de_Papel_Ref._B_369" localSheetId="2">#REF!</definedName>
    <definedName name="Dispensador_Toallas_de_Papel_Ref._B_369">#REF!</definedName>
    <definedName name="Documentacion_y_Marquillado" localSheetId="2">[1]LBM!#REF!</definedName>
    <definedName name="Documentacion_y_Marquillado" localSheetId="0">[1]LBM!#REF!</definedName>
    <definedName name="Documentacion_y_Marquillado">[1]LBM!#REF!</definedName>
    <definedName name="Domos_acrílicos_1.10_x_1.10" localSheetId="2">[1]LBM!#REF!</definedName>
    <definedName name="Domos_acrílicos_1.10_x_1.10" localSheetId="0">[1]LBM!#REF!</definedName>
    <definedName name="Domos_acrílicos_1.10_x_1.10">[1]LBM!#REF!</definedName>
    <definedName name="ducha_antivandalica_mezclador" localSheetId="2">[1]LBM!#REF!</definedName>
    <definedName name="ducha_antivandalica_mezclador" localSheetId="0">[1]LBM!#REF!</definedName>
    <definedName name="ducha_antivandalica_mezclador">[1]LBM!#REF!</definedName>
    <definedName name="Durmiente_3_m" localSheetId="2">[1]LBM!#REF!</definedName>
    <definedName name="Durmiente_3_m" localSheetId="0">[1]LBM!#REF!</definedName>
    <definedName name="Durmiente_3_m">[1]LBM!#REF!</definedName>
    <definedName name="Durmiente_Abarco_4m" localSheetId="2">[1]LBM!#REF!</definedName>
    <definedName name="Durmiente_Abarco_4m" localSheetId="0">[1]LBM!#REF!</definedName>
    <definedName name="Durmiente_Abarco_4m">[1]LBM!#REF!</definedName>
    <definedName name="Durmiente_Ordinario_4m" localSheetId="2">[1]LBM!#REF!</definedName>
    <definedName name="Durmiente_Ordinario_4m" localSheetId="0">[1]LBM!#REF!</definedName>
    <definedName name="Durmiente_Ordinario_4m">[1]LBM!#REF!</definedName>
    <definedName name="Emeflex_3_00_mm" localSheetId="2">[1]LBM!#REF!</definedName>
    <definedName name="Emeflex_3_00_mm" localSheetId="0">[1]LBM!#REF!</definedName>
    <definedName name="Emeflex_3_00_mm">[1]LBM!#REF!</definedName>
    <definedName name="Endurecedor" localSheetId="2">[1]LBM!#REF!</definedName>
    <definedName name="Endurecedor" localSheetId="0">[1]LBM!#REF!</definedName>
    <definedName name="Endurecedor">[1]LBM!#REF!</definedName>
    <definedName name="Entramado_piso__repisas_8_4_3" localSheetId="2">[1]LBM!#REF!</definedName>
    <definedName name="Entramado_piso__repisas_8_4_3" localSheetId="0">[1]LBM!#REF!</definedName>
    <definedName name="Entramado_piso__repisas_8_4_3">[1]LBM!#REF!</definedName>
    <definedName name="Equipo_de_Medida_de_Energia_Activa_y_Reactiva__Transformadores_de_Corriente_de_660_5_A_Bornera_de_Prueba_y_Celda" localSheetId="2">[1]LBM!#REF!</definedName>
    <definedName name="Equipo_de_Medida_de_Energia_Activa_y_Reactiva__Transformadores_de_Corriente_de_660_5_A_Bornera_de_Prueba_y_Celda" localSheetId="0">[1]LBM!#REF!</definedName>
    <definedName name="Equipo_de_Medida_de_Energia_Activa_y_Reactiva__Transformadores_de_Corriente_de_660_5_A_Bornera_de_Prueba_y_Celda">[1]LBM!#REF!</definedName>
    <definedName name="Equipo_para_Suministro_Agua_No_Potable_Según_Especificacion" localSheetId="2">[1]LBM!#REF!</definedName>
    <definedName name="Equipo_para_Suministro_Agua_No_Potable_Según_Especificacion" localSheetId="0">[1]LBM!#REF!</definedName>
    <definedName name="Equipo_para_Suministro_Agua_No_Potable_Según_Especificacion">[1]LBM!#REF!</definedName>
    <definedName name="Equipo_para_Suministro_de_Agua_Potable_Según_Especificacion" localSheetId="2">[1]LBM!#REF!</definedName>
    <definedName name="Equipo_para_Suministro_de_Agua_Potable_Según_Especificacion" localSheetId="0">[1]LBM!#REF!</definedName>
    <definedName name="Equipo_para_Suministro_de_Agua_Potable_Según_Especificacion">[1]LBM!#REF!</definedName>
    <definedName name="Equipo_Proteccion_de_Incendio_Según_Especificacion" localSheetId="2">[1]LBM!#REF!</definedName>
    <definedName name="Equipo_Proteccion_de_Incendio_Según_Especificacion" localSheetId="0">[1]LBM!#REF!</definedName>
    <definedName name="Equipo_Proteccion_de_Incendio_Según_Especificacion">[1]LBM!#REF!</definedName>
    <definedName name="Escalera_metálica_en_caracol_Diametro_1_80" localSheetId="2">[1]LBM!#REF!</definedName>
    <definedName name="Escalera_metálica_en_caracol_Diametro_1_80" localSheetId="0">[1]LBM!#REF!</definedName>
    <definedName name="Escalera_metálica_en_caracol_Diametro_1_80">[1]LBM!#REF!</definedName>
    <definedName name="Escalera_Metalica_tramo_5_50_ML" localSheetId="2">[1]LBM!#REF!</definedName>
    <definedName name="Escalera_Metalica_tramo_5_50_ML" localSheetId="0">[1]LBM!#REF!</definedName>
    <definedName name="Escalera_Metalica_tramo_5_50_ML">[1]LBM!#REF!</definedName>
    <definedName name="Escobas" localSheetId="2">#REF!</definedName>
    <definedName name="Escobas">#REF!</definedName>
    <definedName name="Escotilla_de_Inspeccion_tanques_de_agua" localSheetId="2">[1]LBM!#REF!</definedName>
    <definedName name="Escotilla_de_Inspeccion_tanques_de_agua" localSheetId="0">[1]LBM!#REF!</definedName>
    <definedName name="Escotilla_de_Inspeccion_tanques_de_agua">[1]LBM!#REF!</definedName>
    <definedName name="Escudos_Americanos_para_Sprinkler" localSheetId="2">#REF!</definedName>
    <definedName name="Escudos_Americanos_para_Sprinkler">#REF!</definedName>
    <definedName name="Esmalte_Sintético_Pintulux" localSheetId="2">[1]LBM!#REF!</definedName>
    <definedName name="Esmalte_Sintético_Pintulux" localSheetId="0">[1]LBM!#REF!</definedName>
    <definedName name="Esmalte_Sintético_Pintulux">[1]LBM!#REF!</definedName>
    <definedName name="Espatula" localSheetId="2">#REF!</definedName>
    <definedName name="Espatula">#REF!</definedName>
    <definedName name="Espatulas" localSheetId="2">#REF!</definedName>
    <definedName name="Espatulas">#REF!</definedName>
    <definedName name="Espatulas_3" localSheetId="2">#REF!</definedName>
    <definedName name="Espatulas_3">#REF!</definedName>
    <definedName name="Espatulas_5" localSheetId="2">#REF!</definedName>
    <definedName name="Espatulas_5">#REF!</definedName>
    <definedName name="Espejo_4.00_mm" localSheetId="2">[1]LBM!#REF!</definedName>
    <definedName name="Espejo_4.00_mm" localSheetId="0">[1]LBM!#REF!</definedName>
    <definedName name="Espejo_4.00_mm">[1]LBM!#REF!</definedName>
    <definedName name="Esponjillas" localSheetId="2">#REF!</definedName>
    <definedName name="Esponjillas">#REF!</definedName>
    <definedName name="Estopa" localSheetId="2">#REF!</definedName>
    <definedName name="Estopa">#REF!</definedName>
    <definedName name="Estructuras_LA228__LA223_Incluye_Poste_12m_750_kg" localSheetId="2">[1]LBM!#REF!</definedName>
    <definedName name="Estructuras_LA228__LA223_Incluye_Poste_12m_750_kg" localSheetId="0">[1]LBM!#REF!</definedName>
    <definedName name="Estructuras_LA228__LA223_Incluye_Poste_12m_750_kg">[1]LBM!#REF!</definedName>
    <definedName name="Estufa_Electrica_2_Puestos" localSheetId="2">#REF!</definedName>
    <definedName name="Estufa_Electrica_2_Puestos">#REF!</definedName>
    <definedName name="Estufas" localSheetId="2">[1]LBM!#REF!</definedName>
    <definedName name="Estufas" localSheetId="0">[1]LBM!#REF!</definedName>
    <definedName name="Estufas">[1]LBM!#REF!</definedName>
    <definedName name="Exacavacion_mecanica" localSheetId="2">[1]LBM!#REF!</definedName>
    <definedName name="Exacavacion_mecanica" localSheetId="0">[1]LBM!#REF!</definedName>
    <definedName name="Exacavacion_mecanica">[1]LBM!#REF!</definedName>
    <definedName name="Excavacion_manual_con_retiro" localSheetId="2">[1]LBM!#REF!</definedName>
    <definedName name="Excavacion_manual_con_retiro" localSheetId="0">[1]LBM!#REF!</definedName>
    <definedName name="Excavacion_manual_con_retiro">[1]LBM!#REF!</definedName>
    <definedName name="Extracción_IM" localSheetId="2">#REF!</definedName>
    <definedName name="Extracción_IM">#REF!</definedName>
    <definedName name="_xlnm.Extract" localSheetId="2">#REF!</definedName>
    <definedName name="_xlnm.Extract">#REF!</definedName>
    <definedName name="Extractor_de_Olores_con_Persiana_Ref." localSheetId="2">#REF!</definedName>
    <definedName name="Extractor_de_Olores_con_Persiana_Ref.">#REF!</definedName>
    <definedName name="FECHA" localSheetId="2">#REF!</definedName>
    <definedName name="FECHA" localSheetId="0">#REF!</definedName>
    <definedName name="FECHA">#REF!</definedName>
    <definedName name="FECHA.CONTRATO">[3]VARIABLES!$C$7</definedName>
    <definedName name="Fijamix_Alfa" localSheetId="2">[1]LBM!#REF!</definedName>
    <definedName name="Fijamix_Alfa" localSheetId="0">[1]LBM!#REF!</definedName>
    <definedName name="Fijamix_Alfa">[1]LBM!#REF!</definedName>
    <definedName name="Flexometro" localSheetId="2">#REF!</definedName>
    <definedName name="Flexometro">#REF!</definedName>
    <definedName name="Flotador_Metálico_1_1_2__Bronce" localSheetId="2">[1]LBM!#REF!</definedName>
    <definedName name="Flotador_Metálico_1_1_2__Bronce" localSheetId="0">[1]LBM!#REF!</definedName>
    <definedName name="Flotador_Metálico_1_1_2__Bronce">[1]LBM!#REF!</definedName>
    <definedName name="Flotador_Metálico_2__Bronce" localSheetId="2">[1]LBM!#REF!</definedName>
    <definedName name="Flotador_Metálico_2__Bronce" localSheetId="0">[1]LBM!#REF!</definedName>
    <definedName name="Flotador_Metálico_2__Bronce">[1]LBM!#REF!</definedName>
    <definedName name="Formaleta_Entrepisos" localSheetId="2">[1]LBM!#REF!</definedName>
    <definedName name="Formaleta_Entrepisos" localSheetId="0">[1]LBM!#REF!</definedName>
    <definedName name="Formaleta_Entrepisos">[1]LBM!#REF!</definedName>
    <definedName name="Formaleta_madera" localSheetId="2">[1]LBM!#REF!</definedName>
    <definedName name="Formaleta_madera" localSheetId="0">[1]LBM!#REF!</definedName>
    <definedName name="Formaleta_madera">[1]LBM!#REF!</definedName>
    <definedName name="Formaleta_plaquetas" localSheetId="2">[1]LBM!#REF!</definedName>
    <definedName name="Formaleta_plaquetas" localSheetId="0">[1]LBM!#REF!</definedName>
    <definedName name="Formaleta_plaquetas">[1]LBM!#REF!</definedName>
    <definedName name="Formaleta_Sardinel" localSheetId="2">[1]LBM!#REF!</definedName>
    <definedName name="Formaleta_Sardinel" localSheetId="0">[1]LBM!#REF!</definedName>
    <definedName name="Formaleta_Sardinel">[1]LBM!#REF!</definedName>
    <definedName name="Gabinete_Cerrado_de_Comunicaciones_de_100x60x60_cm." localSheetId="2">[1]LBM!#REF!</definedName>
    <definedName name="Gabinete_Cerrado_de_Comunicaciones_de_100x60x60_cm." localSheetId="0">[1]LBM!#REF!</definedName>
    <definedName name="Gabinete_Cerrado_de_Comunicaciones_de_100x60x60_cm.">[1]LBM!#REF!</definedName>
    <definedName name="Gabinete_Cerrado_de_Comunicaciones_de_60x60x60_cm." localSheetId="2">[1]LBM!#REF!</definedName>
    <definedName name="Gabinete_Cerrado_de_Comunicaciones_de_60x60x60_cm." localSheetId="0">[1]LBM!#REF!</definedName>
    <definedName name="Gabinete_Cerrado_de_Comunicaciones_de_60x60x60_cm.">[1]LBM!#REF!</definedName>
    <definedName name="Gabinetes_de_Incendio" localSheetId="2">[1]LBM!#REF!</definedName>
    <definedName name="Gabinetes_de_Incendio" localSheetId="0">[1]LBM!#REF!</definedName>
    <definedName name="Gabinetes_de_Incendio">[1]LBM!#REF!</definedName>
    <definedName name="Gabinetes_de_Incendio_Clase_I" localSheetId="2">[1]LBM!#REF!</definedName>
    <definedName name="Gabinetes_de_Incendio_Clase_I" localSheetId="0">[1]LBM!#REF!</definedName>
    <definedName name="Gabinetes_de_Incendio_Clase_I">[1]LBM!#REF!</definedName>
    <definedName name="Gabinetes_Metalicos__Cal._16_min__Color_Gris_Claro_para_T_GEN_1" localSheetId="2">[1]LBM!#REF!</definedName>
    <definedName name="Gabinetes_Metalicos__Cal._16_min__Color_Gris_Claro_para_T_GEN_1" localSheetId="0">[1]LBM!#REF!</definedName>
    <definedName name="Gabinetes_Metalicos__Cal._16_min__Color_Gris_Claro_para_T_GEN_1">[1]LBM!#REF!</definedName>
    <definedName name="Gabinetes_Metalicos__Cal._16_min__Color_Gris_Claro_para_T_GEN_2" localSheetId="2">[1]LBM!#REF!</definedName>
    <definedName name="Gabinetes_Metalicos__Cal._16_min__Color_Gris_Claro_para_T_GEN_2" localSheetId="0">[1]LBM!#REF!</definedName>
    <definedName name="Gabinetes_Metalicos__Cal._16_min__Color_Gris_Claro_para_T_GEN_2">[1]LBM!#REF!</definedName>
    <definedName name="Gabinetes_Metalicos__Cal._16_min__Color_Gris_Claro_para_T_GEN_3" localSheetId="2">[1]LBM!#REF!</definedName>
    <definedName name="Gabinetes_Metalicos__Cal._16_min__Color_Gris_Claro_para_T_GEN_3" localSheetId="0">[1]LBM!#REF!</definedName>
    <definedName name="Gabinetes_Metalicos__Cal._16_min__Color_Gris_Claro_para_T_GEN_3">[1]LBM!#REF!</definedName>
    <definedName name="Gabinetes_Metalicos__Cal._16_min__Color_Gris_Claro_para_Tablero_General" localSheetId="2">[1]LBM!#REF!</definedName>
    <definedName name="Gabinetes_Metalicos__Cal._16_min__Color_Gris_Claro_para_Tablero_General" localSheetId="0">[1]LBM!#REF!</definedName>
    <definedName name="Gabinetes_Metalicos__Cal._16_min__Color_Gris_Claro_para_Tablero_General">[1]LBM!#REF!</definedName>
    <definedName name="Gancho_teja_eternit_55_MM" localSheetId="2">[1]LBM!#REF!</definedName>
    <definedName name="Gancho_teja_eternit_55_MM" localSheetId="0">[1]LBM!#REF!</definedName>
    <definedName name="Gancho_teja_eternit_55_MM">[1]LBM!#REF!</definedName>
    <definedName name="Geotextil_tejido_ST_200" localSheetId="2">[1]LBM!#REF!</definedName>
    <definedName name="Geotextil_tejido_ST_200" localSheetId="0">[1]LBM!#REF!</definedName>
    <definedName name="Geotextil_tejido_ST_200">[1]LBM!#REF!</definedName>
    <definedName name="Grama_Kikuyo" localSheetId="2">[1]LBM!#REF!</definedName>
    <definedName name="Grama_Kikuyo" localSheetId="0">[1]LBM!#REF!</definedName>
    <definedName name="Grama_Kikuyo">[1]LBM!#REF!</definedName>
    <definedName name="Granito__No_hay_sugerencias__peruano_No_3" localSheetId="2">[1]LBM!#REF!</definedName>
    <definedName name="Granito__No_hay_sugerencias__peruano_No_3" localSheetId="0">[1]LBM!#REF!</definedName>
    <definedName name="Granito__No_hay_sugerencias__peruano_No_3">[1]LBM!#REF!</definedName>
    <definedName name="Granito_Blanco_Huila_No._1" localSheetId="2">[1]LBM!#REF!</definedName>
    <definedName name="Granito_Blanco_Huila_No._1" localSheetId="0">[1]LBM!#REF!</definedName>
    <definedName name="Granito_Blanco_Huila_No._1">[1]LBM!#REF!</definedName>
    <definedName name="Granito_Rosa_Porrino_JP__30___e_10mm" localSheetId="2">#REF!</definedName>
    <definedName name="Granito_Rosa_Porrino_JP__30___e_10mm">#REF!</definedName>
    <definedName name="Gravilla" localSheetId="2">#REF!</definedName>
    <definedName name="Gravilla">#REF!</definedName>
    <definedName name="Gravilla_de_río" localSheetId="2">[1]LBM!#REF!</definedName>
    <definedName name="Gravilla_de_río" localSheetId="0">[1]LBM!#REF!</definedName>
    <definedName name="Gravilla_de_río">[1]LBM!#REF!</definedName>
    <definedName name="Griferia_Lavaplatos_Flamingo_Ref._90500_000_000" localSheetId="2">#REF!</definedName>
    <definedName name="Griferia_Lavaplatos_Flamingo_Ref._90500_000_000">#REF!</definedName>
    <definedName name="Guardaescoba_en_Aluminio__incl._Instalacion" localSheetId="2">#REF!</definedName>
    <definedName name="Guardaescoba_en_Aluminio__incl._Instalacion">#REF!</definedName>
    <definedName name="Herramienta_menor" localSheetId="2">[1]LBM!#REF!</definedName>
    <definedName name="Herramienta_menor" localSheetId="0">[1]LBM!#REF!</definedName>
    <definedName name="Herramienta_menor">[1]LBM!#REF!</definedName>
    <definedName name="Hoja_Entamborada_en_Madera_2.10x1.50_2_Hojas" localSheetId="2">[1]LBM!#REF!</definedName>
    <definedName name="Hoja_Entamborada_en_Madera_2.10x1.50_2_Hojas" localSheetId="0">[1]LBM!#REF!</definedName>
    <definedName name="Hoja_Entamborada_en_Madera_2.10x1.50_2_Hojas">[1]LBM!#REF!</definedName>
    <definedName name="Hoja_Entamborada_en_Madera_2.10x75" localSheetId="2">[1]LBM!#REF!</definedName>
    <definedName name="Hoja_Entamborada_en_Madera_2.10x75" localSheetId="0">[1]LBM!#REF!</definedName>
    <definedName name="Hoja_Entamborada_en_Madera_2.10x75">[1]LBM!#REF!</definedName>
    <definedName name="Hoja_Entamborada_en_Madera_2.10x90" localSheetId="2">[1]LBM!#REF!</definedName>
    <definedName name="Hoja_Entamborada_en_Madera_2.10x90" localSheetId="0">[1]LBM!#REF!</definedName>
    <definedName name="Hoja_Entamborada_en_Madera_2.10x90">[1]LBM!#REF!</definedName>
    <definedName name="Hoja_Entamborada_en_Madera_2.25x90" localSheetId="2">[1]LBM!#REF!</definedName>
    <definedName name="Hoja_Entamborada_en_Madera_2.25x90" localSheetId="0">[1]LBM!#REF!</definedName>
    <definedName name="Hoja_Entamborada_en_Madera_2.25x90">[1]LBM!#REF!</definedName>
    <definedName name="Hoja_Entamborada_en_Madera_2.40x4.80_4_Hojas_Plegable" localSheetId="2">[1]LBM!#REF!</definedName>
    <definedName name="Hoja_Entamborada_en_Madera_2.40x4.80_4_Hojas_Plegable" localSheetId="0">[1]LBM!#REF!</definedName>
    <definedName name="Hoja_Entamborada_en_Madera_2.40x4.80_4_Hojas_Plegable">[1]LBM!#REF!</definedName>
    <definedName name="Horno_Microondas" localSheetId="2">#REF!</definedName>
    <definedName name="Horno_Microondas">#REF!</definedName>
    <definedName name="Impermeabilizante_concreto_de_3000_P.S.I." localSheetId="2">[1]LBM!#REF!</definedName>
    <definedName name="Impermeabilizante_concreto_de_3000_P.S.I." localSheetId="0">[1]LBM!#REF!</definedName>
    <definedName name="Impermeabilizante_concreto_de_3000_P.S.I.">[1]LBM!#REF!</definedName>
    <definedName name="Impermeabilizante_mortero_1_3" localSheetId="2">[1]LBM!#REF!</definedName>
    <definedName name="Impermeabilizante_mortero_1_3" localSheetId="0">[1]LBM!#REF!</definedName>
    <definedName name="Impermeabilizante_mortero_1_3">[1]LBM!#REF!</definedName>
    <definedName name="Impermeabilizante_mortero_1_4" localSheetId="2">[1]LBM!#REF!</definedName>
    <definedName name="Impermeabilizante_mortero_1_4" localSheetId="0">[1]LBM!#REF!</definedName>
    <definedName name="Impermeabilizante_mortero_1_4">[1]LBM!#REF!</definedName>
    <definedName name="impresion" localSheetId="2">#REF!</definedName>
    <definedName name="impresion">#REF!</definedName>
    <definedName name="Incremento_Fluido_3000_psi" localSheetId="2">#REF!</definedName>
    <definedName name="Incremento_Fluido_3000_psi" localSheetId="0">#REF!</definedName>
    <definedName name="Incremento_Fluido_3000_psi">#REF!</definedName>
    <definedName name="instalacion_lavamanos" localSheetId="2">#REF!</definedName>
    <definedName name="instalacion_lavamanos">#REF!</definedName>
    <definedName name="instalacion_lavaplatos" localSheetId="2">#REF!</definedName>
    <definedName name="instalacion_lavaplatos">#REF!</definedName>
    <definedName name="instalacion_sanitario" localSheetId="2">#REF!</definedName>
    <definedName name="instalacion_sanitario">#REF!</definedName>
    <definedName name="Instalación_y_dotación" localSheetId="2">[1]LBM!#REF!</definedName>
    <definedName name="Instalación_y_dotación" localSheetId="0">[1]LBM!#REF!</definedName>
    <definedName name="Instalación_y_dotación">[1]LBM!#REF!</definedName>
    <definedName name="Jardines" localSheetId="2">[1]LBM!#REF!</definedName>
    <definedName name="Jardines" localSheetId="0">[1]LBM!#REF!</definedName>
    <definedName name="Jardines">[1]LBM!#REF!</definedName>
    <definedName name="Juego_de_incrustaciones_acuacer" localSheetId="2">[1]LBM!#REF!</definedName>
    <definedName name="Juego_de_incrustaciones_acuacer" localSheetId="0">[1]LBM!#REF!</definedName>
    <definedName name="Juego_de_incrustaciones_acuacer">[1]LBM!#REF!</definedName>
    <definedName name="Juego_de_incrustaciones_en_color_blanco" localSheetId="2">[1]LBM!#REF!</definedName>
    <definedName name="Juego_de_incrustaciones_en_color_blanco" localSheetId="0">[1]LBM!#REF!</definedName>
    <definedName name="Juego_de_incrustaciones_en_color_blanco">[1]LBM!#REF!</definedName>
    <definedName name="Juegos_infantiles_según_catálogo_I.D.R.D." localSheetId="2">[1]LBM!#REF!</definedName>
    <definedName name="Juegos_infantiles_según_catálogo_I.D.R.D." localSheetId="0">[1]LBM!#REF!</definedName>
    <definedName name="Juegos_infantiles_según_catálogo_I.D.R.D.">[1]LBM!#REF!</definedName>
    <definedName name="Ladrillo_cuarto_x_26_tono_natural_rustico" localSheetId="2">[1]LBM!#REF!</definedName>
    <definedName name="Ladrillo_cuarto_x_26_tono_natural_rustico" localSheetId="0">[1]LBM!#REF!</definedName>
    <definedName name="Ladrillo_cuarto_x_26_tono_natural_rustico">[1]LBM!#REF!</definedName>
    <definedName name="Ladrillo_Jamba_Doble_Coral_Moore" localSheetId="2">[1]LBM!#REF!</definedName>
    <definedName name="Ladrillo_Jamba_Doble_Coral_Moore" localSheetId="0">[1]LBM!#REF!</definedName>
    <definedName name="Ladrillo_Jamba_Doble_Coral_Moore">[1]LBM!#REF!</definedName>
    <definedName name="Ladrillo_Portante_Trefilado_14__15x30x10" localSheetId="2">[1]LBM!#REF!</definedName>
    <definedName name="Ladrillo_Portante_Trefilado_14__15x30x10" localSheetId="0">[1]LBM!#REF!</definedName>
    <definedName name="Ladrillo_Portante_Trefilado_14__15x30x10">[1]LBM!#REF!</definedName>
    <definedName name="Ladrillo_prensado_fino_santafe" localSheetId="2">[1]LBM!#REF!</definedName>
    <definedName name="Ladrillo_prensado_fino_santafe" localSheetId="0">[1]LBM!#REF!</definedName>
    <definedName name="Ladrillo_prensado_fino_santafe">[1]LBM!#REF!</definedName>
    <definedName name="Ladrillo_tablon_natural_1_4___26___6_Tono_natural." localSheetId="2">[1]LBM!#REF!</definedName>
    <definedName name="Ladrillo_tablon_natural_1_4___26___6_Tono_natural." localSheetId="0">[1]LBM!#REF!</definedName>
    <definedName name="Ladrillo_tablon_natural_1_4___26___6_Tono_natural.">[1]LBM!#REF!</definedName>
    <definedName name="Ladrillo_tolete_comun" localSheetId="2">[1]LBM!#REF!</definedName>
    <definedName name="Ladrillo_tolete_comun" localSheetId="0">[1]LBM!#REF!</definedName>
    <definedName name="Ladrillo_tolete_comun">[1]LBM!#REF!</definedName>
    <definedName name="Ladrillo_Tolete_Recocido" localSheetId="2">[1]LBM!#REF!</definedName>
    <definedName name="Ladrillo_Tolete_Recocido" localSheetId="0">[1]LBM!#REF!</definedName>
    <definedName name="Ladrillo_Tolete_Recocido">[1]LBM!#REF!</definedName>
    <definedName name="Lámina_cold_rolled_cal_18" localSheetId="2">[1]LBM!#REF!</definedName>
    <definedName name="Lámina_cold_rolled_cal_18" localSheetId="0">[1]LBM!#REF!</definedName>
    <definedName name="Lámina_cold_rolled_cal_18">[1]LBM!#REF!</definedName>
    <definedName name="Lamina_HR_6mm" localSheetId="2">#REF!</definedName>
    <definedName name="Lamina_HR_6mm">#REF!</definedName>
    <definedName name="lamina_identificacion" localSheetId="2">[1]LBM!#REF!</definedName>
    <definedName name="lamina_identificacion" localSheetId="0">[1]LBM!#REF!</definedName>
    <definedName name="lamina_identificacion">[1]LBM!#REF!</definedName>
    <definedName name="Lavamanos_de_sobre_poner_Corona" localSheetId="2">[1]LBM!#REF!</definedName>
    <definedName name="Lavamanos_de_sobre_poner_Corona" localSheetId="0">[1]LBM!#REF!</definedName>
    <definedName name="Lavamanos_de_sobre_poner_Corona">[1]LBM!#REF!</definedName>
    <definedName name="Lavamanos_de_sobreponer_en_acero_inoxidable." localSheetId="2">[1]LBM!#REF!</definedName>
    <definedName name="Lavamanos_de_sobreponer_en_acero_inoxidable." localSheetId="0">[1]LBM!#REF!</definedName>
    <definedName name="Lavamanos_de_sobreponer_en_acero_inoxidable.">[1]LBM!#REF!</definedName>
    <definedName name="Lavamanos_de_Sobreponer_Ref._07349" localSheetId="2">#REF!</definedName>
    <definedName name="Lavamanos_de_Sobreponer_Ref._07349">#REF!</definedName>
    <definedName name="Lavaplatos_Bar_Redondo_Ref._0556_999" localSheetId="2">#REF!</definedName>
    <definedName name="Lavaplatos_Bar_Redondo_Ref._0556_999">#REF!</definedName>
    <definedName name="Lija" localSheetId="2">#REF!</definedName>
    <definedName name="Lija">#REF!</definedName>
    <definedName name="LIQUIDACION" localSheetId="2">#REF!</definedName>
    <definedName name="LIQUIDACION">#REF!</definedName>
    <definedName name="Listón_1.5x3x3" localSheetId="2">[1]LBM!#REF!</definedName>
    <definedName name="Listón_1.5x3x3" localSheetId="0">[1]LBM!#REF!</definedName>
    <definedName name="Listón_1.5x3x3">[1]LBM!#REF!</definedName>
    <definedName name="Listón_M.H._Guayacán" localSheetId="2">[1]LBM!#REF!</definedName>
    <definedName name="Listón_M.H._Guayacán" localSheetId="0">[1]LBM!#REF!</definedName>
    <definedName name="Listón_M.H._Guayacán">[1]LBM!#REF!</definedName>
    <definedName name="Llave_automatica_Ref._71100_000_000" localSheetId="2">#REF!</definedName>
    <definedName name="Llave_automatica_Ref._71100_000_000">#REF!</definedName>
    <definedName name="Llave_Manguera" localSheetId="2">[1]LBM!#REF!</definedName>
    <definedName name="Llave_Manguera" localSheetId="0">[1]LBM!#REF!</definedName>
    <definedName name="Llave_Manguera">[1]LBM!#REF!</definedName>
    <definedName name="Luminaria_Artistica_Riel_2.43_m__6_Proyectores_Incand._de_100_W._120_V." localSheetId="2">[1]LBM!#REF!</definedName>
    <definedName name="Luminaria_Artistica_Riel_2.43_m__6_Proyectores_Incand._de_100_W._120_V." localSheetId="0">[1]LBM!#REF!</definedName>
    <definedName name="Luminaria_Artistica_Riel_2.43_m__6_Proyectores_Incand._de_100_W._120_V.">[1]LBM!#REF!</definedName>
    <definedName name="Luminaria_Cerrada_Tipo_AP_de_Sodio_de_150_W._220_V.__Incluye_Fotocelda" localSheetId="2">[1]LBM!#REF!</definedName>
    <definedName name="Luminaria_Cerrada_Tipo_AP_de_Sodio_de_150_W._220_V.__Incluye_Fotocelda" localSheetId="0">[1]LBM!#REF!</definedName>
    <definedName name="Luminaria_Cerrada_Tipo_AP_de_Sodio_de_150_W._220_V.__Incluye_Fotocelda">[1]LBM!#REF!</definedName>
    <definedName name="Luminaria_Cerrada_Tipo_AP_de_Sodio_de_250_W._220_V." localSheetId="2">[1]LBM!#REF!</definedName>
    <definedName name="Luminaria_Cerrada_Tipo_AP_de_Sodio_de_250_W._220_V." localSheetId="0">[1]LBM!#REF!</definedName>
    <definedName name="Luminaria_Cerrada_Tipo_AP_de_Sodio_de_250_W._220_V.">[1]LBM!#REF!</definedName>
    <definedName name="Luminaria_Hermetica_de_Piso_Grado_IP65_de_90_W._120_V." localSheetId="2">[1]LBM!#REF!</definedName>
    <definedName name="Luminaria_Hermetica_de_Piso_Grado_IP65_de_90_W._120_V." localSheetId="0">[1]LBM!#REF!</definedName>
    <definedName name="Luminaria_Hermetica_de_Piso_Grado_IP65_de_90_W._120_V.">[1]LBM!#REF!</definedName>
    <definedName name="Luminaria_Industrial_Metal_Halide_de_250_W._220_V." localSheetId="2">[1]LBM!#REF!</definedName>
    <definedName name="Luminaria_Industrial_Metal_Halide_de_250_W._220_V." localSheetId="0">[1]LBM!#REF!</definedName>
    <definedName name="Luminaria_Industrial_Metal_Halide_de_250_W._220_V.">[1]LBM!#REF!</definedName>
    <definedName name="Luminaria_Tipo_Wall_Pack_de_70_W._220_V." localSheetId="2">[1]LBM!#REF!</definedName>
    <definedName name="Luminaria_Tipo_Wall_Pack_de_70_W._220_V." localSheetId="0">[1]LBM!#REF!</definedName>
    <definedName name="Luminaria_Tipo_Wall_Pack_de_70_W._220_V.">[1]LBM!#REF!</definedName>
    <definedName name="Luminarias_Fluorescentes_Sistema_Modular_de_2x32_W__120_V__Tipo_T_8" localSheetId="2">[1]LBM!#REF!</definedName>
    <definedName name="Luminarias_Fluorescentes_Sistema_Modular_de_2x32_W__120_V__Tipo_T_8" localSheetId="0">[1]LBM!#REF!</definedName>
    <definedName name="Luminarias_Fluorescentes_Sistema_Modular_de_2x32_W__120_V__Tipo_T_8">[1]LBM!#REF!</definedName>
    <definedName name="Luminarias_Fluorescentes_Tipo_Industrial_de_2x32_W__120_V__Tipo_T_8" localSheetId="2">[1]LBM!#REF!</definedName>
    <definedName name="Luminarias_Fluorescentes_Tipo_Industrial_de_2x32_W__120_V__Tipo_T_8" localSheetId="0">[1]LBM!#REF!</definedName>
    <definedName name="Luminarias_Fluorescentes_Tipo_Industrial_de_2x32_W__120_V__Tipo_T_8">[1]LBM!#REF!</definedName>
    <definedName name="Luminarias_Fluorescentes_Tubos_en__U__de_2x32_W__120_V__Tipo_T_8" localSheetId="2">[1]LBM!#REF!</definedName>
    <definedName name="Luminarias_Fluorescentes_Tubos_en__U__de_2x32_W__120_V__Tipo_T_8" localSheetId="0">[1]LBM!#REF!</definedName>
    <definedName name="Luminarias_Fluorescentes_Tubos_en__U__de_2x32_W__120_V__Tipo_T_8">[1]LBM!#REF!</definedName>
    <definedName name="M.D.O._Alistado_de_Pisos" localSheetId="2">#REF!</definedName>
    <definedName name="M.D.O._Alistado_de_Pisos">#REF!</definedName>
    <definedName name="M.D.O._Aseo_Durnate_la_Obra" localSheetId="2">#REF!</definedName>
    <definedName name="M.D.O._Aseo_Durnate_la_Obra">#REF!</definedName>
    <definedName name="M.D.O._Aseo_Final" localSheetId="2">#REF!</definedName>
    <definedName name="M.D.O._Aseo_Final">#REF!</definedName>
    <definedName name="M.D.O._Cargue_Volqueta" localSheetId="2">#REF!</definedName>
    <definedName name="M.D.O._Cargue_Volqueta">#REF!</definedName>
    <definedName name="M.D.O._Chazos_en_Madera" localSheetId="2">#REF!</definedName>
    <definedName name="M.D.O._Chazos_en_Madera">#REF!</definedName>
    <definedName name="M.D.O._Demolicion_Muro" localSheetId="2">#REF!</definedName>
    <definedName name="M.D.O._Demolicion_Muro">#REF!</definedName>
    <definedName name="M.D.O._Enchape_Ceramica" localSheetId="2">#REF!</definedName>
    <definedName name="M.D.O._Enchape_Ceramica">#REF!</definedName>
    <definedName name="M.D.O._Instalacion_Alfombra" localSheetId="2">#REF!</definedName>
    <definedName name="M.D.O._Instalacion_Alfombra">#REF!</definedName>
    <definedName name="M.D.O._Instalacion_Cieloraso" localSheetId="2">#REF!</definedName>
    <definedName name="M.D.O._Instalacion_Cieloraso">#REF!</definedName>
    <definedName name="M.D.O._Instalacion_Granito" localSheetId="2">#REF!</definedName>
    <definedName name="M.D.O._Instalacion_Granito">#REF!</definedName>
    <definedName name="M.D.O._Instalacion_Zocalo_en_Granito" localSheetId="2">#REF!</definedName>
    <definedName name="M.D.O._Instalacion_Zocalo_en_Granito">#REF!</definedName>
    <definedName name="M.D.O._Pañete_Liso_Muros" localSheetId="2">#REF!</definedName>
    <definedName name="M.D.O._Pañete_Liso_Muros">#REF!</definedName>
    <definedName name="M.D.O._Preparacion_Grouting" localSheetId="2">#REF!</definedName>
    <definedName name="M.D.O._Preparacion_Grouting">#REF!</definedName>
    <definedName name="M.D.O._Preparacion_Mortero" localSheetId="2">#REF!</definedName>
    <definedName name="M.D.O._Preparacion_Mortero">#REF!</definedName>
    <definedName name="M.D.O._Replanteo" localSheetId="2">#REF!</definedName>
    <definedName name="M.D.O._Replanteo">#REF!</definedName>
    <definedName name="M.D.O._Trasciego_de_Escombros" localSheetId="2">#REF!</definedName>
    <definedName name="M.D.O._Trasciego_de_Escombros">#REF!</definedName>
    <definedName name="M.D.O._Vinilo_Estuco" localSheetId="2">#REF!</definedName>
    <definedName name="M.D.O._Vinilo_Estuco">#REF!</definedName>
    <definedName name="Macetas" localSheetId="2">#REF!</definedName>
    <definedName name="Macetas">#REF!</definedName>
    <definedName name="Madera_teca_suministro__instalacion__pulida_y_lacada" localSheetId="2">[1]LBM!#REF!</definedName>
    <definedName name="Madera_teca_suministro__instalacion__pulida_y_lacada" localSheetId="0">[1]LBM!#REF!</definedName>
    <definedName name="Madera_teca_suministro__instalacion__pulida_y_lacada">[1]LBM!#REF!</definedName>
    <definedName name="Magnolio_1.50_m" localSheetId="2">[1]LBM!#REF!</definedName>
    <definedName name="Magnolio_1.50_m" localSheetId="0">[1]LBM!#REF!</definedName>
    <definedName name="Magnolio_1.50_m">[1]LBM!#REF!</definedName>
    <definedName name="Malla_electrosoldada_Q_3.1" localSheetId="2">[1]LBM!#REF!</definedName>
    <definedName name="Malla_electrosoldada_Q_3.1" localSheetId="0">[1]LBM!#REF!</definedName>
    <definedName name="Malla_electrosoldada_Q_3.1">[1]LBM!#REF!</definedName>
    <definedName name="Malla_eslabonada" localSheetId="2">[1]LBM!#REF!</definedName>
    <definedName name="Malla_eslabonada" localSheetId="0">[1]LBM!#REF!</definedName>
    <definedName name="Malla_eslabonada">[1]LBM!#REF!</definedName>
    <definedName name="Malla_IMT_30_Cal_12_e_2mm" localSheetId="2">#REF!</definedName>
    <definedName name="Malla_IMT_30_Cal_12_e_2mm">#REF!</definedName>
    <definedName name="Mallas_electrosoldadas_M___063" localSheetId="2">[1]LBM!#REF!</definedName>
    <definedName name="Mallas_electrosoldadas_M___063" localSheetId="0">[1]LBM!#REF!</definedName>
    <definedName name="Mallas_electrosoldadas_M___063">[1]LBM!#REF!</definedName>
    <definedName name="Manguera_para_Agua_1_2" localSheetId="2">#REF!</definedName>
    <definedName name="Manguera_para_Agua_1_2">#REF!</definedName>
    <definedName name="Manguera_para_Niveles_3_8" localSheetId="2">#REF!</definedName>
    <definedName name="Manguera_para_Niveles_3_8">#REF!</definedName>
    <definedName name="Mano_de_Obra_AA" localSheetId="2">[1]LBM!#REF!</definedName>
    <definedName name="Mano_de_Obra_AA" localSheetId="0">[1]LBM!#REF!</definedName>
    <definedName name="Mano_de_Obra_AA">[1]LBM!#REF!</definedName>
    <definedName name="Mano_de_Obra_BB" localSheetId="2">[1]LBM!#REF!</definedName>
    <definedName name="Mano_de_Obra_BB" localSheetId="0">[1]LBM!#REF!</definedName>
    <definedName name="Mano_de_Obra_BB">[1]LBM!#REF!</definedName>
    <definedName name="Mano_de_Obra_CC" localSheetId="2">[1]LBM!#REF!</definedName>
    <definedName name="Mano_de_Obra_CC" localSheetId="0">[1]LBM!#REF!</definedName>
    <definedName name="Mano_de_Obra_CC">[1]LBM!#REF!</definedName>
    <definedName name="Mano_de_Obra_DD" localSheetId="2">[1]LBM!#REF!</definedName>
    <definedName name="Mano_de_Obra_DD" localSheetId="0">[1]LBM!#REF!</definedName>
    <definedName name="Mano_de_Obra_DD">[1]LBM!#REF!</definedName>
    <definedName name="Mano_de_Oso_80_cm." localSheetId="2">[1]LBM!#REF!</definedName>
    <definedName name="Mano_de_Oso_80_cm." localSheetId="0">[1]LBM!#REF!</definedName>
    <definedName name="Mano_de_Oso_80_cm.">[1]LBM!#REF!</definedName>
    <definedName name="Manto_Fiber_GLass_600_XT" localSheetId="2">[1]LBM!#REF!</definedName>
    <definedName name="Manto_Fiber_GLass_600_XT" localSheetId="0">[1]LBM!#REF!</definedName>
    <definedName name="Manto_Fiber_GLass_600_XT">[1]LBM!#REF!</definedName>
    <definedName name="Manual_de_Operación_y_Mantenimiento" localSheetId="2">[1]LBM!#REF!</definedName>
    <definedName name="Manual_de_Operación_y_Mantenimiento" localSheetId="0">[1]LBM!#REF!</definedName>
    <definedName name="Manual_de_Operación_y_Mantenimiento">[1]LBM!#REF!</definedName>
    <definedName name="Marco_en_Lamina_Cal._18_2.10x1.50_P_13" localSheetId="2">[1]LBM!#REF!</definedName>
    <definedName name="Marco_en_Lamina_Cal._18_2.10x1.50_P_13" localSheetId="0">[1]LBM!#REF!</definedName>
    <definedName name="Marco_en_Lamina_Cal._18_2.10x1.50_P_13">[1]LBM!#REF!</definedName>
    <definedName name="Marco_en_Lamina_Cal._18_2.10x75_P_9" localSheetId="2">[1]LBM!#REF!</definedName>
    <definedName name="Marco_en_Lamina_Cal._18_2.10x75_P_9" localSheetId="0">[1]LBM!#REF!</definedName>
    <definedName name="Marco_en_Lamina_Cal._18_2.10x75_P_9">[1]LBM!#REF!</definedName>
    <definedName name="Marco_en_Lamina_Cal._18_2.10x90_P_7" localSheetId="2">[1]LBM!#REF!</definedName>
    <definedName name="Marco_en_Lamina_Cal._18_2.10x90_P_7" localSheetId="0">[1]LBM!#REF!</definedName>
    <definedName name="Marco_en_Lamina_Cal._18_2.10x90_P_7">[1]LBM!#REF!</definedName>
    <definedName name="Marco_en_Lamina_Cal._18_2.25x90_P_6" localSheetId="2">[1]LBM!#REF!</definedName>
    <definedName name="Marco_en_Lamina_Cal._18_2.25x90_P_6" localSheetId="0">[1]LBM!#REF!</definedName>
    <definedName name="Marco_en_Lamina_Cal._18_2.25x90_P_6">[1]LBM!#REF!</definedName>
    <definedName name="Marco_en_Lamina_Cal._18_2.40x4.80__Corrediza__P_16" localSheetId="2">[1]LBM!#REF!</definedName>
    <definedName name="Marco_en_Lamina_Cal._18_2.40x4.80__Corrediza__P_16" localSheetId="0">[1]LBM!#REF!</definedName>
    <definedName name="Marco_en_Lamina_Cal._18_2.40x4.80__Corrediza__P_16">[1]LBM!#REF!</definedName>
    <definedName name="Marco_para_Segueta" localSheetId="2">#REF!</definedName>
    <definedName name="Marco_para_Segueta">#REF!</definedName>
    <definedName name="Marco_tapa_caja_de_inspeccion_ORNAMENTACION." localSheetId="2">[1]LBM!#REF!</definedName>
    <definedName name="Marco_tapa_caja_de_inspeccion_ORNAMENTACION." localSheetId="0">[1]LBM!#REF!</definedName>
    <definedName name="Marco_tapa_caja_de_inspeccion_ORNAMENTACION.">[1]LBM!#REF!</definedName>
    <definedName name="Marcos_en_concreto_visto_para_ventana_de_correr_7.5_X_30_cm." localSheetId="2">[1]LBM!#REF!</definedName>
    <definedName name="Marcos_en_concreto_visto_para_ventana_de_correr_7.5_X_30_cm." localSheetId="0">[1]LBM!#REF!</definedName>
    <definedName name="Marcos_en_concreto_visto_para_ventana_de_correr_7.5_X_30_cm.">[1]LBM!#REF!</definedName>
    <definedName name="Marmolina" localSheetId="2">[1]LBM!#REF!</definedName>
    <definedName name="Marmolina" localSheetId="0">[1]LBM!#REF!</definedName>
    <definedName name="Marmolina">[1]LBM!#REF!</definedName>
    <definedName name="Marquesinas_en_lamina_puntos_fijos" localSheetId="2">[1]LBM!#REF!</definedName>
    <definedName name="Marquesinas_en_lamina_puntos_fijos" localSheetId="0">[1]LBM!#REF!</definedName>
    <definedName name="Marquesinas_en_lamina_puntos_fijos">[1]LBM!#REF!</definedName>
    <definedName name="Mecheros_Bunsen" localSheetId="2">[1]LBM!#REF!</definedName>
    <definedName name="Mecheros_Bunsen" localSheetId="0">[1]LBM!#REF!</definedName>
    <definedName name="Mecheros_Bunsen">[1]LBM!#REF!</definedName>
    <definedName name="Medidores__Domestico__2" localSheetId="2">[1]LBM!#REF!</definedName>
    <definedName name="Medidores__Domestico__2" localSheetId="0">[1]LBM!#REF!</definedName>
    <definedName name="Medidores__Domestico__2">[1]LBM!#REF!</definedName>
    <definedName name="Medidores__Incendio__1_1_2" localSheetId="2">[1]LBM!#REF!</definedName>
    <definedName name="Medidores__Incendio__1_1_2" localSheetId="0">[1]LBM!#REF!</definedName>
    <definedName name="Medidores__Incendio__1_1_2">[1]LBM!#REF!</definedName>
    <definedName name="Mesones_de_atención_en_granito_color_gris_jaspe." localSheetId="2">[1]LBM!#REF!</definedName>
    <definedName name="Mesones_de_atención_en_granito_color_gris_jaspe." localSheetId="0">[1]LBM!#REF!</definedName>
    <definedName name="Mesones_de_atención_en_granito_color_gris_jaspe.">[1]LBM!#REF!</definedName>
    <definedName name="Metal_Deck_Cal_22" localSheetId="2">#REF!</definedName>
    <definedName name="Metal_Deck_Cal_22">#REF!</definedName>
    <definedName name="Mineral" localSheetId="2">#REF!</definedName>
    <definedName name="Mineral">#REF!</definedName>
    <definedName name="Mortero_1___3" localSheetId="2">[1]LBM!#REF!</definedName>
    <definedName name="Mortero_1___3" localSheetId="0">[1]LBM!#REF!</definedName>
    <definedName name="Mortero_1___3">[1]LBM!#REF!</definedName>
    <definedName name="Mortero_1_3_impermeabilizado" localSheetId="2">[1]LBM!#REF!</definedName>
    <definedName name="Mortero_1_3_impermeabilizado" localSheetId="0">[1]LBM!#REF!</definedName>
    <definedName name="Mortero_1_3_impermeabilizado">[1]LBM!#REF!</definedName>
    <definedName name="Mortero_1_4" localSheetId="2">[1]LBM!#REF!</definedName>
    <definedName name="Mortero_1_4" localSheetId="0">[1]LBM!#REF!</definedName>
    <definedName name="Mortero_1_4">[1]LBM!#REF!</definedName>
    <definedName name="Mortero_a_granel_con_silo_puesto_en_obra__1_3_de_4000_P.S.I." localSheetId="2">[1]LBM!#REF!</definedName>
    <definedName name="Mortero_a_granel_con_silo_puesto_en_obra__1_3_de_4000_P.S.I." localSheetId="0">[1]LBM!#REF!</definedName>
    <definedName name="Mortero_a_granel_con_silo_puesto_en_obra__1_3_de_4000_P.S.I.">[1]LBM!#REF!</definedName>
    <definedName name="Mortero_a_granel_con_silo_puesto_en_obra__1_4_de_3000_P.S.I." localSheetId="2">[1]LBM!#REF!</definedName>
    <definedName name="Mortero_a_granel_con_silo_puesto_en_obra__1_4_de_3000_P.S.I." localSheetId="0">[1]LBM!#REF!</definedName>
    <definedName name="Mortero_a_granel_con_silo_puesto_en_obra__1_4_de_3000_P.S.I.">[1]LBM!#REF!</definedName>
    <definedName name="Mortero_a_granel_con_silo_puesto_en_obra__1_5_de_2000_P.S.I." localSheetId="2">[1]LBM!#REF!</definedName>
    <definedName name="Mortero_a_granel_con_silo_puesto_en_obra__1_5_de_2000_P.S.I." localSheetId="0">[1]LBM!#REF!</definedName>
    <definedName name="Mortero_a_granel_con_silo_puesto_en_obra__1_5_de_2000_P.S.I.">[1]LBM!#REF!</definedName>
    <definedName name="Mortero_impermeabilizado_1_4" localSheetId="2">[1]LBM!#REF!</definedName>
    <definedName name="Mortero_impermeabilizado_1_4" localSheetId="0">[1]LBM!#REF!</definedName>
    <definedName name="Mortero_impermeabilizado_1_4">[1]LBM!#REF!</definedName>
    <definedName name="Nevera" localSheetId="2">#REF!</definedName>
    <definedName name="Nevera">#REF!</definedName>
    <definedName name="Niple_Pasamuros_en_Tuberia_y_Lamina_de_Acero_1" localSheetId="2">[1]LBM!#REF!</definedName>
    <definedName name="Niple_Pasamuros_en_Tuberia_y_Lamina_de_Acero_1" localSheetId="0">[1]LBM!#REF!</definedName>
    <definedName name="Niple_Pasamuros_en_Tuberia_y_Lamina_de_Acero_1">[1]LBM!#REF!</definedName>
    <definedName name="Niple_Pasamuros_en_Tuberia_y_Lamina_de_Acero_1_1_2" localSheetId="2">[1]LBM!#REF!</definedName>
    <definedName name="Niple_Pasamuros_en_Tuberia_y_Lamina_de_Acero_1_1_2" localSheetId="0">[1]LBM!#REF!</definedName>
    <definedName name="Niple_Pasamuros_en_Tuberia_y_Lamina_de_Acero_1_1_2">[1]LBM!#REF!</definedName>
    <definedName name="Niple_Pasamuros_en_Tuberia_y_Lamina_de_Acero_12" localSheetId="2">[1]LBM!#REF!</definedName>
    <definedName name="Niple_Pasamuros_en_Tuberia_y_Lamina_de_Acero_12" localSheetId="0">[1]LBM!#REF!</definedName>
    <definedName name="Niple_Pasamuros_en_Tuberia_y_Lamina_de_Acero_12">[1]LBM!#REF!</definedName>
    <definedName name="Niple_Pasamuros_en_Tuberia_y_Lamina_de_Acero_14" localSheetId="2">[1]LBM!#REF!</definedName>
    <definedName name="Niple_Pasamuros_en_Tuberia_y_Lamina_de_Acero_14" localSheetId="0">[1]LBM!#REF!</definedName>
    <definedName name="Niple_Pasamuros_en_Tuberia_y_Lamina_de_Acero_14">[1]LBM!#REF!</definedName>
    <definedName name="Niple_Pasamuros_en_Tuberia_y_Lamina_de_Acero_2" localSheetId="2">[1]LBM!#REF!</definedName>
    <definedName name="Niple_Pasamuros_en_Tuberia_y_Lamina_de_Acero_2" localSheetId="0">[1]LBM!#REF!</definedName>
    <definedName name="Niple_Pasamuros_en_Tuberia_y_Lamina_de_Acero_2">[1]LBM!#REF!</definedName>
    <definedName name="Niple_Pasamuros_en_Tuberia_y_Lamina_de_Acero_3" localSheetId="2">[1]LBM!#REF!</definedName>
    <definedName name="Niple_Pasamuros_en_Tuberia_y_Lamina_de_Acero_3" localSheetId="0">[1]LBM!#REF!</definedName>
    <definedName name="Niple_Pasamuros_en_Tuberia_y_Lamina_de_Acero_3">[1]LBM!#REF!</definedName>
    <definedName name="OBJETO.CONTRATO">[3]VARIABLES!$C$8</definedName>
    <definedName name="Oficial" localSheetId="2">#REF!</definedName>
    <definedName name="Oficial">#REF!</definedName>
    <definedName name="Organizador_de_Cables_de_Puenteo" localSheetId="2">[1]LBM!#REF!</definedName>
    <definedName name="Organizador_de_Cables_de_Puenteo" localSheetId="0">[1]LBM!#REF!</definedName>
    <definedName name="Organizador_de_Cables_de_Puenteo">[1]LBM!#REF!</definedName>
    <definedName name="Orinal_Mediano_Ref._08860" localSheetId="2">[1]LBM!#REF!</definedName>
    <definedName name="Orinal_Mediano_Ref._08860" localSheetId="0">[1]LBM!#REF!</definedName>
    <definedName name="Orinal_Mediano_Ref._08860">[1]LBM!#REF!</definedName>
    <definedName name="P_1___2.7x4.55___Plano_de_Detalle_No._A_170" localSheetId="2">[1]LBM!#REF!</definedName>
    <definedName name="P_1___2.7x4.55___Plano_de_Detalle_No._A_170" localSheetId="0">[1]LBM!#REF!</definedName>
    <definedName name="P_1___2.7x4.55___Plano_de_Detalle_No._A_170">[1]LBM!#REF!</definedName>
    <definedName name="P_2___2.7x4.8___Plano_de_Detalle_No._A_170" localSheetId="2">[1]LBM!#REF!</definedName>
    <definedName name="P_2___2.7x4.8___Plano_de_Detalle_No._A_170" localSheetId="0">[1]LBM!#REF!</definedName>
    <definedName name="P_2___2.7x4.8___Plano_de_Detalle_No._A_170">[1]LBM!#REF!</definedName>
    <definedName name="P_2´___2.2x4.8___Plano_de_Detalle_No._A_171" localSheetId="2">[1]LBM!#REF!</definedName>
    <definedName name="P_2´___2.2x4.8___Plano_de_Detalle_No._A_171" localSheetId="0">[1]LBM!#REF!</definedName>
    <definedName name="P_2´___2.2x4.8___Plano_de_Detalle_No._A_171">[1]LBM!#REF!</definedName>
    <definedName name="P_3___2.7x1.05___Plano_de_Detalle_No._A_170" localSheetId="2">[1]LBM!#REF!</definedName>
    <definedName name="P_3___2.7x1.05___Plano_de_Detalle_No._A_170" localSheetId="0">[1]LBM!#REF!</definedName>
    <definedName name="P_3___2.7x1.05___Plano_de_Detalle_No._A_170">[1]LBM!#REF!</definedName>
    <definedName name="P_4___2.7x1.5___Plano_de_Detalle_No._A_170" localSheetId="2">[1]LBM!#REF!</definedName>
    <definedName name="P_4___2.7x1.5___Plano_de_Detalle_No._A_170" localSheetId="0">[1]LBM!#REF!</definedName>
    <definedName name="P_4___2.7x1.5___Plano_de_Detalle_No._A_170">[1]LBM!#REF!</definedName>
    <definedName name="P_5___2.7x4.2___Plano_de_Detalle_No._A_171" localSheetId="2">[1]LBM!#REF!</definedName>
    <definedName name="P_5___2.7x4.2___Plano_de_Detalle_No._A_171" localSheetId="0">[1]LBM!#REF!</definedName>
    <definedName name="P_5___2.7x4.2___Plano_de_Detalle_No._A_171">[1]LBM!#REF!</definedName>
    <definedName name="P_7´___2.7x0.9___Plano_de_Detalle_No._A_172" localSheetId="2">[1]LBM!#REF!</definedName>
    <definedName name="P_7´___2.7x0.9___Plano_de_Detalle_No._A_172" localSheetId="0">[1]LBM!#REF!</definedName>
    <definedName name="P_7´___2.7x0.9___Plano_de_Detalle_No._A_172">[1]LBM!#REF!</definedName>
    <definedName name="Pabmeril_Pliego_9_x11" localSheetId="2">[1]LBM!#REF!</definedName>
    <definedName name="Pabmeril_Pliego_9_x11" localSheetId="0">[1]LBM!#REF!</definedName>
    <definedName name="Pabmeril_Pliego_9_x11">[1]LBM!#REF!</definedName>
    <definedName name="Palas" localSheetId="2">#REF!</definedName>
    <definedName name="Palas">#REF!</definedName>
    <definedName name="Papelera_AI_Ref._CA_08R" localSheetId="2">#REF!</definedName>
    <definedName name="Papelera_AI_Ref._CA_08R">#REF!</definedName>
    <definedName name="Paral_Telescópico_2_2_m" localSheetId="2">[1]LBM!#REF!</definedName>
    <definedName name="Paral_Telescópico_2_2_m" localSheetId="0">[1]LBM!#REF!</definedName>
    <definedName name="Paral_Telescópico_2_2_m">[1]LBM!#REF!</definedName>
    <definedName name="Paral_Telescópico_2_4" localSheetId="2">[1]LBM!#REF!</definedName>
    <definedName name="Paral_Telescópico_2_4" localSheetId="0">[1]LBM!#REF!</definedName>
    <definedName name="Paral_Telescópico_2_4">[1]LBM!#REF!</definedName>
    <definedName name="Parales_estrcuturales_para_presiana_Luxalon" localSheetId="2">[1]LBM!#REF!</definedName>
    <definedName name="Parales_estrcuturales_para_presiana_Luxalon" localSheetId="0">[1]LBM!#REF!</definedName>
    <definedName name="Parales_estrcuturales_para_presiana_Luxalon">[1]LBM!#REF!</definedName>
    <definedName name="Pararayos_Ionizante__Incluye_Bajante_y_Pozo_de_Tierra" localSheetId="2">[1]LBM!#REF!</definedName>
    <definedName name="Pararayos_Ionizante__Incluye_Bajante_y_Pozo_de_Tierra" localSheetId="0">[1]LBM!#REF!</definedName>
    <definedName name="Pararayos_Ionizante__Incluye_Bajante_y_Pozo_de_Tierra">[1]LBM!#REF!</definedName>
    <definedName name="Pared_en_Dry_Wall_E.10_CM" localSheetId="2">[1]LBM!#REF!</definedName>
    <definedName name="Pared_en_Dry_Wall_E.10_CM" localSheetId="0">[1]LBM!#REF!</definedName>
    <definedName name="Pared_en_Dry_Wall_E.10_CM">[1]LBM!#REF!</definedName>
    <definedName name="Pared_en_sistema_dray_wall_e_0.15" localSheetId="2">[1]LBM!#REF!</definedName>
    <definedName name="Pared_en_sistema_dray_wall_e_0.15" localSheetId="0">[1]LBM!#REF!</definedName>
    <definedName name="Pared_en_sistema_dray_wall_e_0.15">[1]LBM!#REF!</definedName>
    <definedName name="Pasos_escalera_nariz__L__especial_de_Moore_o_similar__tono_coral" localSheetId="2">[1]LBM!#REF!</definedName>
    <definedName name="Pasos_escalera_nariz__L__especial_de_Moore_o_similar__tono_coral" localSheetId="0">[1]LBM!#REF!</definedName>
    <definedName name="Pasos_escalera_nariz__L__especial_de_Moore_o_similar__tono_coral">[1]LBM!#REF!</definedName>
    <definedName name="Patch_Panel_de_16_Puertos_RJ_45_Cat._5E" localSheetId="2">[1]LBM!#REF!</definedName>
    <definedName name="Patch_Panel_de_16_Puertos_RJ_45_Cat._5E" localSheetId="0">[1]LBM!#REF!</definedName>
    <definedName name="Patch_Panel_de_16_Puertos_RJ_45_Cat._5E">[1]LBM!#REF!</definedName>
    <definedName name="Patch_Panel_de_32_Puertos_RJ_45_Cat._5E" localSheetId="2">[1]LBM!#REF!</definedName>
    <definedName name="Patch_Panel_de_32_Puertos_RJ_45_Cat._5E" localSheetId="0">[1]LBM!#REF!</definedName>
    <definedName name="Patch_Panel_de_32_Puertos_RJ_45_Cat._5E">[1]LBM!#REF!</definedName>
    <definedName name="Pegacor" localSheetId="2">#REF!</definedName>
    <definedName name="Pegacor">#REF!</definedName>
    <definedName name="Pegante_Colbón" localSheetId="2">[1]LBM!#REF!</definedName>
    <definedName name="Pegante_Colbón" localSheetId="0">[1]LBM!#REF!</definedName>
    <definedName name="Pegante_Colbón">[1]LBM!#REF!</definedName>
    <definedName name="Percha_en_AI_Doble_Ref._FB_5502" localSheetId="2">#REF!</definedName>
    <definedName name="Percha_en_AI_Doble_Ref._FB_5502">#REF!</definedName>
    <definedName name="Persianas_Luxalon_Cortasol_84RLSL5" localSheetId="2">[1]LBM!#REF!</definedName>
    <definedName name="Persianas_Luxalon_Cortasol_84RLSL5" localSheetId="0">[1]LBM!#REF!</definedName>
    <definedName name="Persianas_Luxalon_Cortasol_84RLSL5">[1]LBM!#REF!</definedName>
    <definedName name="Piedra_Media_Zonga" localSheetId="2">[1]LBM!#REF!</definedName>
    <definedName name="Piedra_Media_Zonga" localSheetId="0">[1]LBM!#REF!</definedName>
    <definedName name="Piedra_Media_Zonga">[1]LBM!#REF!</definedName>
    <definedName name="Pintura_blanca_para_trafico" localSheetId="2">[1]LBM!#REF!</definedName>
    <definedName name="Pintura_blanca_para_trafico" localSheetId="0">[1]LBM!#REF!</definedName>
    <definedName name="Pintura_blanca_para_trafico">[1]LBM!#REF!</definedName>
    <definedName name="Pintura_electrostática" localSheetId="2">[1]LBM!#REF!</definedName>
    <definedName name="Pintura_electrostática" localSheetId="0">[1]LBM!#REF!</definedName>
    <definedName name="Pintura_electrostática">[1]LBM!#REF!</definedName>
    <definedName name="Piso_olimpia_base_20___20" localSheetId="2">[1]LBM!#REF!</definedName>
    <definedName name="Piso_olimpia_base_20___20" localSheetId="0">[1]LBM!#REF!</definedName>
    <definedName name="Piso_olimpia_base_20___20">[1]LBM!#REF!</definedName>
    <definedName name="Plancha" localSheetId="2">#REF!</definedName>
    <definedName name="Plancha">#REF!</definedName>
    <definedName name="Planchón_Ordinario_3_M" localSheetId="2">[1]LBM!#REF!</definedName>
    <definedName name="Planchón_Ordinario_3_M" localSheetId="0">[1]LBM!#REF!</definedName>
    <definedName name="Planchón_Ordinario_3_M">[1]LBM!#REF!</definedName>
    <definedName name="Planos_Record" localSheetId="2">[1]LBM!#REF!</definedName>
    <definedName name="Planos_Record" localSheetId="0">[1]LBM!#REF!</definedName>
    <definedName name="Planos_Record">[1]LBM!#REF!</definedName>
    <definedName name="Planta_Telefonica_Digital_de_10_Lineas_Troncales_20_Extensiones_y_5_Directos" localSheetId="2">[1]LBM!#REF!</definedName>
    <definedName name="Planta_Telefonica_Digital_de_10_Lineas_Troncales_20_Extensiones_y_5_Directos" localSheetId="0">[1]LBM!#REF!</definedName>
    <definedName name="Planta_Telefonica_Digital_de_10_Lineas_Troncales_20_Extensiones_y_5_Directos">[1]LBM!#REF!</definedName>
    <definedName name="Plaquetas_en_concreto_0_40_x_0_40_tipo_IDU" localSheetId="2">[1]LBM!#REF!</definedName>
    <definedName name="Plaquetas_en_concreto_0_40_x_0_40_tipo_IDU" localSheetId="0">[1]LBM!#REF!</definedName>
    <definedName name="Plaquetas_en_concreto_0_40_x_0_40_tipo_IDU">[1]LBM!#REF!</definedName>
    <definedName name="Platina_hierro_1_2__x_1_8" localSheetId="2">[1]LBM!#REF!</definedName>
    <definedName name="Platina_hierro_1_2__x_1_8" localSheetId="0">[1]LBM!#REF!</definedName>
    <definedName name="Platina_hierro_1_2__x_1_8">[1]LBM!#REF!</definedName>
    <definedName name="Poceta_en_acero_inoxidable_tipo_SOCODA" localSheetId="2">[1]LBM!#REF!</definedName>
    <definedName name="Poceta_en_acero_inoxidable_tipo_SOCODA" localSheetId="0">[1]LBM!#REF!</definedName>
    <definedName name="Poceta_en_acero_inoxidable_tipo_SOCODA">[1]LBM!#REF!</definedName>
    <definedName name="Pocetas_en_granito_lavado_blanco_Huila_grano_1." localSheetId="2">[1]LBM!#REF!</definedName>
    <definedName name="Pocetas_en_granito_lavado_blanco_Huila_grano_1." localSheetId="0">[1]LBM!#REF!</definedName>
    <definedName name="Pocetas_en_granito_lavado_blanco_Huila_grano_1.">[1]LBM!#REF!</definedName>
    <definedName name="Porcelanato_Gris_Dolphin_Ref." localSheetId="2">#REF!</definedName>
    <definedName name="Porcelanato_Gris_Dolphin_Ref.">#REF!</definedName>
    <definedName name="Porta_candado_simple_3_." localSheetId="2">[1]LBM!#REF!</definedName>
    <definedName name="Porta_candado_simple_3_." localSheetId="0">[1]LBM!#REF!</definedName>
    <definedName name="Porta_candado_simple_3_.">[1]LBM!#REF!</definedName>
    <definedName name="Porta_Papel_Doble_con_Tapa_Ref._B_288" localSheetId="2">#REF!</definedName>
    <definedName name="Porta_Papel_Doble_con_Tapa_Ref._B_288">#REF!</definedName>
    <definedName name="_xlnm.Print_Area" localSheetId="2">b!$A$1:$DV$287</definedName>
    <definedName name="_xlnm.Print_Area" localSheetId="0">'BALANCE JULIO 8 CON RADIOLOGIA'!$A$1:$DV$309</definedName>
    <definedName name="_xlnm.Print_Area" localSheetId="3">'CANTIDADES DE OBRA'!$A$1:$H$112</definedName>
    <definedName name="_xlnm.Print_Area">#REF!</definedName>
    <definedName name="_xlnm.Print_Titles" localSheetId="2">b!$1:$15</definedName>
    <definedName name="_xlnm.Print_Titles" localSheetId="0">'BALANCE JULIO 8 CON RADIOLOGIA'!$1:$15</definedName>
    <definedName name="_xlnm.Print_Titles" localSheetId="3">'CANTIDADES DE OBRA'!$9:$9</definedName>
    <definedName name="Puentes_metalicos_Según_Diseño" localSheetId="2">[1]LBM!#REF!</definedName>
    <definedName name="Puentes_metalicos_Según_Diseño" localSheetId="0">[1]LBM!#REF!</definedName>
    <definedName name="Puentes_metalicos_Según_Diseño">[1]LBM!#REF!</definedName>
    <definedName name="Puerta_en_Lamina_Cal._18_2.10x60__Incluye_marco_y_Rejilla__P_10" localSheetId="2">[1]LBM!#REF!</definedName>
    <definedName name="Puerta_en_Lamina_Cal._18_2.10x60__Incluye_marco_y_Rejilla__P_10" localSheetId="0">[1]LBM!#REF!</definedName>
    <definedName name="Puerta_en_Lamina_Cal._18_2.10x60__Incluye_marco_y_Rejilla__P_10">[1]LBM!#REF!</definedName>
    <definedName name="Puerta_en_Lamina_Cal._18_2.10x75__Incluye_marco_y_Rejilla__P_8" localSheetId="2">[1]LBM!#REF!</definedName>
    <definedName name="Puerta_en_Lamina_Cal._18_2.10x75__Incluye_marco_y_Rejilla__P_8" localSheetId="0">[1]LBM!#REF!</definedName>
    <definedName name="Puerta_en_Lamina_Cal._18_2.10x75__Incluye_marco_y_Rejilla__P_8">[1]LBM!#REF!</definedName>
    <definedName name="Puerta_en_Lamina_Cal._18_2.10x90__Incluye_marco_y_Rejilla__P_6´" localSheetId="2">[1]LBM!#REF!</definedName>
    <definedName name="Puerta_en_Lamina_Cal._18_2.10x90__Incluye_marco_y_Rejilla__P_6´" localSheetId="0">[1]LBM!#REF!</definedName>
    <definedName name="Puerta_en_Lamina_Cal._18_2.10x90__Incluye_marco_y_Rejilla__P_6´">[1]LBM!#REF!</definedName>
    <definedName name="Puerta_en_Lamina_Cal._18_2.70x1.50__Incluye_marco_y_Rejilla__2_Hojas_P_12" localSheetId="2">[1]LBM!#REF!</definedName>
    <definedName name="Puerta_en_Lamina_Cal._18_2.70x1.50__Incluye_marco_y_Rejilla__2_Hojas_P_12" localSheetId="0">[1]LBM!#REF!</definedName>
    <definedName name="Puerta_en_Lamina_Cal._18_2.70x1.50__Incluye_marco_y_Rejilla__2_Hojas_P_12">[1]LBM!#REF!</definedName>
    <definedName name="Puerta_marco_y_hoja" localSheetId="2">[1]LBM!#REF!</definedName>
    <definedName name="Puerta_marco_y_hoja" localSheetId="0">[1]LBM!#REF!</definedName>
    <definedName name="Puerta_marco_y_hoja">[1]LBM!#REF!</definedName>
    <definedName name="Puesta_a_Tierra_Subestacion_Según_N._CODENSA_CTS_523_2" localSheetId="2">[1]LBM!#REF!</definedName>
    <definedName name="Puesta_a_Tierra_Subestacion_Según_N._CODENSA_CTS_523_2" localSheetId="0">[1]LBM!#REF!</definedName>
    <definedName name="Puesta_a_Tierra_Subestacion_Según_N._CODENSA_CTS_523_2">[1]LBM!#REF!</definedName>
    <definedName name="Puesta_a_Tierra_T_GEN_3__3_Varillas_CW_5_8_x2.44_m" localSheetId="2">[1]LBM!#REF!</definedName>
    <definedName name="Puesta_a_Tierra_T_GEN_3__3_Varillas_CW_5_8_x2.44_m" localSheetId="0">[1]LBM!#REF!</definedName>
    <definedName name="Puesta_a_Tierra_T_GEN_3__3_Varillas_CW_5_8_x2.44_m">[1]LBM!#REF!</definedName>
    <definedName name="Pulida_pisos_en_granito" localSheetId="2">[1]LBM!#REF!</definedName>
    <definedName name="Pulida_pisos_en_granito" localSheetId="0">[1]LBM!#REF!</definedName>
    <definedName name="Pulida_pisos_en_granito">[1]LBM!#REF!</definedName>
    <definedName name="Punteros" localSheetId="2">#REF!</definedName>
    <definedName name="Punteros">#REF!</definedName>
    <definedName name="Puntilla_acerada_1.5" localSheetId="2">[1]LBM!#REF!</definedName>
    <definedName name="Puntilla_acerada_1.5" localSheetId="0">[1]LBM!#REF!</definedName>
    <definedName name="Puntilla_acerada_1.5">[1]LBM!#REF!</definedName>
    <definedName name="Puntilla_con_Cabeza_1" localSheetId="2">[1]LBM!#REF!</definedName>
    <definedName name="Puntilla_con_Cabeza_1" localSheetId="0">[1]LBM!#REF!</definedName>
    <definedName name="Puntilla_con_Cabeza_1">[1]LBM!#REF!</definedName>
    <definedName name="Puntilla_con_Cabeza_2" localSheetId="2">[1]LBM!#REF!</definedName>
    <definedName name="Puntilla_con_Cabeza_2" localSheetId="0">[1]LBM!#REF!</definedName>
    <definedName name="Puntilla_con_Cabeza_2">[1]LBM!#REF!</definedName>
    <definedName name="Puntilla_sin_Cabeza_1" localSheetId="2">[1]LBM!#REF!</definedName>
    <definedName name="Puntilla_sin_Cabeza_1" localSheetId="0">[1]LBM!#REF!</definedName>
    <definedName name="Puntilla_sin_Cabeza_1">[1]LBM!#REF!</definedName>
    <definedName name="PV_1___2.15x2.25___Plano_de_Detalle_No._A_168" localSheetId="2">[1]LBM!#REF!</definedName>
    <definedName name="PV_1___2.15x2.25___Plano_de_Detalle_No._A_168" localSheetId="0">[1]LBM!#REF!</definedName>
    <definedName name="PV_1___2.15x2.25___Plano_de_Detalle_No._A_168">[1]LBM!#REF!</definedName>
    <definedName name="PV_2___2.15x2.1___Plano_de_Detalle_No._A_168" localSheetId="2">[1]LBM!#REF!</definedName>
    <definedName name="PV_2___2.15x2.1___Plano_de_Detalle_No._A_168" localSheetId="0">[1]LBM!#REF!</definedName>
    <definedName name="PV_2___2.15x2.1___Plano_de_Detalle_No._A_168">[1]LBM!#REF!</definedName>
    <definedName name="PV_2´___2.15x2.175___Plano_de_Detalle_No._A_168" localSheetId="2">[1]LBM!#REF!</definedName>
    <definedName name="PV_2´___2.15x2.175___Plano_de_Detalle_No._A_168" localSheetId="0">[1]LBM!#REF!</definedName>
    <definedName name="PV_2´___2.15x2.175___Plano_de_Detalle_No._A_168">[1]LBM!#REF!</definedName>
    <definedName name="PV_3___2.7x2.25___Plano_de_Detalle_No._A_168" localSheetId="2">[1]LBM!#REF!</definedName>
    <definedName name="PV_3___2.7x2.25___Plano_de_Detalle_No._A_168" localSheetId="0">[1]LBM!#REF!</definedName>
    <definedName name="PV_3___2.7x2.25___Plano_de_Detalle_No._A_168">[1]LBM!#REF!</definedName>
    <definedName name="PV_4___2.7x6.6___Plano_de_Detalle_No._A_168" localSheetId="2">[1]LBM!#REF!</definedName>
    <definedName name="PV_4___2.7x6.6___Plano_de_Detalle_No._A_168" localSheetId="0">[1]LBM!#REF!</definedName>
    <definedName name="PV_4___2.7x6.6___Plano_de_Detalle_No._A_168">[1]LBM!#REF!</definedName>
    <definedName name="PV_5___2.7x6.75___Plano_de_Detalle_No._A_169" localSheetId="2">[1]LBM!#REF!</definedName>
    <definedName name="PV_5___2.7x6.75___Plano_de_Detalle_No._A_169" localSheetId="0">[1]LBM!#REF!</definedName>
    <definedName name="PV_5___2.7x6.75___Plano_de_Detalle_No._A_169">[1]LBM!#REF!</definedName>
    <definedName name="REAJUSTE" localSheetId="2">#REF!</definedName>
    <definedName name="REAJUSTE">#REF!</definedName>
    <definedName name="REAJUSTES" localSheetId="2">#REF!</definedName>
    <definedName name="REAJUSTES">#REF!</definedName>
    <definedName name="Recebo_común" localSheetId="2">[1]LBM!#REF!</definedName>
    <definedName name="Recebo_común" localSheetId="0">[1]LBM!#REF!</definedName>
    <definedName name="Recebo_común">[1]LBM!#REF!</definedName>
    <definedName name="registro_aparatos" localSheetId="2">#REF!</definedName>
    <definedName name="registro_aparatos">#REF!</definedName>
    <definedName name="Registro_Toya_3_4" localSheetId="2">[1]LBM!#REF!</definedName>
    <definedName name="Registro_Toya_3_4" localSheetId="0">[1]LBM!#REF!</definedName>
    <definedName name="Registro_Toya_3_4">[1]LBM!#REF!</definedName>
    <definedName name="Regulador_Trifasico_de_1_KVA" localSheetId="2">[1]LBM!#REF!</definedName>
    <definedName name="Regulador_Trifasico_de_1_KVA" localSheetId="0">[1]LBM!#REF!</definedName>
    <definedName name="Regulador_Trifasico_de_1_KVA">[1]LBM!#REF!</definedName>
    <definedName name="Regulador_Trifasico_de_20_KVA" localSheetId="2">[1]LBM!#REF!</definedName>
    <definedName name="Regulador_Trifasico_de_20_KVA" localSheetId="0">[1]LBM!#REF!</definedName>
    <definedName name="Regulador_Trifasico_de_20_KVA">[1]LBM!#REF!</definedName>
    <definedName name="Regulador_Trifasico_de_9_KVA" localSheetId="2">[1]LBM!#REF!</definedName>
    <definedName name="Regulador_Trifasico_de_9_KVA" localSheetId="0">[1]LBM!#REF!</definedName>
    <definedName name="Regulador_Trifasico_de_9_KVA">[1]LBM!#REF!</definedName>
    <definedName name="Rejilla_sifón_S_4.5_x_3.5" localSheetId="2">[1]LBM!#REF!</definedName>
    <definedName name="Rejilla_sifón_S_4.5_x_3.5" localSheetId="0">[1]LBM!#REF!</definedName>
    <definedName name="Rejilla_sifón_S_4.5_x_3.5">[1]LBM!#REF!</definedName>
    <definedName name="Rejilla_sosco" localSheetId="2">[1]LBM!#REF!</definedName>
    <definedName name="Rejilla_sosco" localSheetId="0">[1]LBM!#REF!</definedName>
    <definedName name="Rejilla_sosco">[1]LBM!#REF!</definedName>
    <definedName name="Rejillas_prefabricadas_baños_y_circulaciones_0_10___0_15" localSheetId="2">[1]LBM!#REF!</definedName>
    <definedName name="Rejillas_prefabricadas_baños_y_circulaciones_0_10___0_15" localSheetId="0">[1]LBM!#REF!</definedName>
    <definedName name="Rejillas_prefabricadas_baños_y_circulaciones_0_10___0_15">[1]LBM!#REF!</definedName>
    <definedName name="Remate_y_o_bordillo_cubiertas_0_10___0_20" localSheetId="2">[1]LBM!#REF!</definedName>
    <definedName name="Remate_y_o_bordillo_cubiertas_0_10___0_20" localSheetId="0">[1]LBM!#REF!</definedName>
    <definedName name="Remate_y_o_bordillo_cubiertas_0_10___0_20">[1]LBM!#REF!</definedName>
    <definedName name="Remates_Laterales_y_Superiores_en_Aluzinc" localSheetId="2">[1]LBM!#REF!</definedName>
    <definedName name="Remates_Laterales_y_Superiores_en_Aluzinc" localSheetId="0">[1]LBM!#REF!</definedName>
    <definedName name="Remates_Laterales_y_Superiores_en_Aluzinc">[1]LBM!#REF!</definedName>
    <definedName name="Remates_sillares_ventanas" localSheetId="2">[1]LBM!#REF!</definedName>
    <definedName name="Remates_sillares_ventanas" localSheetId="0">[1]LBM!#REF!</definedName>
    <definedName name="Remates_sillares_ventanas">[1]LBM!#REF!</definedName>
    <definedName name="REP.CONTRATANTE">[3]VARIABLES!$C$11</definedName>
    <definedName name="REP.CONTRATISTA">[3]VARIABLES!$C$10</definedName>
    <definedName name="Reparaciones_en_PVC_A.LL._2" localSheetId="2">[1]LBM!#REF!</definedName>
    <definedName name="Reparaciones_en_PVC_A.LL._2" localSheetId="0">[1]LBM!#REF!</definedName>
    <definedName name="Reparaciones_en_PVC_A.LL._2">[1]LBM!#REF!</definedName>
    <definedName name="Reparaciones_en_PVC_A.LL._3" localSheetId="2">[1]LBM!#REF!</definedName>
    <definedName name="Reparaciones_en_PVC_A.LL._3" localSheetId="0">[1]LBM!#REF!</definedName>
    <definedName name="Reparaciones_en_PVC_A.LL._3">[1]LBM!#REF!</definedName>
    <definedName name="Reparaciones_en_PVC_A.LL._4" localSheetId="2">[1]LBM!#REF!</definedName>
    <definedName name="Reparaciones_en_PVC_A.LL._4" localSheetId="0">[1]LBM!#REF!</definedName>
    <definedName name="Reparaciones_en_PVC_A.LL._4">[1]LBM!#REF!</definedName>
    <definedName name="Reparaciones_en_PVC_P_1" localSheetId="2">[1]LBM!#REF!</definedName>
    <definedName name="Reparaciones_en_PVC_P_1" localSheetId="0">[1]LBM!#REF!</definedName>
    <definedName name="Reparaciones_en_PVC_P_1">[1]LBM!#REF!</definedName>
    <definedName name="Reparaciones_en_PVC_P_1_1_2" localSheetId="2">[1]LBM!#REF!</definedName>
    <definedName name="Reparaciones_en_PVC_P_1_1_2" localSheetId="0">[1]LBM!#REF!</definedName>
    <definedName name="Reparaciones_en_PVC_P_1_1_2">[1]LBM!#REF!</definedName>
    <definedName name="Reparaciones_en_PVC_P_1_1_4" localSheetId="2">[1]LBM!#REF!</definedName>
    <definedName name="Reparaciones_en_PVC_P_1_1_4" localSheetId="0">[1]LBM!#REF!</definedName>
    <definedName name="Reparaciones_en_PVC_P_1_1_4">[1]LBM!#REF!</definedName>
    <definedName name="Reparaciones_en_PVC_P_1_2" localSheetId="2">[1]LBM!#REF!</definedName>
    <definedName name="Reparaciones_en_PVC_P_1_2" localSheetId="0">[1]LBM!#REF!</definedName>
    <definedName name="Reparaciones_en_PVC_P_1_2">[1]LBM!#REF!</definedName>
    <definedName name="Reparaciones_en_PVC_P_3_4" localSheetId="2">[1]LBM!#REF!</definedName>
    <definedName name="Reparaciones_en_PVC_P_3_4" localSheetId="0">[1]LBM!#REF!</definedName>
    <definedName name="Reparaciones_en_PVC_P_3_4">[1]LBM!#REF!</definedName>
    <definedName name="Reparaciones_en_PVC_S_2" localSheetId="2">[1]LBM!#REF!</definedName>
    <definedName name="Reparaciones_en_PVC_S_2" localSheetId="0">[1]LBM!#REF!</definedName>
    <definedName name="Reparaciones_en_PVC_S_2">[1]LBM!#REF!</definedName>
    <definedName name="Reparaciones_en_PVC_S_3" localSheetId="2">[1]LBM!#REF!</definedName>
    <definedName name="Reparaciones_en_PVC_S_3" localSheetId="0">[1]LBM!#REF!</definedName>
    <definedName name="Reparaciones_en_PVC_S_3">[1]LBM!#REF!</definedName>
    <definedName name="Reparaciones_en_PVC_S_4" localSheetId="2">[1]LBM!#REF!</definedName>
    <definedName name="Reparaciones_en_PVC_S_4" localSheetId="0">[1]LBM!#REF!</definedName>
    <definedName name="Reparaciones_en_PVC_S_4">[1]LBM!#REF!</definedName>
    <definedName name="Repisa_Ordinario" localSheetId="2">[1]LBM!#REF!</definedName>
    <definedName name="Repisa_Ordinario" localSheetId="0">[1]LBM!#REF!</definedName>
    <definedName name="Repisa_Ordinario">[1]LBM!#REF!</definedName>
    <definedName name="Retro_excavadora" localSheetId="2">[1]LBM!#REF!</definedName>
    <definedName name="Retro_excavadora" localSheetId="0">[1]LBM!#REF!</definedName>
    <definedName name="Retro_excavadora">[1]LBM!#REF!</definedName>
    <definedName name="SALID1" localSheetId="2">#REF!</definedName>
    <definedName name="SALID1">#REF!</definedName>
    <definedName name="Salida_de_Barrera_Fotoelectrica" localSheetId="2">[1]LBM!#REF!</definedName>
    <definedName name="Salida_de_Barrera_Fotoelectrica" localSheetId="0">[1]LBM!#REF!</definedName>
    <definedName name="Salida_de_Barrera_Fotoelectrica">[1]LBM!#REF!</definedName>
    <definedName name="Salida_de_Datos_1XRJ45__Cat_5___Incluye_toma_cajas__Faceplate_y_Accesorios" localSheetId="2">[1]LBM!#REF!</definedName>
    <definedName name="Salida_de_Datos_1XRJ45__Cat_5___Incluye_toma_cajas__Faceplate_y_Accesorios" localSheetId="0">[1]LBM!#REF!</definedName>
    <definedName name="Salida_de_Datos_1XRJ45__Cat_5___Incluye_toma_cajas__Faceplate_y_Accesorios">[1]LBM!#REF!</definedName>
    <definedName name="Salida_de_Sensor_de_Movimiento" localSheetId="2">[1]LBM!#REF!</definedName>
    <definedName name="Salida_de_Sensor_de_Movimiento" localSheetId="0">[1]LBM!#REF!</definedName>
    <definedName name="Salida_de_Sensor_de_Movimiento">[1]LBM!#REF!</definedName>
    <definedName name="Salida_de_Sonido__Incluye_Toma__Cajas_y_Conductor_para_Sonido" localSheetId="2">[1]LBM!#REF!</definedName>
    <definedName name="Salida_de_Sonido__Incluye_Toma__Cajas_y_Conductor_para_Sonido" localSheetId="0">[1]LBM!#REF!</definedName>
    <definedName name="Salida_de_Sonido__Incluye_Toma__Cajas_y_Conductor_para_Sonido">[1]LBM!#REF!</definedName>
    <definedName name="Salida_de_Toma_Telefonica_Plug_Americano_Doble_RJ45_4_Hilos" localSheetId="2">[1]LBM!#REF!</definedName>
    <definedName name="Salida_de_Toma_Telefonica_Plug_Americano_Doble_RJ45_4_Hilos" localSheetId="0">[1]LBM!#REF!</definedName>
    <definedName name="Salida_de_Toma_Telefonica_Plug_Americano_Doble_RJ45_4_Hilos">[1]LBM!#REF!</definedName>
    <definedName name="Salida_para_Microfono__Incluye_Toma__Cajas_y_Conductor_para_Sonido" localSheetId="2">[1]LBM!#REF!</definedName>
    <definedName name="Salida_para_Microfono__Incluye_Toma__Cajas_y_Conductor_para_Sonido" localSheetId="0">[1]LBM!#REF!</definedName>
    <definedName name="Salida_para_Microfono__Incluye_Toma__Cajas_y_Conductor_para_Sonido">[1]LBM!#REF!</definedName>
    <definedName name="Salidas_de_Alumbrado_en_Tuberia_PVC" localSheetId="2">[1]LBM!#REF!</definedName>
    <definedName name="Salidas_de_Alumbrado_en_Tuberia_PVC" localSheetId="0">[1]LBM!#REF!</definedName>
    <definedName name="Salidas_de_Alumbrado_en_Tuberia_PVC">[1]LBM!#REF!</definedName>
    <definedName name="Salidas_de_Alumbrado_Luminarias_Tipo_Wall_Pack__y_Metal_Halide_en_T._PVC" localSheetId="2">[1]LBM!#REF!</definedName>
    <definedName name="Salidas_de_Alumbrado_Luminarias_Tipo_Wall_Pack__y_Metal_Halide_en_T._PVC" localSheetId="0">[1]LBM!#REF!</definedName>
    <definedName name="Salidas_de_Alumbrado_Luminarias_Tipo_Wall_Pack__y_Metal_Halide_en_T._PVC">[1]LBM!#REF!</definedName>
    <definedName name="Salidas_de_Tomacorriente_Monofasicas_Normales_15_A__120_V__5_15R" localSheetId="2">[1]LBM!#REF!</definedName>
    <definedName name="Salidas_de_Tomacorriente_Monofasicas_Normales_15_A__120_V__5_15R" localSheetId="0">[1]LBM!#REF!</definedName>
    <definedName name="Salidas_de_Tomacorriente_Monofasicas_Normales_15_A__120_V__5_15R">[1]LBM!#REF!</definedName>
    <definedName name="Salidas_de_Tomacorriente_Monofasicas_Reguladas_15_A__120_V__5_15R" localSheetId="2">[1]LBM!#REF!</definedName>
    <definedName name="Salidas_de_Tomacorriente_Monofasicas_Reguladas_15_A__120_V__5_15R" localSheetId="0">[1]LBM!#REF!</definedName>
    <definedName name="Salidas_de_Tomacorriente_Monofasicas_Reguladas_15_A__120_V__5_15R">[1]LBM!#REF!</definedName>
    <definedName name="Salidas_de_Tomacorriente_Trifasica_30_A__220_V" localSheetId="2">[1]LBM!#REF!</definedName>
    <definedName name="Salidas_de_Tomacorriente_Trifasica_30_A__220_V" localSheetId="0">[1]LBM!#REF!</definedName>
    <definedName name="Salidas_de_Tomacorriente_Trifasica_30_A__220_V">[1]LBM!#REF!</definedName>
    <definedName name="Salidas_de_TV__Incluye_Toma_y_Cajas" localSheetId="2">[1]LBM!#REF!</definedName>
    <definedName name="Salidas_de_TV__Incluye_Toma_y_Cajas" localSheetId="0">[1]LBM!#REF!</definedName>
    <definedName name="Salidas_de_TV__Incluye_Toma_y_Cajas">[1]LBM!#REF!</definedName>
    <definedName name="Sangregado_2.00_m" localSheetId="2">[1]LBM!#REF!</definedName>
    <definedName name="Sangregado_2.00_m" localSheetId="0">[1]LBM!#REF!</definedName>
    <definedName name="Sangregado_2.00_m">[1]LBM!#REF!</definedName>
    <definedName name="Sanitario_de_fluxometro_blanco_Corona." localSheetId="2">[1]LBM!#REF!</definedName>
    <definedName name="Sanitario_de_fluxometro_blanco_Corona." localSheetId="0">[1]LBM!#REF!</definedName>
    <definedName name="Sanitario_de_fluxometro_blanco_Corona.">[1]LBM!#REF!</definedName>
    <definedName name="sanitario_porcelana_blanco" localSheetId="2">[1]LBM!#REF!</definedName>
    <definedName name="sanitario_porcelana_blanco" localSheetId="0">[1]LBM!#REF!</definedName>
    <definedName name="sanitario_porcelana_blanco">[1]LBM!#REF!</definedName>
    <definedName name="Sanitario_Stilo_Ref._30535_100" localSheetId="2">#REF!</definedName>
    <definedName name="Sanitario_Stilo_Ref._30535_100">#REF!</definedName>
    <definedName name="Seccionador_de_Maniobras_de_17.5_KV_630_A" localSheetId="2">[1]LBM!#REF!</definedName>
    <definedName name="Seccionador_de_Maniobras_de_17.5_KV_630_A" localSheetId="0">[1]LBM!#REF!</definedName>
    <definedName name="Seccionador_de_Maniobras_de_17.5_KV_630_A">[1]LBM!#REF!</definedName>
    <definedName name="Seguetas" localSheetId="2">#REF!</definedName>
    <definedName name="Seguetas">#REF!</definedName>
    <definedName name="Servicio_de_Volqueta" localSheetId="2">#REF!</definedName>
    <definedName name="Servicio_de_Volqueta">#REF!</definedName>
    <definedName name="Siembra_por_Unidad" localSheetId="2">[1]LBM!#REF!</definedName>
    <definedName name="Siembra_por_Unidad" localSheetId="0">[1]LBM!#REF!</definedName>
    <definedName name="Siembra_por_Unidad">[1]LBM!#REF!</definedName>
    <definedName name="Sifón_c_x_c_sanitario_2" localSheetId="2">[1]LBM!#REF!</definedName>
    <definedName name="Sifón_c_x_c_sanitario_2" localSheetId="0">[1]LBM!#REF!</definedName>
    <definedName name="Sifón_c_x_c_sanitario_2">[1]LBM!#REF!</definedName>
    <definedName name="Sifón_c_x_c_sanitario_3" localSheetId="2">[1]LBM!#REF!</definedName>
    <definedName name="Sifón_c_x_c_sanitario_3" localSheetId="0">[1]LBM!#REF!</definedName>
    <definedName name="Sifón_c_x_c_sanitario_3">[1]LBM!#REF!</definedName>
    <definedName name="Sifón_c_x_c_sanitario_4" localSheetId="2">[1]LBM!#REF!</definedName>
    <definedName name="Sifón_c_x_c_sanitario_4" localSheetId="0">[1]LBM!#REF!</definedName>
    <definedName name="Sifón_c_x_c_sanitario_4">[1]LBM!#REF!</definedName>
    <definedName name="Sifón_c_x_c_sanitario_6" localSheetId="2">[1]LBM!#REF!</definedName>
    <definedName name="Sifón_c_x_c_sanitario_6" localSheetId="0">[1]LBM!#REF!</definedName>
    <definedName name="Sifón_c_x_c_sanitario_6">[1]LBM!#REF!</definedName>
    <definedName name="Sifon_en_P_Ref._93510_000_000" localSheetId="2">#REF!</definedName>
    <definedName name="Sifon_en_P_Ref._93510_000_000">#REF!</definedName>
    <definedName name="Sifón_sanitario_P.V.C._3" localSheetId="2">[1]LBM!#REF!</definedName>
    <definedName name="Sifón_sanitario_P.V.C._3" localSheetId="0">[1]LBM!#REF!</definedName>
    <definedName name="Sifón_sanitario_P.V.C._3">[1]LBM!#REF!</definedName>
    <definedName name="sifones_cromados" localSheetId="2">#REF!</definedName>
    <definedName name="sifones_cromados">#REF!</definedName>
    <definedName name="Sika_impermeabilizante_integral" localSheetId="2">[1]LBM!#REF!</definedName>
    <definedName name="Sika_impermeabilizante_integral" localSheetId="0">[1]LBM!#REF!</definedName>
    <definedName name="Sika_impermeabilizante_integral">[1]LBM!#REF!</definedName>
    <definedName name="Sika_transparente" localSheetId="2">[1]LBM!#REF!</definedName>
    <definedName name="Sika_transparente" localSheetId="0">[1]LBM!#REF!</definedName>
    <definedName name="Sika_transparente">[1]LBM!#REF!</definedName>
    <definedName name="Silletería_Tandem." localSheetId="2">[1]LBM!#REF!</definedName>
    <definedName name="Silletería_Tandem." localSheetId="0">[1]LBM!#REF!</definedName>
    <definedName name="Silletería_Tandem.">[1]LBM!#REF!</definedName>
    <definedName name="Soldadura_de_estaño_para_cobre" localSheetId="2">[1]LBM!#REF!</definedName>
    <definedName name="Soldadura_de_estaño_para_cobre" localSheetId="0">[1]LBM!#REF!</definedName>
    <definedName name="Soldadura_de_estaño_para_cobre">[1]LBM!#REF!</definedName>
    <definedName name="Soldadura_eléctrica_004___323" localSheetId="2">[1]LBM!#REF!</definedName>
    <definedName name="Soldadura_eléctrica_004___323" localSheetId="0">[1]LBM!#REF!</definedName>
    <definedName name="Soldadura_eléctrica_004___323">[1]LBM!#REF!</definedName>
    <definedName name="Soldadura_estaño_para_cobre" localSheetId="2">[1]LBM!#REF!</definedName>
    <definedName name="Soldadura_estaño_para_cobre" localSheetId="0">[1]LBM!#REF!</definedName>
    <definedName name="Soldadura_estaño_para_cobre">[1]LBM!#REF!</definedName>
    <definedName name="Soldadura_liquida_P.V.C._3_4" localSheetId="2">[1]LBM!#REF!</definedName>
    <definedName name="Soldadura_liquida_P.V.C._3_4" localSheetId="0">[1]LBM!#REF!</definedName>
    <definedName name="Soldadura_liquida_P.V.C._3_4">[1]LBM!#REF!</definedName>
    <definedName name="Soldadura_P.V.C._liquida_1_4" localSheetId="2">[1]LBM!#REF!</definedName>
    <definedName name="Soldadura_P.V.C._liquida_1_4" localSheetId="0">[1]LBM!#REF!</definedName>
    <definedName name="Soldadura_P.V.C._liquida_1_4">[1]LBM!#REF!</definedName>
    <definedName name="Soldadura_SP___13_1_8" localSheetId="2">[1]LBM!#REF!</definedName>
    <definedName name="Soldadura_SP___13_1_8" localSheetId="0">[1]LBM!#REF!</definedName>
    <definedName name="Soldadura_SP___13_1_8">[1]LBM!#REF!</definedName>
    <definedName name="Soporte_Colgante_Tipo_Clevis_de_1_2__a_1_1_2" localSheetId="2">[1]LBM!#REF!</definedName>
    <definedName name="Soporte_Colgante_Tipo_Clevis_de_1_2__a_1_1_2" localSheetId="0">[1]LBM!#REF!</definedName>
    <definedName name="Soporte_Colgante_Tipo_Clevis_de_1_2__a_1_1_2">[1]LBM!#REF!</definedName>
    <definedName name="Soporte_Colgante_Tipo_Clevis_de_2__a_4" localSheetId="2">[1]LBM!#REF!</definedName>
    <definedName name="Soporte_Colgante_Tipo_Clevis_de_2__a_4" localSheetId="0">[1]LBM!#REF!</definedName>
    <definedName name="Soporte_Colgante_Tipo_Clevis_de_2__a_4">[1]LBM!#REF!</definedName>
    <definedName name="Soporte_Colgante_Tipo_Clevis_de_6" localSheetId="2">[1]LBM!#REF!</definedName>
    <definedName name="Soporte_Colgante_Tipo_Clevis_de_6" localSheetId="0">[1]LBM!#REF!</definedName>
    <definedName name="Soporte_Colgante_Tipo_Clevis_de_6">[1]LBM!#REF!</definedName>
    <definedName name="Sprinkler_PENDENT_57_y_68_grados" localSheetId="2">#REF!</definedName>
    <definedName name="Sprinkler_PENDENT_57_y_68_grados">#REF!</definedName>
    <definedName name="Strip_Telefonico_de_30_Pares__Caja_Metalica_de_50x50x20_cm." localSheetId="2">[1]LBM!#REF!</definedName>
    <definedName name="Strip_Telefonico_de_30_Pares__Caja_Metalica_de_50x50x20_cm." localSheetId="0">[1]LBM!#REF!</definedName>
    <definedName name="Strip_Telefonico_de_30_Pares__Caja_Metalica_de_50x50x20_cm.">[1]LBM!#REF!</definedName>
    <definedName name="Sub_Contrato_a_Todo_Costo_Alfombra" localSheetId="2">#REF!</definedName>
    <definedName name="Sub_Contrato_a_Todo_Costo_Alfombra" localSheetId="0">#REF!</definedName>
    <definedName name="Sub_Contrato_a_Todo_Costo_Alfombra">#REF!</definedName>
    <definedName name="Sub_Contrato_a_Todo_Costo_Cielo_Raso" localSheetId="2">#REF!</definedName>
    <definedName name="Sub_Contrato_a_Todo_Costo_Cielo_Raso" localSheetId="0">#REF!</definedName>
    <definedName name="Sub_Contrato_a_Todo_Costo_Cielo_Raso">#REF!</definedName>
    <definedName name="Subestacion_Tipo_Pedestal_225_Kva__11400_208_120V_60Hz_D_Y5_N._CTS_523" localSheetId="2">[1]LBM!#REF!</definedName>
    <definedName name="Subestacion_Tipo_Pedestal_225_Kva__11400_208_120V_60Hz_D_Y5_N._CTS_523" localSheetId="0">[1]LBM!#REF!</definedName>
    <definedName name="Subestacion_Tipo_Pedestal_225_Kva__11400_208_120V_60Hz_D_Y5_N._CTS_523">[1]LBM!#REF!</definedName>
    <definedName name="Suministro__Transporte__Instalacion_Canalizacion_de_80x40__N._CODENSA" localSheetId="2">[1]LBM!#REF!</definedName>
    <definedName name="Suministro__Transporte__Instalacion_Canalizacion_de_80x40__N._CODENSA" localSheetId="0">[1]LBM!#REF!</definedName>
    <definedName name="Suministro__Transporte__Instalacion_Canalizacion_de_80x40__N._CODENSA">[1]LBM!#REF!</definedName>
    <definedName name="Suministro__Transporte_e_Instalacion_de_Postes_de_Concreto_12_m_Tipo_AP" localSheetId="2">[1]LBM!#REF!</definedName>
    <definedName name="Suministro__Transporte_e_Instalacion_de_Postes_de_Concreto_12_m_Tipo_AP" localSheetId="0">[1]LBM!#REF!</definedName>
    <definedName name="Suministro__Transporte_e_Instalacion_de_Postes_de_Concreto_12_m_Tipo_AP">[1]LBM!#REF!</definedName>
    <definedName name="Suministro__Transporte_e_Instalacion_de_Postes_Metalicos_de_9_m" localSheetId="2">[1]LBM!#REF!</definedName>
    <definedName name="Suministro__Transporte_e_Instalacion_de_Postes_Metalicos_de_9_m" localSheetId="0">[1]LBM!#REF!</definedName>
    <definedName name="Suministro__Transporte_e_Instalacion_de_Postes_Metalicos_de_9_m">[1]LBM!#REF!</definedName>
    <definedName name="Tabla_burra_30" localSheetId="2">[1]LBM!#REF!</definedName>
    <definedName name="Tabla_burra_30" localSheetId="0">[1]LBM!#REF!</definedName>
    <definedName name="Tabla_burra_30">[1]LBM!#REF!</definedName>
    <definedName name="Tabla_Burra_Cedro_Macho_28_cm." localSheetId="2">[1]LBM!#REF!</definedName>
    <definedName name="Tabla_Burra_Cedro_Macho_28_cm." localSheetId="0">[1]LBM!#REF!</definedName>
    <definedName name="Tabla_Burra_Cedro_Macho_28_cm.">[1]LBM!#REF!</definedName>
    <definedName name="Tabla_Burra_Ordinario_25" localSheetId="2">[1]LBM!#REF!</definedName>
    <definedName name="Tabla_Burra_Ordinario_25" localSheetId="0">[1]LBM!#REF!</definedName>
    <definedName name="Tabla_Burra_Ordinario_25">[1]LBM!#REF!</definedName>
    <definedName name="tabla_chapa_10" localSheetId="2">[1]LBM!#REF!</definedName>
    <definedName name="tabla_chapa_10" localSheetId="0">[1]LBM!#REF!</definedName>
    <definedName name="tabla_chapa_10">[1]LBM!#REF!</definedName>
    <definedName name="Tabla_chapa_ordinario_30_cm." localSheetId="2">[1]LBM!#REF!</definedName>
    <definedName name="Tabla_chapa_ordinario_30_cm." localSheetId="0">[1]LBM!#REF!</definedName>
    <definedName name="Tabla_chapa_ordinario_30_cm.">[1]LBM!#REF!</definedName>
    <definedName name="Tablero_Control_Alumbrado_1_contactores_Trifasicos_20A__3_interruptores_de_codillo_15A" localSheetId="2">[1]LBM!#REF!</definedName>
    <definedName name="Tablero_Control_Alumbrado_1_contactores_Trifasicos_20A__3_interruptores_de_codillo_15A" localSheetId="0">[1]LBM!#REF!</definedName>
    <definedName name="Tablero_Control_Alumbrado_1_contactores_Trifasicos_20A__3_interruptores_de_codillo_15A">[1]LBM!#REF!</definedName>
    <definedName name="Tablero_Control_Alumbrado_10_contactores_Trifasicos_20A" localSheetId="2">[1]LBM!#REF!</definedName>
    <definedName name="Tablero_Control_Alumbrado_10_contactores_Trifasicos_20A" localSheetId="0">[1]LBM!#REF!</definedName>
    <definedName name="Tablero_Control_Alumbrado_10_contactores_Trifasicos_20A">[1]LBM!#REF!</definedName>
    <definedName name="Tablero_Control_Alumbrado_10_contactores_Trifasicos_20A__16_interruptores_de_codillo_15A" localSheetId="2">[1]LBM!#REF!</definedName>
    <definedName name="Tablero_Control_Alumbrado_10_contactores_Trifasicos_20A__16_interruptores_de_codillo_15A" localSheetId="0">[1]LBM!#REF!</definedName>
    <definedName name="Tablero_Control_Alumbrado_10_contactores_Trifasicos_20A__16_interruptores_de_codillo_15A">[1]LBM!#REF!</definedName>
    <definedName name="Tablero_Control_Alumbrado_2_contactores_Trifasicos_20A__5_interruptores_de_codillo_15A" localSheetId="2">[1]LBM!#REF!</definedName>
    <definedName name="Tablero_Control_Alumbrado_2_contactores_Trifasicos_20A__5_interruptores_de_codillo_15A" localSheetId="0">[1]LBM!#REF!</definedName>
    <definedName name="Tablero_Control_Alumbrado_2_contactores_Trifasicos_20A__5_interruptores_de_codillo_15A">[1]LBM!#REF!</definedName>
    <definedName name="Tablero_Control_Alumbrado_6_contactores_Trifasicos_20A__7_interruptores_de_codillo_15A" localSheetId="2">[1]LBM!#REF!</definedName>
    <definedName name="Tablero_Control_Alumbrado_6_contactores_Trifasicos_20A__7_interruptores_de_codillo_15A" localSheetId="0">[1]LBM!#REF!</definedName>
    <definedName name="Tablero_Control_Alumbrado_6_contactores_Trifasicos_20A__7_interruptores_de_codillo_15A">[1]LBM!#REF!</definedName>
    <definedName name="Tablero_Control_Alumbrado_7_contactores_Trifasicos_20A__8_interruptores_de_codillo_15A" localSheetId="2">[1]LBM!#REF!</definedName>
    <definedName name="Tablero_Control_Alumbrado_7_contactores_Trifasicos_20A__8_interruptores_de_codillo_15A" localSheetId="0">[1]LBM!#REF!</definedName>
    <definedName name="Tablero_Control_Alumbrado_7_contactores_Trifasicos_20A__8_interruptores_de_codillo_15A">[1]LBM!#REF!</definedName>
    <definedName name="Tablero_Dist._T_NP1_1__T_NP2_3__T_NP1_9_Trifasico_CON_Espacio_Totalizador_30_Circ._5_Hilos_220V" localSheetId="2">[1]LBM!#REF!</definedName>
    <definedName name="Tablero_Dist._T_NP1_1__T_NP2_3__T_NP1_9_Trifasico_CON_Espacio_Totalizador_30_Circ._5_Hilos_220V" localSheetId="0">[1]LBM!#REF!</definedName>
    <definedName name="Tablero_Dist._T_NP1_1__T_NP2_3__T_NP1_9_Trifasico_CON_Espacio_Totalizador_30_Circ._5_Hilos_220V">[1]LBM!#REF!</definedName>
    <definedName name="Tablero_Dist._T_NP1_11_Trifasico_SIN_Espacio_Totalizador_12_Circuitos_5_Hilos_220V" localSheetId="2">[1]LBM!#REF!</definedName>
    <definedName name="Tablero_Dist._T_NP1_11_Trifasico_SIN_Espacio_Totalizador_12_Circuitos_5_Hilos_220V" localSheetId="0">[1]LBM!#REF!</definedName>
    <definedName name="Tablero_Dist._T_NP1_11_Trifasico_SIN_Espacio_Totalizador_12_Circuitos_5_Hilos_220V">[1]LBM!#REF!</definedName>
    <definedName name="Tablero_Dist._T_NP1_2_Trifasico_CON_Espacio_Totalizador_42_Circ._5_Hilos_220V" localSheetId="2">[1]LBM!#REF!</definedName>
    <definedName name="Tablero_Dist._T_NP1_2_Trifasico_CON_Espacio_Totalizador_42_Circ._5_Hilos_220V" localSheetId="0">[1]LBM!#REF!</definedName>
    <definedName name="Tablero_Dist._T_NP1_2_Trifasico_CON_Espacio_Totalizador_42_Circ._5_Hilos_220V">[1]LBM!#REF!</definedName>
    <definedName name="Tablero_Dist._T_NP1_5__T_NP1_7_Trifasico_CON_Espacio_Totalizador_35_Circ._5_Hilos_220V" localSheetId="2">[1]LBM!#REF!</definedName>
    <definedName name="Tablero_Dist._T_NP1_5__T_NP1_7_Trifasico_CON_Espacio_Totalizador_35_Circ._5_Hilos_220V" localSheetId="0">[1]LBM!#REF!</definedName>
    <definedName name="Tablero_Dist._T_NP1_5__T_NP1_7_Trifasico_CON_Espacio_Totalizador_35_Circ._5_Hilos_220V">[1]LBM!#REF!</definedName>
    <definedName name="Tablero_Dist._T_REG_1_Trifasico_CON_Espacio_Totalizador_12_Circ._5_Hilos_220V" localSheetId="2">[1]LBM!#REF!</definedName>
    <definedName name="Tablero_Dist._T_REG_1_Trifasico_CON_Espacio_Totalizador_12_Circ._5_Hilos_220V" localSheetId="0">[1]LBM!#REF!</definedName>
    <definedName name="Tablero_Dist._T_REG_1_Trifasico_CON_Espacio_Totalizador_12_Circ._5_Hilos_220V">[1]LBM!#REF!</definedName>
    <definedName name="Tablero_Dist._T_REG_2__T_REG_5__T_NP2_1__T_NP2_6__T_NP1_3_Trifasico_CON_Espacio_Totalizador_18_Circ._5_Hilos_220V" localSheetId="2">[1]LBM!#REF!</definedName>
    <definedName name="Tablero_Dist._T_REG_2__T_REG_5__T_NP2_1__T_NP2_6__T_NP1_3_Trifasico_CON_Espacio_Totalizador_18_Circ._5_Hilos_220V" localSheetId="0">[1]LBM!#REF!</definedName>
    <definedName name="Tablero_Dist._T_REG_2__T_REG_5__T_NP2_1__T_NP2_6__T_NP1_3_Trifasico_CON_Espacio_Totalizador_18_Circ._5_Hilos_220V">[1]LBM!#REF!</definedName>
    <definedName name="Tablero_Dist._T_REG_3__T_NP1_10__T_NP2_5__T_NP1_9__T_NP_1_8T_NP1_4__T_NP2_4__T_NP2_2_Trifasico_CON_Espacio_Totalizador_24_Circ._5_Hilos_220V" localSheetId="2">[1]LBM!#REF!</definedName>
    <definedName name="Tablero_Dist._T_REG_3__T_NP1_10__T_NP2_5__T_NP1_9__T_NP_1_8T_NP1_4__T_NP2_4__T_NP2_2_Trifasico_CON_Espacio_Totalizador_24_Circ._5_Hilos_220V" localSheetId="0">[1]LBM!#REF!</definedName>
    <definedName name="Tablero_Dist._T_REG_3__T_NP1_10__T_NP2_5__T_NP1_9__T_NP_1_8T_NP1_4__T_NP2_4__T_NP2_2_Trifasico_CON_Espacio_Totalizador_24_Circ._5_Hilos_220V">[1]LBM!#REF!</definedName>
    <definedName name="Tablex_Pizano_9mm_Cerramiento" localSheetId="2">#REF!</definedName>
    <definedName name="Tablex_Pizano_9mm_Cerramiento">#REF!</definedName>
    <definedName name="Taco_Termo_magnético_Unipolar_HQP_30A" localSheetId="2">[1]LBM!#REF!</definedName>
    <definedName name="Taco_Termo_magnético_Unipolar_HQP_30A" localSheetId="0">[1]LBM!#REF!</definedName>
    <definedName name="Taco_Termo_magnético_Unipolar_HQP_30A">[1]LBM!#REF!</definedName>
    <definedName name="Tanques_Hidro_Acumuladores" localSheetId="2">[1]LBM!#REF!</definedName>
    <definedName name="Tanques_Hidro_Acumuladores" localSheetId="0">[1]LBM!#REF!</definedName>
    <definedName name="Tanques_Hidro_Acumuladores">[1]LBM!#REF!</definedName>
    <definedName name="Tapa_Registro_R20x20" localSheetId="2">[1]LBM!#REF!</definedName>
    <definedName name="Tapa_Registro_R20x20" localSheetId="0">[1]LBM!#REF!</definedName>
    <definedName name="Tapa_Registro_R20x20">[1]LBM!#REF!</definedName>
    <definedName name="Tapaporos_nogal" localSheetId="2">[1]LBM!#REF!</definedName>
    <definedName name="Tapaporos_nogal" localSheetId="0">[1]LBM!#REF!</definedName>
    <definedName name="Tapaporos_nogal">[1]LBM!#REF!</definedName>
    <definedName name="Teja_eternit_No_6" localSheetId="2">[1]LBM!#REF!</definedName>
    <definedName name="Teja_eternit_No_6" localSheetId="0">[1]LBM!#REF!</definedName>
    <definedName name="Teja_eternit_No_6">[1]LBM!#REF!</definedName>
    <definedName name="Thiner" localSheetId="2">#REF!</definedName>
    <definedName name="Thiner">#REF!</definedName>
    <definedName name="Tintilla_para_madera" localSheetId="2">[1]LBM!#REF!</definedName>
    <definedName name="Tintilla_para_madera" localSheetId="0">[1]LBM!#REF!</definedName>
    <definedName name="Tintilla_para_madera">[1]LBM!#REF!</definedName>
    <definedName name="Tiras_Alistado_3_x_3_x_3" localSheetId="2">[1]LBM!#REF!</definedName>
    <definedName name="Tiras_Alistado_3_x_3_x_3" localSheetId="0">[1]LBM!#REF!</definedName>
    <definedName name="Tiras_Alistado_3_x_3_x_3">[1]LBM!#REF!</definedName>
    <definedName name="titu" localSheetId="2">#REF!</definedName>
    <definedName name="titu">#REF!</definedName>
    <definedName name="titu2" localSheetId="2">#REF!</definedName>
    <definedName name="titu2">#REF!</definedName>
    <definedName name="Toma_telefónica" localSheetId="2">[1]LBM!#REF!</definedName>
    <definedName name="Toma_telefónica" localSheetId="0">[1]LBM!#REF!</definedName>
    <definedName name="Toma_telefónica">[1]LBM!#REF!</definedName>
    <definedName name="Toma_Trifásica" localSheetId="2">[1]LBM!#REF!</definedName>
    <definedName name="Toma_Trifásica" localSheetId="0">[1]LBM!#REF!</definedName>
    <definedName name="Toma_Trifásica">[1]LBM!#REF!</definedName>
    <definedName name="Tornillo_para_Madera_1__No.6" localSheetId="2">[1]LBM!#REF!</definedName>
    <definedName name="Tornillo_para_Madera_1__No.6" localSheetId="0">[1]LBM!#REF!</definedName>
    <definedName name="Tornillo_para_Madera_1__No.6">[1]LBM!#REF!</definedName>
    <definedName name="Tornillo_para_madera_2__No_9" localSheetId="2">[1]LBM!#REF!</definedName>
    <definedName name="Tornillo_para_madera_2__No_9" localSheetId="0">[1]LBM!#REF!</definedName>
    <definedName name="Tornillo_para_madera_2__No_9">[1]LBM!#REF!</definedName>
    <definedName name="Toxement_1_A_Impermeabilizante_Integral" localSheetId="2">[1]LBM!#REF!</definedName>
    <definedName name="Toxement_1_A_Impermeabilizante_Integral" localSheetId="0">[1]LBM!#REF!</definedName>
    <definedName name="Toxement_1_A_Impermeabilizante_Integral">[1]LBM!#REF!</definedName>
    <definedName name="Trafico_liviano_espesor_6_cm._Ref._R25CE_Fibrit" localSheetId="2">[1]LBM!#REF!</definedName>
    <definedName name="Trafico_liviano_espesor_6_cm._Ref._R25CE_Fibrit" localSheetId="0">[1]LBM!#REF!</definedName>
    <definedName name="Trafico_liviano_espesor_6_cm._Ref._R25CE_Fibrit">[1]LBM!#REF!</definedName>
    <definedName name="Transporte_Andamio" localSheetId="2">#REF!</definedName>
    <definedName name="Transporte_Andamio">#REF!</definedName>
    <definedName name="Traperos" localSheetId="2">#REF!</definedName>
    <definedName name="Traperos">#REF!</definedName>
    <definedName name="Triplex_Andes_Pizano_14_mm" localSheetId="2">#REF!</definedName>
    <definedName name="Triplex_Andes_Pizano_14_mm">#REF!</definedName>
    <definedName name="Tuberia_Acero_Galvanizado_Schedule_40_1" localSheetId="2">[1]LBM!#REF!</definedName>
    <definedName name="Tuberia_Acero_Galvanizado_Schedule_40_1" localSheetId="0">[1]LBM!#REF!</definedName>
    <definedName name="Tuberia_Acero_Galvanizado_Schedule_40_1">[1]LBM!#REF!</definedName>
    <definedName name="Tuberia_Acero_Galvanizado_Schedule_40_1_1_2" localSheetId="2">[1]LBM!#REF!</definedName>
    <definedName name="Tuberia_Acero_Galvanizado_Schedule_40_1_1_2" localSheetId="0">[1]LBM!#REF!</definedName>
    <definedName name="Tuberia_Acero_Galvanizado_Schedule_40_1_1_2">[1]LBM!#REF!</definedName>
    <definedName name="Tuberia_Acero_Galvanizado_Schedule_40_2" localSheetId="2">[1]LBM!#REF!</definedName>
    <definedName name="Tuberia_Acero_Galvanizado_Schedule_40_2" localSheetId="0">[1]LBM!#REF!</definedName>
    <definedName name="Tuberia_Acero_Galvanizado_Schedule_40_2">[1]LBM!#REF!</definedName>
    <definedName name="Tuberia_de_3_4" localSheetId="2">[1]LBM!#REF!</definedName>
    <definedName name="Tuberia_de_3_4" localSheetId="0">[1]LBM!#REF!</definedName>
    <definedName name="Tuberia_de_3_4">[1]LBM!#REF!</definedName>
    <definedName name="Tuberia_H_G_3" localSheetId="2">[1]LBM!#REF!</definedName>
    <definedName name="Tuberia_H_G_3" localSheetId="0">[1]LBM!#REF!</definedName>
    <definedName name="Tuberia_H_G_3">[1]LBM!#REF!</definedName>
    <definedName name="Tuberia_Novafort_10" localSheetId="2">[1]LBM!#REF!</definedName>
    <definedName name="Tuberia_Novafort_10" localSheetId="0">[1]LBM!#REF!</definedName>
    <definedName name="Tuberia_Novafort_10">[1]LBM!#REF!</definedName>
    <definedName name="Tuberia_Novafort_12" localSheetId="2">[1]LBM!#REF!</definedName>
    <definedName name="Tuberia_Novafort_12" localSheetId="0">[1]LBM!#REF!</definedName>
    <definedName name="Tuberia_Novafort_12">[1]LBM!#REF!</definedName>
    <definedName name="Tuberia_Novafort_14" localSheetId="2">[1]LBM!#REF!</definedName>
    <definedName name="Tuberia_Novafort_14" localSheetId="0">[1]LBM!#REF!</definedName>
    <definedName name="Tuberia_Novafort_14">[1]LBM!#REF!</definedName>
    <definedName name="Tuberia_Novafort_8" localSheetId="2">[1]LBM!#REF!</definedName>
    <definedName name="Tuberia_Novafort_8" localSheetId="0">[1]LBM!#REF!</definedName>
    <definedName name="Tuberia_Novafort_8">[1]LBM!#REF!</definedName>
    <definedName name="Tubo_cobre_tipo_L_1_2" localSheetId="2">[1]LBM!#REF!</definedName>
    <definedName name="Tubo_cobre_tipo_L_1_2" localSheetId="0">[1]LBM!#REF!</definedName>
    <definedName name="Tubo_cobre_tipo_L_1_2">[1]LBM!#REF!</definedName>
    <definedName name="Tubo_de_presión___11_P.V.C._3_4" localSheetId="2">[1]LBM!#REF!</definedName>
    <definedName name="Tubo_de_presión___11_P.V.C._3_4" localSheetId="0">[1]LBM!#REF!</definedName>
    <definedName name="Tubo_de_presión___11_P.V.C._3_4">[1]LBM!#REF!</definedName>
    <definedName name="Tubo_de_presión___13_5_P.V.C._1" localSheetId="2">[1]LBM!#REF!</definedName>
    <definedName name="Tubo_de_presión___13_5_P.V.C._1" localSheetId="0">[1]LBM!#REF!</definedName>
    <definedName name="Tubo_de_presión___13_5_P.V.C._1">[1]LBM!#REF!</definedName>
    <definedName name="Tubo_de_presión___21_P.V.C._1_1_2" localSheetId="2">[1]LBM!#REF!</definedName>
    <definedName name="Tubo_de_presión___21_P.V.C._1_1_2" localSheetId="0">[1]LBM!#REF!</definedName>
    <definedName name="Tubo_de_presión___21_P.V.C._1_1_2">[1]LBM!#REF!</definedName>
    <definedName name="Tubo_de_presión___9_P.V.C._1_2" localSheetId="2">[1]LBM!#REF!</definedName>
    <definedName name="Tubo_de_presión___9_P.V.C._1_2" localSheetId="0">[1]LBM!#REF!</definedName>
    <definedName name="Tubo_de_presión___9_P.V.C._1_2">[1]LBM!#REF!</definedName>
    <definedName name="Tubo_estructura_negra_3" localSheetId="2">[1]LBM!#REF!</definedName>
    <definedName name="Tubo_estructura_negra_3" localSheetId="0">[1]LBM!#REF!</definedName>
    <definedName name="Tubo_estructura_negra_3">[1]LBM!#REF!</definedName>
    <definedName name="Tubo_estructural_galvanizado_1" localSheetId="2">[1]LBM!#REF!</definedName>
    <definedName name="Tubo_estructural_galvanizado_1" localSheetId="0">[1]LBM!#REF!</definedName>
    <definedName name="Tubo_estructural_galvanizado_1">[1]LBM!#REF!</definedName>
    <definedName name="Tubo_estructural_galvanizado_2" localSheetId="2">[1]LBM!#REF!</definedName>
    <definedName name="Tubo_estructural_galvanizado_2" localSheetId="0">[1]LBM!#REF!</definedName>
    <definedName name="Tubo_estructural_galvanizado_2">[1]LBM!#REF!</definedName>
    <definedName name="Tubo_galvanizado_3" localSheetId="2">[1]LBM!#REF!</definedName>
    <definedName name="Tubo_galvanizado_3" localSheetId="0">[1]LBM!#REF!</definedName>
    <definedName name="Tubo_galvanizado_3">[1]LBM!#REF!</definedName>
    <definedName name="Tubo_Gas_Galvanizado_1_2" localSheetId="2">[1]LBM!#REF!</definedName>
    <definedName name="Tubo_Gas_Galvanizado_1_2" localSheetId="0">[1]LBM!#REF!</definedName>
    <definedName name="Tubo_Gas_Galvanizado_1_2">[1]LBM!#REF!</definedName>
    <definedName name="Tubo_mueble_cal_18_1" localSheetId="2">[1]LBM!#REF!</definedName>
    <definedName name="Tubo_mueble_cal_18_1" localSheetId="0">[1]LBM!#REF!</definedName>
    <definedName name="Tubo_mueble_cal_18_1">[1]LBM!#REF!</definedName>
    <definedName name="Tubo_P.V.C.___L_2" localSheetId="2">[1]LBM!#REF!</definedName>
    <definedName name="Tubo_P.V.C.___L_2" localSheetId="0">[1]LBM!#REF!</definedName>
    <definedName name="Tubo_P.V.C.___L_2">[1]LBM!#REF!</definedName>
    <definedName name="Tubo_P.V.C.___L_3" localSheetId="2">[1]LBM!#REF!</definedName>
    <definedName name="Tubo_P.V.C.___L_3" localSheetId="0">[1]LBM!#REF!</definedName>
    <definedName name="Tubo_P.V.C.___L_3">[1]LBM!#REF!</definedName>
    <definedName name="Tubo_P.V.C._sanitario_2" localSheetId="2">[1]LBM!#REF!</definedName>
    <definedName name="Tubo_P.V.C._sanitario_2" localSheetId="0">[1]LBM!#REF!</definedName>
    <definedName name="Tubo_P.V.C._sanitario_2">[1]LBM!#REF!</definedName>
    <definedName name="Tubo_P.V.C._sanitario_3" localSheetId="2">[1]LBM!#REF!</definedName>
    <definedName name="Tubo_P.V.C._sanitario_3" localSheetId="0">[1]LBM!#REF!</definedName>
    <definedName name="Tubo_P.V.C._sanitario_3">[1]LBM!#REF!</definedName>
    <definedName name="Tubo_P.V.C._sanitario_4" localSheetId="2">[1]LBM!#REF!</definedName>
    <definedName name="Tubo_P.V.C._sanitario_4" localSheetId="0">[1]LBM!#REF!</definedName>
    <definedName name="Tubo_P.V.C._sanitario_4">[1]LBM!#REF!</definedName>
    <definedName name="Tubo_P.V.C._sanitario_6" localSheetId="2">[1]LBM!#REF!</definedName>
    <definedName name="Tubo_P.V.C._sanitario_6" localSheetId="0">[1]LBM!#REF!</definedName>
    <definedName name="Tubo_P.V.C._sanitario_6">[1]LBM!#REF!</definedName>
    <definedName name="Tubo_Presión___11_P.V.C._3_4" localSheetId="2">[1]LBM!#REF!</definedName>
    <definedName name="Tubo_Presión___11_P.V.C._3_4" localSheetId="0">[1]LBM!#REF!</definedName>
    <definedName name="Tubo_Presión___11_P.V.C._3_4">[1]LBM!#REF!</definedName>
    <definedName name="Tubo_Presión___13_5_P.V.C._1" localSheetId="2">[1]LBM!#REF!</definedName>
    <definedName name="Tubo_Presión___13_5_P.V.C._1" localSheetId="0">[1]LBM!#REF!</definedName>
    <definedName name="Tubo_Presión___13_5_P.V.C._1">[1]LBM!#REF!</definedName>
    <definedName name="Tubo_Presión___21_P.V.C._1_1_2" localSheetId="2">[1]LBM!#REF!</definedName>
    <definedName name="Tubo_Presión___21_P.V.C._1_1_2" localSheetId="0">[1]LBM!#REF!</definedName>
    <definedName name="Tubo_Presión___21_P.V.C._1_1_2">[1]LBM!#REF!</definedName>
    <definedName name="Tubo_Presión___21_P.V.C._1_1_4" localSheetId="2">[1]LBM!#REF!</definedName>
    <definedName name="Tubo_Presión___21_P.V.C._1_1_4" localSheetId="0">[1]LBM!#REF!</definedName>
    <definedName name="Tubo_Presión___21_P.V.C._1_1_4">[1]LBM!#REF!</definedName>
    <definedName name="Tubo_Presión___9_P.V.C._1_2" localSheetId="2">[1]LBM!#REF!</definedName>
    <definedName name="Tubo_Presión___9_P.V.C._1_2" localSheetId="0">[1]LBM!#REF!</definedName>
    <definedName name="Tubo_Presión___9_P.V.C._1_2">[1]LBM!#REF!</definedName>
    <definedName name="Tubo_Presión__21_P.V.C._2" localSheetId="2">[1]LBM!#REF!</definedName>
    <definedName name="Tubo_Presión__21_P.V.C._2" localSheetId="0">[1]LBM!#REF!</definedName>
    <definedName name="Tubo_Presión__21_P.V.C._2">[1]LBM!#REF!</definedName>
    <definedName name="Tubo_presión__9_P.V.C._1_2" localSheetId="2">[1]LBM!#REF!</definedName>
    <definedName name="Tubo_presión__9_P.V.C._1_2" localSheetId="0">[1]LBM!#REF!</definedName>
    <definedName name="Tubo_presión__9_P.V.C._1_2">[1]LBM!#REF!</definedName>
    <definedName name="Tubo_presión__9_P.V.C._3_4" localSheetId="2">[1]LBM!#REF!</definedName>
    <definedName name="Tubo_presión__9_P.V.C._3_4" localSheetId="0">[1]LBM!#REF!</definedName>
    <definedName name="Tubo_presión__9_P.V.C._3_4">[1]LBM!#REF!</definedName>
    <definedName name="Tubo_Presión__P.V.C._2_1_2" localSheetId="2">[1]LBM!#REF!</definedName>
    <definedName name="Tubo_Presión__P.V.C._2_1_2" localSheetId="0">[1]LBM!#REF!</definedName>
    <definedName name="Tubo_Presión__P.V.C._2_1_2">[1]LBM!#REF!</definedName>
    <definedName name="Tubo_Presión__P.V.C._3" localSheetId="2">[1]LBM!#REF!</definedName>
    <definedName name="Tubo_Presión__P.V.C._3" localSheetId="0">[1]LBM!#REF!</definedName>
    <definedName name="Tubo_Presión__P.V.C._3">[1]LBM!#REF!</definedName>
    <definedName name="Tuibo_cobre_tipo_L_1_2" localSheetId="2">[1]LBM!#REF!</definedName>
    <definedName name="Tuibo_cobre_tipo_L_1_2" localSheetId="0">[1]LBM!#REF!</definedName>
    <definedName name="Tuibo_cobre_tipo_L_1_2">[1]LBM!#REF!</definedName>
    <definedName name="V_1___2.7x1.966___Plano_de_Detalle_No._A_159" localSheetId="2">[1]LBM!#REF!</definedName>
    <definedName name="V_1___2.7x1.966___Plano_de_Detalle_No._A_159" localSheetId="0">[1]LBM!#REF!</definedName>
    <definedName name="V_1___2.7x1.966___Plano_de_Detalle_No._A_159">[1]LBM!#REF!</definedName>
    <definedName name="V_10___1.8x6.9___Plano_de_Detalle_No._A_161" localSheetId="2">[1]LBM!#REF!</definedName>
    <definedName name="V_10___1.8x6.9___Plano_de_Detalle_No._A_161" localSheetId="0">[1]LBM!#REF!</definedName>
    <definedName name="V_10___1.8x6.9___Plano_de_Detalle_No._A_161">[1]LBM!#REF!</definedName>
    <definedName name="V_11___2x1.9___Plano_de_Detalle_No._A_161" localSheetId="2">[1]LBM!#REF!</definedName>
    <definedName name="V_11___2x1.9___Plano_de_Detalle_No._A_161" localSheetId="0">[1]LBM!#REF!</definedName>
    <definedName name="V_11___2x1.9___Plano_de_Detalle_No._A_161">[1]LBM!#REF!</definedName>
    <definedName name="V_12___1.2x1.5___Plano_de_Detalle_No._A_161" localSheetId="2">[1]LBM!#REF!</definedName>
    <definedName name="V_12___1.2x1.5___Plano_de_Detalle_No._A_161" localSheetId="0">[1]LBM!#REF!</definedName>
    <definedName name="V_12___1.2x1.5___Plano_de_Detalle_No._A_161">[1]LBM!#REF!</definedName>
    <definedName name="V_13___1.8x4.4___Plano_de_Detalle_No._A_161" localSheetId="2">[1]LBM!#REF!</definedName>
    <definedName name="V_13___1.8x4.4___Plano_de_Detalle_No._A_161" localSheetId="0">[1]LBM!#REF!</definedName>
    <definedName name="V_13___1.8x4.4___Plano_de_Detalle_No._A_161">[1]LBM!#REF!</definedName>
    <definedName name="V_14___1.8x6.7___Plano_de_Detalle_No._A_162" localSheetId="2">[1]LBM!#REF!</definedName>
    <definedName name="V_14___1.8x6.7___Plano_de_Detalle_No._A_162" localSheetId="0">[1]LBM!#REF!</definedName>
    <definedName name="V_14___1.8x6.7___Plano_de_Detalle_No._A_162">[1]LBM!#REF!</definedName>
    <definedName name="V_15___1.8x6.8___Plano_de_Detalle_No._A_162" localSheetId="2">[1]LBM!#REF!</definedName>
    <definedName name="V_15___1.8x6.8___Plano_de_Detalle_No._A_162" localSheetId="0">[1]LBM!#REF!</definedName>
    <definedName name="V_15___1.8x6.8___Plano_de_Detalle_No._A_162">[1]LBM!#REF!</definedName>
    <definedName name="V_16___1.2x0.9___Plano_de_Detalle_No._A_161" localSheetId="2">[1]LBM!#REF!</definedName>
    <definedName name="V_16___1.2x0.9___Plano_de_Detalle_No._A_161" localSheetId="0">[1]LBM!#REF!</definedName>
    <definedName name="V_16___1.2x0.9___Plano_de_Detalle_No._A_161">[1]LBM!#REF!</definedName>
    <definedName name="V_17___2.7x0.525___Plano_de_Detalle_No._A_162" localSheetId="2">[1]LBM!#REF!</definedName>
    <definedName name="V_17___2.7x0.525___Plano_de_Detalle_No._A_162" localSheetId="0">[1]LBM!#REF!</definedName>
    <definedName name="V_17___2.7x0.525___Plano_de_Detalle_No._A_162">[1]LBM!#REF!</definedName>
    <definedName name="V_18___1.8x2___Plano_de_Detalle_No._A_162" localSheetId="2">[1]LBM!#REF!</definedName>
    <definedName name="V_18___1.8x2___Plano_de_Detalle_No._A_162" localSheetId="0">[1]LBM!#REF!</definedName>
    <definedName name="V_18___1.8x2___Plano_de_Detalle_No._A_162">[1]LBM!#REF!</definedName>
    <definedName name="V_18´___1.8x2.1___Plano_de_Detalle_No._A_162" localSheetId="2">[1]LBM!#REF!</definedName>
    <definedName name="V_18´___1.8x2.1___Plano_de_Detalle_No._A_162" localSheetId="0">[1]LBM!#REF!</definedName>
    <definedName name="V_18´___1.8x2.1___Plano_de_Detalle_No._A_162">[1]LBM!#REF!</definedName>
    <definedName name="V_19___4.95x14.352___Plano_de_Detalle_No._A_163" localSheetId="2">[1]LBM!#REF!</definedName>
    <definedName name="V_19___4.95x14.352___Plano_de_Detalle_No._A_163" localSheetId="0">[1]LBM!#REF!</definedName>
    <definedName name="V_19___4.95x14.352___Plano_de_Detalle_No._A_163">[1]LBM!#REF!</definedName>
    <definedName name="V_2___1.8x6.75___Plano_de_Detalle_No._A_159" localSheetId="2">[1]LBM!#REF!</definedName>
    <definedName name="V_2___1.8x6.75___Plano_de_Detalle_No._A_159" localSheetId="0">[1]LBM!#REF!</definedName>
    <definedName name="V_2___1.8x6.75___Plano_de_Detalle_No._A_159">[1]LBM!#REF!</definedName>
    <definedName name="V_20___4.4x4.82___Plano_de_Detalle_No._A_164" localSheetId="2">[1]LBM!#REF!</definedName>
    <definedName name="V_20___4.4x4.82___Plano_de_Detalle_No._A_164" localSheetId="0">[1]LBM!#REF!</definedName>
    <definedName name="V_20___4.4x4.82___Plano_de_Detalle_No._A_164">[1]LBM!#REF!</definedName>
    <definedName name="V_21___2.2x4.82___Plano_de_Detalle_No._A_164" localSheetId="2">[1]LBM!#REF!</definedName>
    <definedName name="V_21___2.2x4.82___Plano_de_Detalle_No._A_164" localSheetId="0">[1]LBM!#REF!</definedName>
    <definedName name="V_21___2.2x4.82___Plano_de_Detalle_No._A_164">[1]LBM!#REF!</definedName>
    <definedName name="V_21´___2.75x4.82___Plano_de_Detalle_No._A_164" localSheetId="2">[1]LBM!#REF!</definedName>
    <definedName name="V_21´___2.75x4.82___Plano_de_Detalle_No._A_164" localSheetId="0">[1]LBM!#REF!</definedName>
    <definedName name="V_21´___2.75x4.82___Plano_de_Detalle_No._A_164">[1]LBM!#REF!</definedName>
    <definedName name="V_22___2.05x2.05___Plano_de_Detalle_No._A_162" localSheetId="2">[1]LBM!#REF!</definedName>
    <definedName name="V_22___2.05x2.05___Plano_de_Detalle_No._A_162" localSheetId="0">[1]LBM!#REF!</definedName>
    <definedName name="V_22___2.05x2.05___Plano_de_Detalle_No._A_162">[1]LBM!#REF!</definedName>
    <definedName name="V_23___2.05x1.9___Plano_de_Detalle_No._A_162" localSheetId="2">[1]LBM!#REF!</definedName>
    <definedName name="V_23___2.05x1.9___Plano_de_Detalle_No._A_162" localSheetId="0">[1]LBM!#REF!</definedName>
    <definedName name="V_23___2.05x1.9___Plano_de_Detalle_No._A_162">[1]LBM!#REF!</definedName>
    <definedName name="V_23´___2.05x1.975___Plano_de_Detalle_No._A_162" localSheetId="2">[1]LBM!#REF!</definedName>
    <definedName name="V_23´___2.05x1.975___Plano_de_Detalle_No._A_162" localSheetId="0">[1]LBM!#REF!</definedName>
    <definedName name="V_23´___2.05x1.975___Plano_de_Detalle_No._A_162">[1]LBM!#REF!</definedName>
    <definedName name="V_24___2.7x6.426___Plano_de_Detalle_No._A_165" localSheetId="2">[1]LBM!#REF!</definedName>
    <definedName name="V_24___2.7x6.426___Plano_de_Detalle_No._A_165" localSheetId="0">[1]LBM!#REF!</definedName>
    <definedName name="V_24___2.7x6.426___Plano_de_Detalle_No._A_165">[1]LBM!#REF!</definedName>
    <definedName name="V_25___2.7x3.15___Plano_de_Detalle_No._A_165" localSheetId="2">[1]LBM!#REF!</definedName>
    <definedName name="V_25___2.7x3.15___Plano_de_Detalle_No._A_165" localSheetId="0">[1]LBM!#REF!</definedName>
    <definedName name="V_25___2.7x3.15___Plano_de_Detalle_No._A_165">[1]LBM!#REF!</definedName>
    <definedName name="V_26___2.7x4.35___Plano_de_Detalle_No._A_165" localSheetId="2">[1]LBM!#REF!</definedName>
    <definedName name="V_26___2.7x4.35___Plano_de_Detalle_No._A_165" localSheetId="0">[1]LBM!#REF!</definedName>
    <definedName name="V_26___2.7x4.35___Plano_de_Detalle_No._A_165">[1]LBM!#REF!</definedName>
    <definedName name="V_27___0.45x4.65___Plano_de_Detalle_No._A_166" localSheetId="2">[1]LBM!#REF!</definedName>
    <definedName name="V_27___0.45x4.65___Plano_de_Detalle_No._A_166" localSheetId="0">[1]LBM!#REF!</definedName>
    <definedName name="V_27___0.45x4.65___Plano_de_Detalle_No._A_166">[1]LBM!#REF!</definedName>
    <definedName name="V_28___0.45x6.975___Plano_de_Detalle_No._A_166" localSheetId="2">[1]LBM!#REF!</definedName>
    <definedName name="V_28___0.45x6.975___Plano_de_Detalle_No._A_166" localSheetId="0">[1]LBM!#REF!</definedName>
    <definedName name="V_28___0.45x6.975___Plano_de_Detalle_No._A_166">[1]LBM!#REF!</definedName>
    <definedName name="V_29___2.7x1.8___Plano_de_Detalle_No._A_166" localSheetId="2">[1]LBM!#REF!</definedName>
    <definedName name="V_29___2.7x1.8___Plano_de_Detalle_No._A_166" localSheetId="0">[1]LBM!#REF!</definedName>
    <definedName name="V_29___2.7x1.8___Plano_de_Detalle_No._A_166">[1]LBM!#REF!</definedName>
    <definedName name="V_3___1.2x1.2___Plano_de_Detalle_No._A_159" localSheetId="2">[1]LBM!#REF!</definedName>
    <definedName name="V_3___1.2x1.2___Plano_de_Detalle_No._A_159" localSheetId="0">[1]LBM!#REF!</definedName>
    <definedName name="V_3___1.2x1.2___Plano_de_Detalle_No._A_159">[1]LBM!#REF!</definedName>
    <definedName name="V_30___1.8x1.95___Plano_de_Detalle_No._A_166" localSheetId="2">[1]LBM!#REF!</definedName>
    <definedName name="V_30___1.8x1.95___Plano_de_Detalle_No._A_166" localSheetId="0">[1]LBM!#REF!</definedName>
    <definedName name="V_30___1.8x1.95___Plano_de_Detalle_No._A_166">[1]LBM!#REF!</definedName>
    <definedName name="V_31___2x7.2___Plano_de_Detalle_No._A_167" localSheetId="2">[1]LBM!#REF!</definedName>
    <definedName name="V_31___2x7.2___Plano_de_Detalle_No._A_167" localSheetId="0">[1]LBM!#REF!</definedName>
    <definedName name="V_31___2x7.2___Plano_de_Detalle_No._A_167">[1]LBM!#REF!</definedName>
    <definedName name="V_32___2.7x1.25___Plano_de_Detalle_No._A_166" localSheetId="2">[1]LBM!#REF!</definedName>
    <definedName name="V_32___2.7x1.25___Plano_de_Detalle_No._A_166" localSheetId="0">[1]LBM!#REF!</definedName>
    <definedName name="V_32___2.7x1.25___Plano_de_Detalle_No._A_166">[1]LBM!#REF!</definedName>
    <definedName name="V_4___1.8x9___Plano_de_Detalle_No._A_160" localSheetId="2">[1]LBM!#REF!</definedName>
    <definedName name="V_4___1.8x9___Plano_de_Detalle_No._A_160" localSheetId="0">[1]LBM!#REF!</definedName>
    <definedName name="V_4___1.8x9___Plano_de_Detalle_No._A_160">[1]LBM!#REF!</definedName>
    <definedName name="V_5___1.8x4.65___Plano_de_Detalle_No._A_160" localSheetId="2">[1]LBM!#REF!</definedName>
    <definedName name="V_5___1.8x4.65___Plano_de_Detalle_No._A_160" localSheetId="0">[1]LBM!#REF!</definedName>
    <definedName name="V_5___1.8x4.65___Plano_de_Detalle_No._A_160">[1]LBM!#REF!</definedName>
    <definedName name="V_6___1.8x2.85___Plano_de_Detalle_No._A_160" localSheetId="2">[1]LBM!#REF!</definedName>
    <definedName name="V_6___1.8x2.85___Plano_de_Detalle_No._A_160" localSheetId="0">[1]LBM!#REF!</definedName>
    <definedName name="V_6___1.8x2.85___Plano_de_Detalle_No._A_160">[1]LBM!#REF!</definedName>
    <definedName name="V_7___1.8x2.25___Plano_de_Detalle_No._A_160" localSheetId="2">[1]LBM!#REF!</definedName>
    <definedName name="V_7___1.8x2.25___Plano_de_Detalle_No._A_160" localSheetId="0">[1]LBM!#REF!</definedName>
    <definedName name="V_7___1.8x2.25___Plano_de_Detalle_No._A_160">[1]LBM!#REF!</definedName>
    <definedName name="V_8___1.8x9___Plano_de_Detalle_No._A_160" localSheetId="2">[1]LBM!#REF!</definedName>
    <definedName name="V_8___1.8x9___Plano_de_Detalle_No._A_160" localSheetId="0">[1]LBM!#REF!</definedName>
    <definedName name="V_8___1.8x9___Plano_de_Detalle_No._A_160">[1]LBM!#REF!</definedName>
    <definedName name="V_8´___1.8x9___Plano_de_Detalle_No._A_160" localSheetId="2">[1]LBM!#REF!</definedName>
    <definedName name="V_8´___1.8x9___Plano_de_Detalle_No._A_160" localSheetId="0">[1]LBM!#REF!</definedName>
    <definedName name="V_8´___1.8x9___Plano_de_Detalle_No._A_160">[1]LBM!#REF!</definedName>
    <definedName name="V_9___1.8x1.05___Plano_de_Detalle_No._A_160" localSheetId="2">[1]LBM!#REF!</definedName>
    <definedName name="V_9___1.8x1.05___Plano_de_Detalle_No._A_160" localSheetId="0">[1]LBM!#REF!</definedName>
    <definedName name="V_9___1.8x1.05___Plano_de_Detalle_No._A_160">[1]LBM!#REF!</definedName>
    <definedName name="Valla_Informativa_Licencia_2.00X1.00" localSheetId="2">[1]LBM!#REF!</definedName>
    <definedName name="Valla_Informativa_Licencia_2.00X1.00" localSheetId="0">[1]LBM!#REF!</definedName>
    <definedName name="Valla_Informativa_Licencia_2.00X1.00">[1]LBM!#REF!</definedName>
    <definedName name="Valvula_de_Paso_Directo_125_PSIG_Vapor__200_PSIG_Agua_1" localSheetId="2">[1]LBM!#REF!</definedName>
    <definedName name="Valvula_de_Paso_Directo_125_PSIG_Vapor__200_PSIG_Agua_1" localSheetId="0">[1]LBM!#REF!</definedName>
    <definedName name="Valvula_de_Paso_Directo_125_PSIG_Vapor__200_PSIG_Agua_1">[1]LBM!#REF!</definedName>
    <definedName name="Valvula_de_Paso_Directo_125_PSIG_Vapor__200_PSIG_Agua_1_1_2" localSheetId="2">[1]LBM!#REF!</definedName>
    <definedName name="Valvula_de_Paso_Directo_125_PSIG_Vapor__200_PSIG_Agua_1_1_2" localSheetId="0">[1]LBM!#REF!</definedName>
    <definedName name="Valvula_de_Paso_Directo_125_PSIG_Vapor__200_PSIG_Agua_1_1_2">[1]LBM!#REF!</definedName>
    <definedName name="Valvula_de_Paso_Directo_125_PSIG_Vapor__200_PSIG_Agua_1_1_4" localSheetId="2">[1]LBM!#REF!</definedName>
    <definedName name="Valvula_de_Paso_Directo_125_PSIG_Vapor__200_PSIG_Agua_1_1_4" localSheetId="0">[1]LBM!#REF!</definedName>
    <definedName name="Valvula_de_Paso_Directo_125_PSIG_Vapor__200_PSIG_Agua_1_1_4">[1]LBM!#REF!</definedName>
    <definedName name="Valvula_de_Paso_Directo_125_PSIG_Vapor__200_PSIG_Agua_1_2" localSheetId="2">[1]LBM!#REF!</definedName>
    <definedName name="Valvula_de_Paso_Directo_125_PSIG_Vapor__200_PSIG_Agua_1_2" localSheetId="0">[1]LBM!#REF!</definedName>
    <definedName name="Valvula_de_Paso_Directo_125_PSIG_Vapor__200_PSIG_Agua_1_2">[1]LBM!#REF!</definedName>
    <definedName name="Valvula_de_Paso_Directo_125_PSIG_Vapor__200_PSIG_Agua_2" localSheetId="2">[1]LBM!#REF!</definedName>
    <definedName name="Valvula_de_Paso_Directo_125_PSIG_Vapor__200_PSIG_Agua_2" localSheetId="0">[1]LBM!#REF!</definedName>
    <definedName name="Valvula_de_Paso_Directo_125_PSIG_Vapor__200_PSIG_Agua_2">[1]LBM!#REF!</definedName>
    <definedName name="Valvula_de_Paso_Directo_125_PSIG_Vapor__200_PSIG_Agua_2_1_2" localSheetId="2">[1]LBM!#REF!</definedName>
    <definedName name="Valvula_de_Paso_Directo_125_PSIG_Vapor__200_PSIG_Agua_2_1_2" localSheetId="0">[1]LBM!#REF!</definedName>
    <definedName name="Valvula_de_Paso_Directo_125_PSIG_Vapor__200_PSIG_Agua_2_1_2">[1]LBM!#REF!</definedName>
    <definedName name="Valvula_de_Paso_Directo_125_PSIG_Vapor__200_PSIG_Agua_3" localSheetId="2">[1]LBM!#REF!</definedName>
    <definedName name="Valvula_de_Paso_Directo_125_PSIG_Vapor__200_PSIG_Agua_3" localSheetId="0">[1]LBM!#REF!</definedName>
    <definedName name="Valvula_de_Paso_Directo_125_PSIG_Vapor__200_PSIG_Agua_3">[1]LBM!#REF!</definedName>
    <definedName name="Valvula_de_Paso_Directo_125_PSIG_Vapor__200_PSIG_Agua_3_4" localSheetId="2">[1]LBM!#REF!</definedName>
    <definedName name="Valvula_de_Paso_Directo_125_PSIG_Vapor__200_PSIG_Agua_3_4" localSheetId="0">[1]LBM!#REF!</definedName>
    <definedName name="Valvula_de_Paso_Directo_125_PSIG_Vapor__200_PSIG_Agua_3_4">[1]LBM!#REF!</definedName>
    <definedName name="Valvula_de_Vastago_Ascendente_Cuerpo_en_Hierro_1" localSheetId="2">[1]LBM!#REF!</definedName>
    <definedName name="Valvula_de_Vastago_Ascendente_Cuerpo_en_Hierro_1" localSheetId="0">[1]LBM!#REF!</definedName>
    <definedName name="Valvula_de_Vastago_Ascendente_Cuerpo_en_Hierro_1">[1]LBM!#REF!</definedName>
    <definedName name="Valvula_de_Vastago_Ascendente_Cuerpo_en_Hierro_3" localSheetId="2">[1]LBM!#REF!</definedName>
    <definedName name="Valvula_de_Vastago_Ascendente_Cuerpo_en_Hierro_3" localSheetId="0">[1]LBM!#REF!</definedName>
    <definedName name="Valvula_de_Vastago_Ascendente_Cuerpo_en_Hierro_3">[1]LBM!#REF!</definedName>
    <definedName name="Valvulas_de_1_2" localSheetId="2">[1]LBM!#REF!</definedName>
    <definedName name="Valvulas_de_1_2" localSheetId="0">[1]LBM!#REF!</definedName>
    <definedName name="Valvulas_de_1_2">[1]LBM!#REF!</definedName>
    <definedName name="Valvulas_de_3_4" localSheetId="2">[1]LBM!#REF!</definedName>
    <definedName name="Valvulas_de_3_4" localSheetId="0">[1]LBM!#REF!</definedName>
    <definedName name="Valvulas_de_3_4">[1]LBM!#REF!</definedName>
    <definedName name="Valvulas_de_Pie_Bronce_1" localSheetId="2">[1]LBM!#REF!</definedName>
    <definedName name="Valvulas_de_Pie_Bronce_1" localSheetId="0">[1]LBM!#REF!</definedName>
    <definedName name="Valvulas_de_Pie_Bronce_1">[1]LBM!#REF!</definedName>
    <definedName name="Valvulas_de_Pie_Bronce_2" localSheetId="2">[1]LBM!#REF!</definedName>
    <definedName name="Valvulas_de_Pie_Bronce_2" localSheetId="0">[1]LBM!#REF!</definedName>
    <definedName name="Valvulas_de_Pie_Bronce_2">[1]LBM!#REF!</definedName>
    <definedName name="Valvulas_de_Pie_Bronce_3" localSheetId="2">[1]LBM!#REF!</definedName>
    <definedName name="Valvulas_de_Pie_Bronce_3" localSheetId="0">[1]LBM!#REF!</definedName>
    <definedName name="Valvulas_de_Pie_Bronce_3">[1]LBM!#REF!</definedName>
    <definedName name="Vara_de_Clavo" localSheetId="2">[1]LBM!#REF!</definedName>
    <definedName name="Vara_de_Clavo" localSheetId="0">[1]LBM!#REF!</definedName>
    <definedName name="Vara_de_Clavo">[1]LBM!#REF!</definedName>
    <definedName name="Vibrador_a_Gasolina" localSheetId="2">[1]LBM!#REF!</definedName>
    <definedName name="Vibrador_a_Gasolina" localSheetId="0">[1]LBM!#REF!</definedName>
    <definedName name="Vibrador_a_Gasolina">[1]LBM!#REF!</definedName>
    <definedName name="Vibrocompactador_a_gasolina" localSheetId="2">[1]LBM!#REF!</definedName>
    <definedName name="Vibrocompactador_a_gasolina" localSheetId="0">[1]LBM!#REF!</definedName>
    <definedName name="Vibrocompactador_a_gasolina">[1]LBM!#REF!</definedName>
    <definedName name="Viniltex" localSheetId="2">#REF!</definedName>
    <definedName name="Viniltex">#REF!</definedName>
    <definedName name="Viniltex_blanco" localSheetId="2">[1]LBM!#REF!</definedName>
    <definedName name="Viniltex_blanco" localSheetId="0">[1]LBM!#REF!</definedName>
    <definedName name="Viniltex_blanco">[1]LBM!#REF!</definedName>
    <definedName name="Volqueta_3.00_m" localSheetId="2">[1]LBM!#REF!</definedName>
    <definedName name="Volqueta_3.00_m" localSheetId="0">[1]LBM!#REF!</definedName>
    <definedName name="Volqueta_3.00_m">[1]LBM!#REF!</definedName>
    <definedName name="Volqueta_Viaje_6_m3" localSheetId="2">[1]LBM!#REF!</definedName>
    <definedName name="Volqueta_Viaje_6_m3" localSheetId="0">[1]LBM!#REF!</definedName>
    <definedName name="Volqueta_Viaje_6_m3">[1]LBM!#REF!</definedName>
    <definedName name="Yeso" localSheetId="2">#REF!</definedName>
    <definedName name="Yeso">#REF!</definedName>
    <definedName name="Zocalo_en_acero_inoxidable_e_0_10_ML" localSheetId="2">[1]LBM!#REF!</definedName>
    <definedName name="Zocalo_en_acero_inoxidable_e_0_10_ML" localSheetId="0">[1]LBM!#REF!</definedName>
    <definedName name="Zocalo_en_acero_inoxidable_e_0_10_ML">[1]LBM!#REF!</definedName>
    <definedName name="Zorra_Metalica__Ruedas_de_Caucho" localSheetId="2">#REF!</definedName>
    <definedName name="Zorra_Metalica__Ruedas_de_Caucho">#REF!</definedName>
  </definedNames>
  <calcPr calcId="114210" fullCalcOnLoad="1" iterate="1" iterateCount="1000" calcOnSave="0"/>
</workbook>
</file>

<file path=xl/calcChain.xml><?xml version="1.0" encoding="utf-8"?>
<calcChain xmlns="http://schemas.openxmlformats.org/spreadsheetml/2006/main">
  <c r="H31" i="30"/>
  <c r="H23"/>
  <c r="B68"/>
  <c r="B69"/>
  <c r="B70"/>
  <c r="B71"/>
  <c r="B72"/>
  <c r="B73"/>
  <c r="B74"/>
  <c r="B75"/>
  <c r="B76"/>
  <c r="B77"/>
  <c r="B78"/>
  <c r="B65"/>
  <c r="B81"/>
  <c r="B82"/>
  <c r="B83"/>
  <c r="B84"/>
  <c r="B85"/>
  <c r="B86"/>
  <c r="B57"/>
  <c r="B58"/>
  <c r="B59"/>
  <c r="B60"/>
  <c r="B61"/>
  <c r="B62"/>
  <c r="H57"/>
  <c r="H60"/>
  <c r="B51"/>
  <c r="B52"/>
  <c r="B53"/>
  <c r="B46"/>
  <c r="B47"/>
  <c r="B48"/>
  <c r="B35"/>
  <c r="B36"/>
  <c r="B37"/>
  <c r="B38"/>
  <c r="B39"/>
  <c r="B40"/>
  <c r="B41"/>
  <c r="B42"/>
  <c r="B43"/>
  <c r="B29"/>
  <c r="B30"/>
  <c r="B31"/>
  <c r="B32"/>
  <c r="B12"/>
  <c r="B13"/>
  <c r="B14"/>
  <c r="B15"/>
  <c r="B16"/>
  <c r="B17"/>
  <c r="B18"/>
  <c r="B19"/>
  <c r="B20"/>
  <c r="B21"/>
  <c r="B22"/>
  <c r="B23"/>
  <c r="B24"/>
  <c r="B25"/>
  <c r="B26"/>
  <c r="B89"/>
  <c r="B90"/>
  <c r="B91"/>
  <c r="B92"/>
  <c r="B93"/>
  <c r="B94"/>
  <c r="B95"/>
  <c r="B96"/>
  <c r="B97"/>
  <c r="B98"/>
  <c r="B99"/>
  <c r="B100"/>
  <c r="B101"/>
  <c r="B102"/>
  <c r="H36"/>
  <c r="H35"/>
  <c r="H51"/>
  <c r="H24"/>
  <c r="H25"/>
  <c r="H19"/>
  <c r="H13"/>
  <c r="B105"/>
  <c r="M56" i="3"/>
  <c r="M255"/>
  <c r="N256"/>
  <c r="M85"/>
  <c r="K79"/>
  <c r="M79"/>
  <c r="M242"/>
  <c r="M241"/>
  <c r="M232"/>
  <c r="M89"/>
  <c r="M245"/>
  <c r="N245"/>
  <c r="M254"/>
  <c r="L245"/>
  <c r="M221"/>
  <c r="M170"/>
  <c r="K126"/>
  <c r="L126"/>
  <c r="M253"/>
  <c r="M252"/>
  <c r="M235"/>
  <c r="N257"/>
  <c r="N255"/>
  <c r="L255"/>
  <c r="M244"/>
  <c r="L253"/>
  <c r="N52"/>
  <c r="M217"/>
  <c r="Q217"/>
  <c r="R217"/>
  <c r="M174"/>
  <c r="N174"/>
  <c r="M297"/>
  <c r="M303"/>
  <c r="Q278"/>
  <c r="O278"/>
  <c r="M278"/>
  <c r="K278"/>
  <c r="I278"/>
  <c r="G278"/>
  <c r="Q276"/>
  <c r="O276"/>
  <c r="M276"/>
  <c r="K276"/>
  <c r="I276"/>
  <c r="G276"/>
  <c r="Q275"/>
  <c r="O275"/>
  <c r="M275"/>
  <c r="K275"/>
  <c r="I275"/>
  <c r="G275"/>
  <c r="Q274"/>
  <c r="O274"/>
  <c r="M274"/>
  <c r="K274"/>
  <c r="I274"/>
  <c r="G274"/>
  <c r="N268"/>
  <c r="N267"/>
  <c r="N266"/>
  <c r="N265"/>
  <c r="N264"/>
  <c r="N263"/>
  <c r="N262"/>
  <c r="N261"/>
  <c r="N260"/>
  <c r="K260"/>
  <c r="N259"/>
  <c r="K259"/>
  <c r="N258"/>
  <c r="K258"/>
  <c r="K257"/>
  <c r="L254"/>
  <c r="H254"/>
  <c r="H253"/>
  <c r="G252"/>
  <c r="M251"/>
  <c r="L250"/>
  <c r="H250"/>
  <c r="L249"/>
  <c r="H249"/>
  <c r="G248"/>
  <c r="M247"/>
  <c r="M246"/>
  <c r="M243"/>
  <c r="M240"/>
  <c r="M239"/>
  <c r="K237"/>
  <c r="G236"/>
  <c r="K234"/>
  <c r="K233"/>
  <c r="M233"/>
  <c r="N233"/>
  <c r="K231"/>
  <c r="M231"/>
  <c r="K230"/>
  <c r="M230"/>
  <c r="K229"/>
  <c r="M229"/>
  <c r="K228"/>
  <c r="K226"/>
  <c r="K225"/>
  <c r="K224"/>
  <c r="G222"/>
  <c r="Q220"/>
  <c r="R220"/>
  <c r="O220"/>
  <c r="P220"/>
  <c r="N220"/>
  <c r="L220"/>
  <c r="H220"/>
  <c r="F220"/>
  <c r="L217"/>
  <c r="H217"/>
  <c r="F217"/>
  <c r="M216"/>
  <c r="N216"/>
  <c r="L216"/>
  <c r="H216"/>
  <c r="F216"/>
  <c r="M215"/>
  <c r="Q215"/>
  <c r="R215"/>
  <c r="L215"/>
  <c r="H215"/>
  <c r="F215"/>
  <c r="M214"/>
  <c r="N214"/>
  <c r="L214"/>
  <c r="H214"/>
  <c r="F214"/>
  <c r="M213"/>
  <c r="Q213"/>
  <c r="R213"/>
  <c r="L213"/>
  <c r="H213"/>
  <c r="F213"/>
  <c r="M212"/>
  <c r="N212"/>
  <c r="L212"/>
  <c r="H212"/>
  <c r="F212"/>
  <c r="M211"/>
  <c r="Q211"/>
  <c r="R211"/>
  <c r="L211"/>
  <c r="H211"/>
  <c r="F211"/>
  <c r="M210"/>
  <c r="N210"/>
  <c r="L210"/>
  <c r="H210"/>
  <c r="F210"/>
  <c r="M209"/>
  <c r="Q209"/>
  <c r="R209"/>
  <c r="L209"/>
  <c r="H209"/>
  <c r="F209"/>
  <c r="M208"/>
  <c r="N208"/>
  <c r="L208"/>
  <c r="H208"/>
  <c r="F208"/>
  <c r="Q207"/>
  <c r="R207"/>
  <c r="O207"/>
  <c r="P207"/>
  <c r="N207"/>
  <c r="L207"/>
  <c r="H207"/>
  <c r="F207"/>
  <c r="K206"/>
  <c r="M206"/>
  <c r="H206"/>
  <c r="F206"/>
  <c r="K205"/>
  <c r="M205"/>
  <c r="H205"/>
  <c r="F205"/>
  <c r="M203"/>
  <c r="Q203"/>
  <c r="R203"/>
  <c r="L203"/>
  <c r="H203"/>
  <c r="F203"/>
  <c r="N202"/>
  <c r="L202"/>
  <c r="H202"/>
  <c r="F202"/>
  <c r="M201"/>
  <c r="Q201"/>
  <c r="R201"/>
  <c r="L201"/>
  <c r="H201"/>
  <c r="F201"/>
  <c r="Q200"/>
  <c r="R200"/>
  <c r="O200"/>
  <c r="P200"/>
  <c r="N200"/>
  <c r="L200"/>
  <c r="H200"/>
  <c r="F200"/>
  <c r="M199"/>
  <c r="N199"/>
  <c r="L199"/>
  <c r="H199"/>
  <c r="F199"/>
  <c r="Q198"/>
  <c r="R198"/>
  <c r="O198"/>
  <c r="P198"/>
  <c r="N198"/>
  <c r="L198"/>
  <c r="H198"/>
  <c r="F198"/>
  <c r="M197"/>
  <c r="Q197"/>
  <c r="R197"/>
  <c r="L197"/>
  <c r="H197"/>
  <c r="F197"/>
  <c r="M196"/>
  <c r="N196"/>
  <c r="L196"/>
  <c r="H196"/>
  <c r="F196"/>
  <c r="Q195"/>
  <c r="R195"/>
  <c r="O195"/>
  <c r="P195"/>
  <c r="N195"/>
  <c r="L195"/>
  <c r="H195"/>
  <c r="F195"/>
  <c r="K191"/>
  <c r="M191"/>
  <c r="H191"/>
  <c r="F191"/>
  <c r="K190"/>
  <c r="M190"/>
  <c r="H190"/>
  <c r="F190"/>
  <c r="M189"/>
  <c r="Q189"/>
  <c r="R189"/>
  <c r="L189"/>
  <c r="H189"/>
  <c r="F189"/>
  <c r="M188"/>
  <c r="N188"/>
  <c r="L188"/>
  <c r="H188"/>
  <c r="F188"/>
  <c r="M187"/>
  <c r="Q187"/>
  <c r="R187"/>
  <c r="L187"/>
  <c r="H187"/>
  <c r="F187"/>
  <c r="M186"/>
  <c r="N186"/>
  <c r="L186"/>
  <c r="H186"/>
  <c r="F186"/>
  <c r="M185"/>
  <c r="Q185"/>
  <c r="R185"/>
  <c r="L185"/>
  <c r="H185"/>
  <c r="F185"/>
  <c r="N184"/>
  <c r="L184"/>
  <c r="H184"/>
  <c r="F184"/>
  <c r="M183"/>
  <c r="Q183"/>
  <c r="R183"/>
  <c r="L183"/>
  <c r="H183"/>
  <c r="F183"/>
  <c r="M182"/>
  <c r="N182"/>
  <c r="L182"/>
  <c r="H182"/>
  <c r="F182"/>
  <c r="H181"/>
  <c r="F181"/>
  <c r="M180"/>
  <c r="Q180"/>
  <c r="R180"/>
  <c r="L180"/>
  <c r="H180"/>
  <c r="F180"/>
  <c r="K179"/>
  <c r="L179"/>
  <c r="H179"/>
  <c r="F179"/>
  <c r="N178"/>
  <c r="L178"/>
  <c r="H178"/>
  <c r="F178"/>
  <c r="M177"/>
  <c r="Q177"/>
  <c r="R177"/>
  <c r="L177"/>
  <c r="H177"/>
  <c r="F177"/>
  <c r="M176"/>
  <c r="N176"/>
  <c r="L176"/>
  <c r="H176"/>
  <c r="F176"/>
  <c r="Q175"/>
  <c r="R175"/>
  <c r="L175"/>
  <c r="H175"/>
  <c r="F175"/>
  <c r="L174"/>
  <c r="H174"/>
  <c r="F174"/>
  <c r="M173"/>
  <c r="Q173"/>
  <c r="R173"/>
  <c r="L173"/>
  <c r="H173"/>
  <c r="F173"/>
  <c r="N172"/>
  <c r="L172"/>
  <c r="H172"/>
  <c r="F172"/>
  <c r="Q171"/>
  <c r="R171"/>
  <c r="L171"/>
  <c r="H171"/>
  <c r="F171"/>
  <c r="N170"/>
  <c r="L170"/>
  <c r="H170"/>
  <c r="F170"/>
  <c r="K169"/>
  <c r="M169"/>
  <c r="H169"/>
  <c r="F169"/>
  <c r="K168"/>
  <c r="M168"/>
  <c r="H168"/>
  <c r="F168"/>
  <c r="M167"/>
  <c r="Q167"/>
  <c r="R167"/>
  <c r="L167"/>
  <c r="H167"/>
  <c r="F167"/>
  <c r="Q163"/>
  <c r="R163"/>
  <c r="O163"/>
  <c r="P163"/>
  <c r="N163"/>
  <c r="L163"/>
  <c r="H163"/>
  <c r="F163"/>
  <c r="Q162"/>
  <c r="R162"/>
  <c r="O162"/>
  <c r="P162"/>
  <c r="N162"/>
  <c r="L162"/>
  <c r="H162"/>
  <c r="F162"/>
  <c r="Q161"/>
  <c r="R161"/>
  <c r="O161"/>
  <c r="P161"/>
  <c r="N161"/>
  <c r="L161"/>
  <c r="H161"/>
  <c r="F161"/>
  <c r="Q160"/>
  <c r="R160"/>
  <c r="O160"/>
  <c r="P160"/>
  <c r="N160"/>
  <c r="L160"/>
  <c r="H160"/>
  <c r="F160"/>
  <c r="Q159"/>
  <c r="R159"/>
  <c r="O159"/>
  <c r="P159"/>
  <c r="N159"/>
  <c r="L159"/>
  <c r="H159"/>
  <c r="F159"/>
  <c r="Q158"/>
  <c r="R158"/>
  <c r="O158"/>
  <c r="P158"/>
  <c r="N158"/>
  <c r="L158"/>
  <c r="H158"/>
  <c r="F158"/>
  <c r="K155"/>
  <c r="L155"/>
  <c r="H155"/>
  <c r="F155"/>
  <c r="Q154"/>
  <c r="R154"/>
  <c r="O154"/>
  <c r="P154"/>
  <c r="N154"/>
  <c r="L154"/>
  <c r="H154"/>
  <c r="F154"/>
  <c r="M153"/>
  <c r="N153"/>
  <c r="L153"/>
  <c r="H153"/>
  <c r="F153"/>
  <c r="M152"/>
  <c r="Q152"/>
  <c r="R152"/>
  <c r="L152"/>
  <c r="H152"/>
  <c r="F152"/>
  <c r="K149"/>
  <c r="L149"/>
  <c r="H149"/>
  <c r="F149"/>
  <c r="Q148"/>
  <c r="R148"/>
  <c r="O148"/>
  <c r="P148"/>
  <c r="N148"/>
  <c r="L148"/>
  <c r="H148"/>
  <c r="F148"/>
  <c r="Q147"/>
  <c r="R147"/>
  <c r="O147"/>
  <c r="P147"/>
  <c r="N147"/>
  <c r="L147"/>
  <c r="H147"/>
  <c r="F147"/>
  <c r="Q146"/>
  <c r="R146"/>
  <c r="O146"/>
  <c r="P146"/>
  <c r="N146"/>
  <c r="L146"/>
  <c r="H146"/>
  <c r="F146"/>
  <c r="Q145"/>
  <c r="R145"/>
  <c r="O145"/>
  <c r="P145"/>
  <c r="N145"/>
  <c r="L145"/>
  <c r="H145"/>
  <c r="F145"/>
  <c r="Q144"/>
  <c r="R144"/>
  <c r="O144"/>
  <c r="P144"/>
  <c r="N144"/>
  <c r="L144"/>
  <c r="H144"/>
  <c r="F144"/>
  <c r="Q143"/>
  <c r="R143"/>
  <c r="O143"/>
  <c r="P143"/>
  <c r="N143"/>
  <c r="L143"/>
  <c r="H143"/>
  <c r="F143"/>
  <c r="Q142"/>
  <c r="R142"/>
  <c r="O142"/>
  <c r="P142"/>
  <c r="N142"/>
  <c r="L142"/>
  <c r="H142"/>
  <c r="F142"/>
  <c r="Q141"/>
  <c r="R141"/>
  <c r="O141"/>
  <c r="P141"/>
  <c r="N141"/>
  <c r="L141"/>
  <c r="H141"/>
  <c r="F141"/>
  <c r="Q140"/>
  <c r="R140"/>
  <c r="O140"/>
  <c r="P140"/>
  <c r="N140"/>
  <c r="L140"/>
  <c r="H140"/>
  <c r="F140"/>
  <c r="Q139"/>
  <c r="R139"/>
  <c r="O139"/>
  <c r="P139"/>
  <c r="N139"/>
  <c r="L139"/>
  <c r="H139"/>
  <c r="F139"/>
  <c r="Q138"/>
  <c r="R138"/>
  <c r="O138"/>
  <c r="P138"/>
  <c r="N138"/>
  <c r="L138"/>
  <c r="H138"/>
  <c r="F138"/>
  <c r="Q137"/>
  <c r="R137"/>
  <c r="O137"/>
  <c r="P137"/>
  <c r="N137"/>
  <c r="L137"/>
  <c r="H137"/>
  <c r="F137"/>
  <c r="Q136"/>
  <c r="R136"/>
  <c r="O136"/>
  <c r="P136"/>
  <c r="N136"/>
  <c r="L136"/>
  <c r="H136"/>
  <c r="F136"/>
  <c r="Q135"/>
  <c r="R135"/>
  <c r="O135"/>
  <c r="P135"/>
  <c r="N135"/>
  <c r="L135"/>
  <c r="H135"/>
  <c r="F135"/>
  <c r="Q134"/>
  <c r="R134"/>
  <c r="O134"/>
  <c r="P134"/>
  <c r="N134"/>
  <c r="L134"/>
  <c r="H134"/>
  <c r="F134"/>
  <c r="Q133"/>
  <c r="R133"/>
  <c r="O133"/>
  <c r="P133"/>
  <c r="N133"/>
  <c r="L133"/>
  <c r="H133"/>
  <c r="F133"/>
  <c r="Q132"/>
  <c r="R132"/>
  <c r="O132"/>
  <c r="P132"/>
  <c r="N132"/>
  <c r="L132"/>
  <c r="H132"/>
  <c r="F132"/>
  <c r="Q131"/>
  <c r="R131"/>
  <c r="O131"/>
  <c r="P131"/>
  <c r="N131"/>
  <c r="L131"/>
  <c r="H131"/>
  <c r="F131"/>
  <c r="K128"/>
  <c r="L128"/>
  <c r="H128"/>
  <c r="F128"/>
  <c r="K127"/>
  <c r="L127"/>
  <c r="H127"/>
  <c r="F127"/>
  <c r="H126"/>
  <c r="F126"/>
  <c r="N125"/>
  <c r="L125"/>
  <c r="H125"/>
  <c r="F125"/>
  <c r="Q124"/>
  <c r="R124"/>
  <c r="L124"/>
  <c r="H124"/>
  <c r="F124"/>
  <c r="N123"/>
  <c r="L123"/>
  <c r="H123"/>
  <c r="F123"/>
  <c r="Q122"/>
  <c r="R122"/>
  <c r="L122"/>
  <c r="H122"/>
  <c r="F122"/>
  <c r="N121"/>
  <c r="L121"/>
  <c r="H121"/>
  <c r="F121"/>
  <c r="Q120"/>
  <c r="R120"/>
  <c r="L120"/>
  <c r="H120"/>
  <c r="F120"/>
  <c r="N119"/>
  <c r="L119"/>
  <c r="H119"/>
  <c r="F119"/>
  <c r="Q118"/>
  <c r="R118"/>
  <c r="L118"/>
  <c r="H118"/>
  <c r="F118"/>
  <c r="N117"/>
  <c r="L117"/>
  <c r="H117"/>
  <c r="F117"/>
  <c r="Q116"/>
  <c r="R116"/>
  <c r="L116"/>
  <c r="H116"/>
  <c r="F116"/>
  <c r="N115"/>
  <c r="L115"/>
  <c r="H115"/>
  <c r="F115"/>
  <c r="Q114"/>
  <c r="R114"/>
  <c r="O114"/>
  <c r="P114"/>
  <c r="N114"/>
  <c r="L114"/>
  <c r="H114"/>
  <c r="F114"/>
  <c r="Q113"/>
  <c r="R113"/>
  <c r="O113"/>
  <c r="P113"/>
  <c r="N113"/>
  <c r="L113"/>
  <c r="H113"/>
  <c r="F113"/>
  <c r="Q112"/>
  <c r="R112"/>
  <c r="O112"/>
  <c r="P112"/>
  <c r="N112"/>
  <c r="L112"/>
  <c r="H112"/>
  <c r="F112"/>
  <c r="Q111"/>
  <c r="R111"/>
  <c r="O111"/>
  <c r="P111"/>
  <c r="N111"/>
  <c r="L111"/>
  <c r="H111"/>
  <c r="F111"/>
  <c r="Q110"/>
  <c r="R110"/>
  <c r="O110"/>
  <c r="P110"/>
  <c r="N110"/>
  <c r="L110"/>
  <c r="H110"/>
  <c r="F110"/>
  <c r="Q109"/>
  <c r="R109"/>
  <c r="O109"/>
  <c r="P109"/>
  <c r="N109"/>
  <c r="L109"/>
  <c r="H109"/>
  <c r="F109"/>
  <c r="Q108"/>
  <c r="R108"/>
  <c r="O108"/>
  <c r="P108"/>
  <c r="N108"/>
  <c r="L108"/>
  <c r="H108"/>
  <c r="F108"/>
  <c r="Q107"/>
  <c r="R107"/>
  <c r="O107"/>
  <c r="P107"/>
  <c r="N107"/>
  <c r="L107"/>
  <c r="H107"/>
  <c r="F107"/>
  <c r="Q104"/>
  <c r="R104"/>
  <c r="L104"/>
  <c r="H104"/>
  <c r="F104"/>
  <c r="Q103"/>
  <c r="R103"/>
  <c r="O103"/>
  <c r="P103"/>
  <c r="N103"/>
  <c r="L103"/>
  <c r="H103"/>
  <c r="F103"/>
  <c r="M100"/>
  <c r="N100"/>
  <c r="L100"/>
  <c r="H100"/>
  <c r="F100"/>
  <c r="M99"/>
  <c r="Q99"/>
  <c r="R99"/>
  <c r="L99"/>
  <c r="H99"/>
  <c r="F99"/>
  <c r="M98"/>
  <c r="N98"/>
  <c r="L98"/>
  <c r="H98"/>
  <c r="F98"/>
  <c r="K97"/>
  <c r="M97"/>
  <c r="H97"/>
  <c r="F97"/>
  <c r="K96"/>
  <c r="M96"/>
  <c r="H96"/>
  <c r="F96"/>
  <c r="M93"/>
  <c r="Q93"/>
  <c r="R93"/>
  <c r="L93"/>
  <c r="H93"/>
  <c r="F93"/>
  <c r="Q92"/>
  <c r="R92"/>
  <c r="O92"/>
  <c r="P92"/>
  <c r="N92"/>
  <c r="L92"/>
  <c r="H92"/>
  <c r="F92"/>
  <c r="Q89"/>
  <c r="R89"/>
  <c r="O89"/>
  <c r="P89"/>
  <c r="P90"/>
  <c r="N89"/>
  <c r="K89"/>
  <c r="L89"/>
  <c r="H89"/>
  <c r="F89"/>
  <c r="M86"/>
  <c r="N86"/>
  <c r="L86"/>
  <c r="H86"/>
  <c r="F86"/>
  <c r="Q85"/>
  <c r="R85"/>
  <c r="L85"/>
  <c r="H85"/>
  <c r="F85"/>
  <c r="M84"/>
  <c r="N84"/>
  <c r="L84"/>
  <c r="H84"/>
  <c r="F84"/>
  <c r="M83"/>
  <c r="Q83"/>
  <c r="R83"/>
  <c r="L83"/>
  <c r="H83"/>
  <c r="F83"/>
  <c r="Q82"/>
  <c r="R82"/>
  <c r="O82"/>
  <c r="P82"/>
  <c r="N82"/>
  <c r="L82"/>
  <c r="H82"/>
  <c r="F82"/>
  <c r="M81"/>
  <c r="N81"/>
  <c r="L81"/>
  <c r="H81"/>
  <c r="F81"/>
  <c r="Q80"/>
  <c r="R80"/>
  <c r="O80"/>
  <c r="P80"/>
  <c r="N80"/>
  <c r="L80"/>
  <c r="H80"/>
  <c r="F80"/>
  <c r="L79"/>
  <c r="H79"/>
  <c r="F79"/>
  <c r="M76"/>
  <c r="Q76"/>
  <c r="R76"/>
  <c r="L76"/>
  <c r="H76"/>
  <c r="F76"/>
  <c r="M75"/>
  <c r="N75"/>
  <c r="L75"/>
  <c r="H75"/>
  <c r="F75"/>
  <c r="K74"/>
  <c r="M74"/>
  <c r="H74"/>
  <c r="F74"/>
  <c r="Q73"/>
  <c r="R73"/>
  <c r="O73"/>
  <c r="P73"/>
  <c r="N73"/>
  <c r="L73"/>
  <c r="H73"/>
  <c r="F73"/>
  <c r="Q72"/>
  <c r="R72"/>
  <c r="O72"/>
  <c r="P72"/>
  <c r="N72"/>
  <c r="L72"/>
  <c r="H72"/>
  <c r="F72"/>
  <c r="M71"/>
  <c r="Q71"/>
  <c r="R71"/>
  <c r="L71"/>
  <c r="H71"/>
  <c r="F71"/>
  <c r="Q68"/>
  <c r="R68"/>
  <c r="O68"/>
  <c r="P68"/>
  <c r="N68"/>
  <c r="L68"/>
  <c r="H68"/>
  <c r="F68"/>
  <c r="Q67"/>
  <c r="R67"/>
  <c r="O67"/>
  <c r="P67"/>
  <c r="N67"/>
  <c r="L67"/>
  <c r="H67"/>
  <c r="F67"/>
  <c r="Q66"/>
  <c r="R66"/>
  <c r="O66"/>
  <c r="P66"/>
  <c r="N66"/>
  <c r="L66"/>
  <c r="H66"/>
  <c r="F66"/>
  <c r="Q65"/>
  <c r="R65"/>
  <c r="O65"/>
  <c r="P65"/>
  <c r="N65"/>
  <c r="L65"/>
  <c r="H65"/>
  <c r="F65"/>
  <c r="Q64"/>
  <c r="R64"/>
  <c r="O64"/>
  <c r="P64"/>
  <c r="N64"/>
  <c r="L64"/>
  <c r="H64"/>
  <c r="F64"/>
  <c r="Q63"/>
  <c r="R63"/>
  <c r="O63"/>
  <c r="P63"/>
  <c r="N63"/>
  <c r="L63"/>
  <c r="H63"/>
  <c r="F63"/>
  <c r="Q62"/>
  <c r="R62"/>
  <c r="O62"/>
  <c r="P62"/>
  <c r="N62"/>
  <c r="L62"/>
  <c r="H62"/>
  <c r="F62"/>
  <c r="M59"/>
  <c r="N59"/>
  <c r="L59"/>
  <c r="H59"/>
  <c r="F59"/>
  <c r="K58"/>
  <c r="M58"/>
  <c r="H58"/>
  <c r="F58"/>
  <c r="Q57"/>
  <c r="R57"/>
  <c r="O57"/>
  <c r="P57"/>
  <c r="N57"/>
  <c r="L57"/>
  <c r="H57"/>
  <c r="F57"/>
  <c r="K56"/>
  <c r="H56"/>
  <c r="F56"/>
  <c r="K55"/>
  <c r="M55"/>
  <c r="H55"/>
  <c r="F55"/>
  <c r="M54"/>
  <c r="Q54"/>
  <c r="R54"/>
  <c r="L54"/>
  <c r="H54"/>
  <c r="F54"/>
  <c r="K53"/>
  <c r="L53"/>
  <c r="H53"/>
  <c r="F53"/>
  <c r="Q52"/>
  <c r="O52"/>
  <c r="P52"/>
  <c r="M49"/>
  <c r="N49"/>
  <c r="L49"/>
  <c r="H49"/>
  <c r="F49"/>
  <c r="K48"/>
  <c r="M48"/>
  <c r="H48"/>
  <c r="F48"/>
  <c r="M47"/>
  <c r="Q47"/>
  <c r="R47"/>
  <c r="L47"/>
  <c r="H47"/>
  <c r="F47"/>
  <c r="M46"/>
  <c r="N46"/>
  <c r="L46"/>
  <c r="H46"/>
  <c r="F46"/>
  <c r="M45"/>
  <c r="Q45"/>
  <c r="R45"/>
  <c r="L45"/>
  <c r="H45"/>
  <c r="F45"/>
  <c r="K44"/>
  <c r="L44"/>
  <c r="H44"/>
  <c r="F44"/>
  <c r="K43"/>
  <c r="L43"/>
  <c r="H43"/>
  <c r="F43"/>
  <c r="K42"/>
  <c r="L42"/>
  <c r="H42"/>
  <c r="F42"/>
  <c r="N41"/>
  <c r="L41"/>
  <c r="H41"/>
  <c r="F41"/>
  <c r="K40"/>
  <c r="M40"/>
  <c r="H40"/>
  <c r="F40"/>
  <c r="K39"/>
  <c r="M39"/>
  <c r="H39"/>
  <c r="F39"/>
  <c r="K38"/>
  <c r="M38"/>
  <c r="H38"/>
  <c r="F38"/>
  <c r="K35"/>
  <c r="M35"/>
  <c r="H35"/>
  <c r="F35"/>
  <c r="M34"/>
  <c r="H34"/>
  <c r="F34"/>
  <c r="K33"/>
  <c r="M33"/>
  <c r="H33"/>
  <c r="F33"/>
  <c r="K32"/>
  <c r="M32"/>
  <c r="H32"/>
  <c r="F32"/>
  <c r="K31"/>
  <c r="M31"/>
  <c r="H31"/>
  <c r="F31"/>
  <c r="K30"/>
  <c r="M30"/>
  <c r="H30"/>
  <c r="F30"/>
  <c r="K29"/>
  <c r="H29"/>
  <c r="F29"/>
  <c r="K28"/>
  <c r="M28"/>
  <c r="H28"/>
  <c r="F28"/>
  <c r="K27"/>
  <c r="M27"/>
  <c r="H27"/>
  <c r="F27"/>
  <c r="K26"/>
  <c r="M26"/>
  <c r="H26"/>
  <c r="F26"/>
  <c r="K25"/>
  <c r="M25"/>
  <c r="H25"/>
  <c r="F25"/>
  <c r="K24"/>
  <c r="M24"/>
  <c r="H24"/>
  <c r="F24"/>
  <c r="K23"/>
  <c r="M23"/>
  <c r="H23"/>
  <c r="F23"/>
  <c r="K22"/>
  <c r="M22"/>
  <c r="H22"/>
  <c r="F22"/>
  <c r="K21"/>
  <c r="M21"/>
  <c r="H21"/>
  <c r="F21"/>
  <c r="K20"/>
  <c r="M20"/>
  <c r="H20"/>
  <c r="F20"/>
  <c r="K19"/>
  <c r="M19"/>
  <c r="H19"/>
  <c r="F19"/>
  <c r="K18"/>
  <c r="M18"/>
  <c r="H18"/>
  <c r="F18"/>
  <c r="M17"/>
  <c r="H17"/>
  <c r="F17"/>
  <c r="M16"/>
  <c r="Q16"/>
  <c r="R16"/>
  <c r="L16"/>
  <c r="J16"/>
  <c r="J273"/>
  <c r="H16"/>
  <c r="F16"/>
  <c r="H10"/>
  <c r="G264" i="2"/>
  <c r="G263"/>
  <c r="G262"/>
  <c r="G261"/>
  <c r="G260"/>
  <c r="G259"/>
  <c r="G258"/>
  <c r="G257"/>
  <c r="J245"/>
  <c r="G255"/>
  <c r="G254"/>
  <c r="G253"/>
  <c r="G251"/>
  <c r="G250"/>
  <c r="G249"/>
  <c r="G248"/>
  <c r="G247"/>
  <c r="G246"/>
  <c r="G245"/>
  <c r="J244"/>
  <c r="G244"/>
  <c r="G243"/>
  <c r="G242"/>
  <c r="G241"/>
  <c r="J239"/>
  <c r="G240"/>
  <c r="G239"/>
  <c r="G238"/>
  <c r="G237"/>
  <c r="G236"/>
  <c r="G235"/>
  <c r="C256"/>
  <c r="G256"/>
  <c r="C252"/>
  <c r="G252"/>
  <c r="M251" i="1"/>
  <c r="M176"/>
  <c r="M175"/>
  <c r="M174"/>
  <c r="M173"/>
  <c r="M171"/>
  <c r="G225" i="2"/>
  <c r="G224"/>
  <c r="G223"/>
  <c r="G222"/>
  <c r="G221"/>
  <c r="G220"/>
  <c r="G219"/>
  <c r="G218"/>
  <c r="G214"/>
  <c r="G213"/>
  <c r="G211"/>
  <c r="G210"/>
  <c r="G209"/>
  <c r="G208"/>
  <c r="G207"/>
  <c r="G206"/>
  <c r="G205"/>
  <c r="G204"/>
  <c r="G203"/>
  <c r="G202"/>
  <c r="G201"/>
  <c r="C212"/>
  <c r="G212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99"/>
  <c r="M234" i="1"/>
  <c r="K234"/>
  <c r="M83"/>
  <c r="G156" i="2"/>
  <c r="G155"/>
  <c r="G154"/>
  <c r="C157"/>
  <c r="G157"/>
  <c r="C153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4"/>
  <c r="G123"/>
  <c r="G122"/>
  <c r="G121"/>
  <c r="G120"/>
  <c r="G119"/>
  <c r="G118"/>
  <c r="G117"/>
  <c r="G116"/>
  <c r="G115"/>
  <c r="G114"/>
  <c r="G113"/>
  <c r="C125"/>
  <c r="G125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102"/>
  <c r="G101"/>
  <c r="G100"/>
  <c r="G99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98"/>
  <c r="G97"/>
  <c r="G95"/>
  <c r="G94"/>
  <c r="G93"/>
  <c r="G92"/>
  <c r="G91"/>
  <c r="G90"/>
  <c r="G89"/>
  <c r="G88"/>
  <c r="G87"/>
  <c r="G86"/>
  <c r="G85"/>
  <c r="G84"/>
  <c r="C96"/>
  <c r="G96"/>
  <c r="G49"/>
  <c r="G48"/>
  <c r="G47"/>
  <c r="G46"/>
  <c r="G45"/>
  <c r="G44"/>
  <c r="G43"/>
  <c r="G41"/>
  <c r="G40"/>
  <c r="G39"/>
  <c r="G38"/>
  <c r="G37"/>
  <c r="C42"/>
  <c r="G42"/>
  <c r="G35"/>
  <c r="M76" i="1"/>
  <c r="M75"/>
  <c r="M59"/>
  <c r="M319"/>
  <c r="M325"/>
  <c r="Q289"/>
  <c r="O289"/>
  <c r="M289"/>
  <c r="K289"/>
  <c r="I289"/>
  <c r="G289"/>
  <c r="Q287"/>
  <c r="O287"/>
  <c r="M287"/>
  <c r="K287"/>
  <c r="I287"/>
  <c r="G287"/>
  <c r="Q286"/>
  <c r="O286"/>
  <c r="M286"/>
  <c r="K286"/>
  <c r="I286"/>
  <c r="G286"/>
  <c r="Q285"/>
  <c r="O285"/>
  <c r="M285"/>
  <c r="K285"/>
  <c r="I285"/>
  <c r="G285"/>
  <c r="N282"/>
  <c r="N281"/>
  <c r="N280"/>
  <c r="N279"/>
  <c r="N278"/>
  <c r="B278"/>
  <c r="N277"/>
  <c r="B277"/>
  <c r="N276"/>
  <c r="B276"/>
  <c r="N275"/>
  <c r="B275"/>
  <c r="N274"/>
  <c r="K274"/>
  <c r="B274"/>
  <c r="N273"/>
  <c r="K273"/>
  <c r="B273"/>
  <c r="N272"/>
  <c r="K272"/>
  <c r="B272"/>
  <c r="N271"/>
  <c r="K271"/>
  <c r="B271"/>
  <c r="N270"/>
  <c r="K270"/>
  <c r="B270"/>
  <c r="D269"/>
  <c r="N269"/>
  <c r="B269"/>
  <c r="M268"/>
  <c r="D268"/>
  <c r="B268"/>
  <c r="D267"/>
  <c r="N267"/>
  <c r="B267"/>
  <c r="M266"/>
  <c r="D266"/>
  <c r="B266"/>
  <c r="D265"/>
  <c r="N265"/>
  <c r="B265"/>
  <c r="D264"/>
  <c r="N264"/>
  <c r="B264"/>
  <c r="D263"/>
  <c r="N263"/>
  <c r="B263"/>
  <c r="D262"/>
  <c r="N262"/>
  <c r="B262"/>
  <c r="D261"/>
  <c r="N261"/>
  <c r="B261"/>
  <c r="D260"/>
  <c r="N260"/>
  <c r="B260"/>
  <c r="D259"/>
  <c r="N259"/>
  <c r="B259"/>
  <c r="D258"/>
  <c r="N258"/>
  <c r="B258"/>
  <c r="G257"/>
  <c r="N257"/>
  <c r="B257"/>
  <c r="G256"/>
  <c r="D256"/>
  <c r="N256"/>
  <c r="B256"/>
  <c r="G255"/>
  <c r="D255"/>
  <c r="N255"/>
  <c r="B255"/>
  <c r="M254"/>
  <c r="N254"/>
  <c r="K253"/>
  <c r="L253"/>
  <c r="H253"/>
  <c r="B252"/>
  <c r="G251"/>
  <c r="B251"/>
  <c r="K250"/>
  <c r="M250"/>
  <c r="B250"/>
  <c r="K249"/>
  <c r="M249"/>
  <c r="N249"/>
  <c r="H249"/>
  <c r="B249"/>
  <c r="K248"/>
  <c r="M248"/>
  <c r="N248"/>
  <c r="H248"/>
  <c r="G247"/>
  <c r="K247"/>
  <c r="B247"/>
  <c r="K246"/>
  <c r="M246"/>
  <c r="B246"/>
  <c r="A246"/>
  <c r="K245"/>
  <c r="B245"/>
  <c r="A245"/>
  <c r="M244"/>
  <c r="B244"/>
  <c r="K243"/>
  <c r="M243"/>
  <c r="B243"/>
  <c r="A243"/>
  <c r="M242"/>
  <c r="B242"/>
  <c r="A242"/>
  <c r="M241"/>
  <c r="B241"/>
  <c r="M240"/>
  <c r="B240"/>
  <c r="M239"/>
  <c r="B239"/>
  <c r="A239"/>
  <c r="K238"/>
  <c r="M238"/>
  <c r="B238"/>
  <c r="A238"/>
  <c r="K237"/>
  <c r="M237"/>
  <c r="B237"/>
  <c r="A237"/>
  <c r="G236"/>
  <c r="K236"/>
  <c r="M236"/>
  <c r="B236"/>
  <c r="A236"/>
  <c r="K235"/>
  <c r="B235"/>
  <c r="A235"/>
  <c r="B234"/>
  <c r="A234"/>
  <c r="K233"/>
  <c r="B233"/>
  <c r="A233"/>
  <c r="K232"/>
  <c r="M232"/>
  <c r="B232"/>
  <c r="A232"/>
  <c r="K231"/>
  <c r="B231"/>
  <c r="A231"/>
  <c r="K230"/>
  <c r="M230"/>
  <c r="B230"/>
  <c r="A230"/>
  <c r="K229"/>
  <c r="B229"/>
  <c r="A229"/>
  <c r="K228"/>
  <c r="M228"/>
  <c r="B228"/>
  <c r="A228"/>
  <c r="M227"/>
  <c r="B227"/>
  <c r="A227"/>
  <c r="K226"/>
  <c r="M226"/>
  <c r="B226"/>
  <c r="A226"/>
  <c r="K225"/>
  <c r="M225"/>
  <c r="B225"/>
  <c r="A225"/>
  <c r="K224"/>
  <c r="M224"/>
  <c r="B224"/>
  <c r="A224"/>
  <c r="K223"/>
  <c r="M223"/>
  <c r="B223"/>
  <c r="A223"/>
  <c r="G222"/>
  <c r="K222"/>
  <c r="M222"/>
  <c r="B222"/>
  <c r="A222"/>
  <c r="M221"/>
  <c r="B221"/>
  <c r="A221"/>
  <c r="Q220"/>
  <c r="R220"/>
  <c r="O220"/>
  <c r="P220"/>
  <c r="N220"/>
  <c r="L220"/>
  <c r="H220"/>
  <c r="F220"/>
  <c r="M217"/>
  <c r="N217"/>
  <c r="L217"/>
  <c r="H217"/>
  <c r="F217"/>
  <c r="M216"/>
  <c r="N216"/>
  <c r="L216"/>
  <c r="H216"/>
  <c r="F216"/>
  <c r="M215"/>
  <c r="N215"/>
  <c r="L215"/>
  <c r="H215"/>
  <c r="F215"/>
  <c r="M214"/>
  <c r="N214"/>
  <c r="L214"/>
  <c r="H214"/>
  <c r="F214"/>
  <c r="M213"/>
  <c r="N213"/>
  <c r="L213"/>
  <c r="H213"/>
  <c r="F213"/>
  <c r="M212"/>
  <c r="N212"/>
  <c r="L212"/>
  <c r="H212"/>
  <c r="F212"/>
  <c r="M211"/>
  <c r="N211"/>
  <c r="L211"/>
  <c r="H211"/>
  <c r="F211"/>
  <c r="M210"/>
  <c r="N210"/>
  <c r="L210"/>
  <c r="H210"/>
  <c r="F210"/>
  <c r="M209"/>
  <c r="N209"/>
  <c r="L209"/>
  <c r="H209"/>
  <c r="F209"/>
  <c r="M208"/>
  <c r="N208"/>
  <c r="L208"/>
  <c r="H208"/>
  <c r="F208"/>
  <c r="Q207"/>
  <c r="R207"/>
  <c r="O207"/>
  <c r="P207"/>
  <c r="N207"/>
  <c r="L207"/>
  <c r="H207"/>
  <c r="F207"/>
  <c r="K206"/>
  <c r="L206"/>
  <c r="H206"/>
  <c r="F206"/>
  <c r="K205"/>
  <c r="L205"/>
  <c r="H205"/>
  <c r="F205"/>
  <c r="M203"/>
  <c r="N203"/>
  <c r="L203"/>
  <c r="H203"/>
  <c r="F203"/>
  <c r="M202"/>
  <c r="L202"/>
  <c r="H202"/>
  <c r="F202"/>
  <c r="M201"/>
  <c r="N201"/>
  <c r="L201"/>
  <c r="H201"/>
  <c r="F201"/>
  <c r="Q200"/>
  <c r="R200"/>
  <c r="O200"/>
  <c r="P200"/>
  <c r="N200"/>
  <c r="L200"/>
  <c r="H200"/>
  <c r="F200"/>
  <c r="M199"/>
  <c r="L199"/>
  <c r="H199"/>
  <c r="F199"/>
  <c r="Q198"/>
  <c r="R198"/>
  <c r="O198"/>
  <c r="P198"/>
  <c r="N198"/>
  <c r="L198"/>
  <c r="H198"/>
  <c r="F198"/>
  <c r="M197"/>
  <c r="N197"/>
  <c r="L197"/>
  <c r="H197"/>
  <c r="F197"/>
  <c r="M196"/>
  <c r="L196"/>
  <c r="H196"/>
  <c r="F196"/>
  <c r="Q195"/>
  <c r="R195"/>
  <c r="O195"/>
  <c r="P195"/>
  <c r="N195"/>
  <c r="L195"/>
  <c r="H195"/>
  <c r="F195"/>
  <c r="K191"/>
  <c r="L191"/>
  <c r="H191"/>
  <c r="F191"/>
  <c r="K190"/>
  <c r="L190"/>
  <c r="H190"/>
  <c r="F190"/>
  <c r="M189"/>
  <c r="N189"/>
  <c r="L189"/>
  <c r="H189"/>
  <c r="F189"/>
  <c r="M188"/>
  <c r="L188"/>
  <c r="H188"/>
  <c r="F188"/>
  <c r="M187"/>
  <c r="N187"/>
  <c r="L187"/>
  <c r="H187"/>
  <c r="F187"/>
  <c r="M186"/>
  <c r="L186"/>
  <c r="H186"/>
  <c r="F186"/>
  <c r="M185"/>
  <c r="N185"/>
  <c r="L185"/>
  <c r="H185"/>
  <c r="F185"/>
  <c r="M184"/>
  <c r="L184"/>
  <c r="H184"/>
  <c r="F184"/>
  <c r="M183"/>
  <c r="N183"/>
  <c r="L183"/>
  <c r="H183"/>
  <c r="F183"/>
  <c r="M182"/>
  <c r="L182"/>
  <c r="H182"/>
  <c r="F182"/>
  <c r="K181"/>
  <c r="L181"/>
  <c r="H181"/>
  <c r="F181"/>
  <c r="M180"/>
  <c r="N180"/>
  <c r="L180"/>
  <c r="H180"/>
  <c r="F180"/>
  <c r="K179"/>
  <c r="M179"/>
  <c r="H179"/>
  <c r="F179"/>
  <c r="M178"/>
  <c r="N178"/>
  <c r="L178"/>
  <c r="H178"/>
  <c r="F178"/>
  <c r="M177"/>
  <c r="N177"/>
  <c r="L177"/>
  <c r="H177"/>
  <c r="F177"/>
  <c r="N176"/>
  <c r="Q176"/>
  <c r="R176"/>
  <c r="L176"/>
  <c r="H176"/>
  <c r="F176"/>
  <c r="N175"/>
  <c r="L175"/>
  <c r="H175"/>
  <c r="F175"/>
  <c r="N174"/>
  <c r="Q174"/>
  <c r="R174"/>
  <c r="L174"/>
  <c r="H174"/>
  <c r="F174"/>
  <c r="O173"/>
  <c r="P173"/>
  <c r="N173"/>
  <c r="L173"/>
  <c r="H173"/>
  <c r="F173"/>
  <c r="M172"/>
  <c r="Q172"/>
  <c r="R172"/>
  <c r="L172"/>
  <c r="H172"/>
  <c r="F172"/>
  <c r="N171"/>
  <c r="L171"/>
  <c r="H171"/>
  <c r="F171"/>
  <c r="N170"/>
  <c r="Q170"/>
  <c r="R170"/>
  <c r="L170"/>
  <c r="H170"/>
  <c r="F170"/>
  <c r="K169"/>
  <c r="L169"/>
  <c r="H169"/>
  <c r="F169"/>
  <c r="K168"/>
  <c r="L168"/>
  <c r="H168"/>
  <c r="F168"/>
  <c r="M167"/>
  <c r="N167"/>
  <c r="L167"/>
  <c r="H167"/>
  <c r="F167"/>
  <c r="Q163"/>
  <c r="R163"/>
  <c r="O163"/>
  <c r="P163"/>
  <c r="N163"/>
  <c r="L163"/>
  <c r="H163"/>
  <c r="F163"/>
  <c r="Q162"/>
  <c r="R162"/>
  <c r="O162"/>
  <c r="P162"/>
  <c r="N162"/>
  <c r="L162"/>
  <c r="H162"/>
  <c r="F162"/>
  <c r="Q161"/>
  <c r="R161"/>
  <c r="O161"/>
  <c r="P161"/>
  <c r="N161"/>
  <c r="L161"/>
  <c r="H161"/>
  <c r="F161"/>
  <c r="Q160"/>
  <c r="R160"/>
  <c r="O160"/>
  <c r="P160"/>
  <c r="N160"/>
  <c r="L160"/>
  <c r="H160"/>
  <c r="F160"/>
  <c r="Q159"/>
  <c r="R159"/>
  <c r="O159"/>
  <c r="P159"/>
  <c r="N159"/>
  <c r="L159"/>
  <c r="H159"/>
  <c r="F159"/>
  <c r="Q158"/>
  <c r="R158"/>
  <c r="O158"/>
  <c r="P158"/>
  <c r="N158"/>
  <c r="L158"/>
  <c r="H158"/>
  <c r="F158"/>
  <c r="K155"/>
  <c r="M155"/>
  <c r="H155"/>
  <c r="F155"/>
  <c r="R154"/>
  <c r="Q154"/>
  <c r="P154"/>
  <c r="O154"/>
  <c r="N154"/>
  <c r="L154"/>
  <c r="H154"/>
  <c r="F154"/>
  <c r="M153"/>
  <c r="Q153"/>
  <c r="R153"/>
  <c r="L153"/>
  <c r="H153"/>
  <c r="F153"/>
  <c r="M152"/>
  <c r="N152"/>
  <c r="L152"/>
  <c r="H152"/>
  <c r="F152"/>
  <c r="K149"/>
  <c r="M149"/>
  <c r="H149"/>
  <c r="F149"/>
  <c r="Q148"/>
  <c r="R148"/>
  <c r="O148"/>
  <c r="P148"/>
  <c r="N148"/>
  <c r="L148"/>
  <c r="H148"/>
  <c r="F148"/>
  <c r="Q147"/>
  <c r="R147"/>
  <c r="O147"/>
  <c r="P147"/>
  <c r="N147"/>
  <c r="L147"/>
  <c r="H147"/>
  <c r="F147"/>
  <c r="Q146"/>
  <c r="R146"/>
  <c r="O146"/>
  <c r="P146"/>
  <c r="N146"/>
  <c r="L146"/>
  <c r="H146"/>
  <c r="F146"/>
  <c r="Q145"/>
  <c r="R145"/>
  <c r="O145"/>
  <c r="P145"/>
  <c r="N145"/>
  <c r="L145"/>
  <c r="H145"/>
  <c r="F145"/>
  <c r="Q144"/>
  <c r="R144"/>
  <c r="O144"/>
  <c r="P144"/>
  <c r="N144"/>
  <c r="L144"/>
  <c r="H144"/>
  <c r="F144"/>
  <c r="Q143"/>
  <c r="R143"/>
  <c r="O143"/>
  <c r="P143"/>
  <c r="N143"/>
  <c r="L143"/>
  <c r="H143"/>
  <c r="F143"/>
  <c r="Q142"/>
  <c r="R142"/>
  <c r="O142"/>
  <c r="P142"/>
  <c r="N142"/>
  <c r="L142"/>
  <c r="H142"/>
  <c r="F142"/>
  <c r="Q141"/>
  <c r="R141"/>
  <c r="O141"/>
  <c r="P141"/>
  <c r="N141"/>
  <c r="L141"/>
  <c r="H141"/>
  <c r="F141"/>
  <c r="Q140"/>
  <c r="R140"/>
  <c r="O140"/>
  <c r="P140"/>
  <c r="N140"/>
  <c r="L140"/>
  <c r="H140"/>
  <c r="F140"/>
  <c r="Q139"/>
  <c r="R139"/>
  <c r="O139"/>
  <c r="P139"/>
  <c r="N139"/>
  <c r="L139"/>
  <c r="H139"/>
  <c r="F139"/>
  <c r="Q138"/>
  <c r="R138"/>
  <c r="O138"/>
  <c r="P138"/>
  <c r="N138"/>
  <c r="L138"/>
  <c r="H138"/>
  <c r="F138"/>
  <c r="Q137"/>
  <c r="R137"/>
  <c r="O137"/>
  <c r="P137"/>
  <c r="N137"/>
  <c r="L137"/>
  <c r="H137"/>
  <c r="F137"/>
  <c r="Q136"/>
  <c r="R136"/>
  <c r="O136"/>
  <c r="P136"/>
  <c r="N136"/>
  <c r="L136"/>
  <c r="H136"/>
  <c r="F136"/>
  <c r="Q135"/>
  <c r="R135"/>
  <c r="O135"/>
  <c r="P135"/>
  <c r="N135"/>
  <c r="L135"/>
  <c r="H135"/>
  <c r="F135"/>
  <c r="Q134"/>
  <c r="R134"/>
  <c r="O134"/>
  <c r="P134"/>
  <c r="N134"/>
  <c r="L134"/>
  <c r="H134"/>
  <c r="F134"/>
  <c r="Q133"/>
  <c r="R133"/>
  <c r="O133"/>
  <c r="P133"/>
  <c r="N133"/>
  <c r="L133"/>
  <c r="H133"/>
  <c r="F133"/>
  <c r="Q132"/>
  <c r="R132"/>
  <c r="O132"/>
  <c r="P132"/>
  <c r="N132"/>
  <c r="L132"/>
  <c r="H132"/>
  <c r="F132"/>
  <c r="Q131"/>
  <c r="R131"/>
  <c r="O131"/>
  <c r="P131"/>
  <c r="N131"/>
  <c r="L131"/>
  <c r="H131"/>
  <c r="F131"/>
  <c r="K128"/>
  <c r="M128"/>
  <c r="H128"/>
  <c r="F128"/>
  <c r="K127"/>
  <c r="M127"/>
  <c r="H127"/>
  <c r="F127"/>
  <c r="K126"/>
  <c r="M126"/>
  <c r="H126"/>
  <c r="F126"/>
  <c r="M125"/>
  <c r="Q125"/>
  <c r="R125"/>
  <c r="L125"/>
  <c r="H125"/>
  <c r="F125"/>
  <c r="M124"/>
  <c r="Q124"/>
  <c r="R124"/>
  <c r="L124"/>
  <c r="H124"/>
  <c r="F124"/>
  <c r="M123"/>
  <c r="N123"/>
  <c r="L123"/>
  <c r="H123"/>
  <c r="F123"/>
  <c r="M122"/>
  <c r="Q122"/>
  <c r="R122"/>
  <c r="L122"/>
  <c r="H122"/>
  <c r="F122"/>
  <c r="M121"/>
  <c r="Q121"/>
  <c r="R121"/>
  <c r="L121"/>
  <c r="H121"/>
  <c r="F121"/>
  <c r="M120"/>
  <c r="Q120"/>
  <c r="R120"/>
  <c r="L120"/>
  <c r="H120"/>
  <c r="F120"/>
  <c r="M119"/>
  <c r="N119"/>
  <c r="L119"/>
  <c r="H119"/>
  <c r="F119"/>
  <c r="M118"/>
  <c r="Q118"/>
  <c r="R118"/>
  <c r="L118"/>
  <c r="H118"/>
  <c r="F118"/>
  <c r="M117"/>
  <c r="Q117"/>
  <c r="R117"/>
  <c r="L117"/>
  <c r="H117"/>
  <c r="F117"/>
  <c r="M116"/>
  <c r="Q116"/>
  <c r="R116"/>
  <c r="L116"/>
  <c r="H116"/>
  <c r="F116"/>
  <c r="N115"/>
  <c r="M115"/>
  <c r="Q115"/>
  <c r="R115"/>
  <c r="L115"/>
  <c r="H115"/>
  <c r="F115"/>
  <c r="Q114"/>
  <c r="R114"/>
  <c r="O114"/>
  <c r="P114"/>
  <c r="N114"/>
  <c r="L114"/>
  <c r="H114"/>
  <c r="F114"/>
  <c r="Q113"/>
  <c r="R113"/>
  <c r="O113"/>
  <c r="P113"/>
  <c r="N113"/>
  <c r="L113"/>
  <c r="H113"/>
  <c r="F113"/>
  <c r="Q112"/>
  <c r="R112"/>
  <c r="O112"/>
  <c r="P112"/>
  <c r="N112"/>
  <c r="L112"/>
  <c r="H112"/>
  <c r="F112"/>
  <c r="Q111"/>
  <c r="R111"/>
  <c r="O111"/>
  <c r="P111"/>
  <c r="N111"/>
  <c r="L111"/>
  <c r="H111"/>
  <c r="F111"/>
  <c r="Q110"/>
  <c r="R110"/>
  <c r="O110"/>
  <c r="P110"/>
  <c r="N110"/>
  <c r="L110"/>
  <c r="H110"/>
  <c r="F110"/>
  <c r="Q109"/>
  <c r="R109"/>
  <c r="O109"/>
  <c r="P109"/>
  <c r="N109"/>
  <c r="L109"/>
  <c r="H109"/>
  <c r="F109"/>
  <c r="Q108"/>
  <c r="R108"/>
  <c r="O108"/>
  <c r="P108"/>
  <c r="N108"/>
  <c r="L108"/>
  <c r="H108"/>
  <c r="F108"/>
  <c r="Q107"/>
  <c r="R107"/>
  <c r="O107"/>
  <c r="P107"/>
  <c r="N107"/>
  <c r="L107"/>
  <c r="H107"/>
  <c r="F107"/>
  <c r="M104"/>
  <c r="Q104"/>
  <c r="R104"/>
  <c r="L104"/>
  <c r="H104"/>
  <c r="F104"/>
  <c r="Q103"/>
  <c r="R103"/>
  <c r="O103"/>
  <c r="P103"/>
  <c r="N103"/>
  <c r="L103"/>
  <c r="H103"/>
  <c r="F103"/>
  <c r="M100"/>
  <c r="Q100"/>
  <c r="R100"/>
  <c r="L100"/>
  <c r="H100"/>
  <c r="F100"/>
  <c r="M99"/>
  <c r="Q99"/>
  <c r="R99"/>
  <c r="L99"/>
  <c r="H99"/>
  <c r="F99"/>
  <c r="M98"/>
  <c r="L98"/>
  <c r="H98"/>
  <c r="F98"/>
  <c r="K97"/>
  <c r="M97"/>
  <c r="H97"/>
  <c r="F97"/>
  <c r="K96"/>
  <c r="M96"/>
  <c r="H96"/>
  <c r="F96"/>
  <c r="M93"/>
  <c r="Q93"/>
  <c r="R93"/>
  <c r="L93"/>
  <c r="H93"/>
  <c r="F93"/>
  <c r="N92"/>
  <c r="Q92"/>
  <c r="R92"/>
  <c r="L92"/>
  <c r="H92"/>
  <c r="F92"/>
  <c r="N89"/>
  <c r="Q89"/>
  <c r="R89"/>
  <c r="K89"/>
  <c r="L89"/>
  <c r="H89"/>
  <c r="F89"/>
  <c r="N86"/>
  <c r="M86"/>
  <c r="Q86"/>
  <c r="R86"/>
  <c r="L86"/>
  <c r="H86"/>
  <c r="F86"/>
  <c r="M85"/>
  <c r="Q85"/>
  <c r="R85"/>
  <c r="L85"/>
  <c r="H85"/>
  <c r="F85"/>
  <c r="M84"/>
  <c r="Q84"/>
  <c r="R84"/>
  <c r="L84"/>
  <c r="H84"/>
  <c r="F84"/>
  <c r="Q83"/>
  <c r="R83"/>
  <c r="O83"/>
  <c r="P83"/>
  <c r="N83"/>
  <c r="L83"/>
  <c r="H83"/>
  <c r="F83"/>
  <c r="Q82"/>
  <c r="R82"/>
  <c r="O82"/>
  <c r="P82"/>
  <c r="N82"/>
  <c r="L82"/>
  <c r="H82"/>
  <c r="F82"/>
  <c r="M81"/>
  <c r="Q81"/>
  <c r="R81"/>
  <c r="L81"/>
  <c r="H81"/>
  <c r="F81"/>
  <c r="N80"/>
  <c r="Q80"/>
  <c r="R80"/>
  <c r="L80"/>
  <c r="H80"/>
  <c r="F80"/>
  <c r="Q79"/>
  <c r="R79"/>
  <c r="L79"/>
  <c r="H79"/>
  <c r="F79"/>
  <c r="Q76"/>
  <c r="R76"/>
  <c r="O76"/>
  <c r="P76"/>
  <c r="N76"/>
  <c r="L76"/>
  <c r="H76"/>
  <c r="F76"/>
  <c r="Q75"/>
  <c r="R75"/>
  <c r="O75"/>
  <c r="P75"/>
  <c r="N75"/>
  <c r="L75"/>
  <c r="H75"/>
  <c r="F75"/>
  <c r="K74"/>
  <c r="M74"/>
  <c r="H74"/>
  <c r="F74"/>
  <c r="Q73"/>
  <c r="R73"/>
  <c r="P73"/>
  <c r="O73"/>
  <c r="N73"/>
  <c r="L73"/>
  <c r="H73"/>
  <c r="F73"/>
  <c r="Q72"/>
  <c r="R72"/>
  <c r="O72"/>
  <c r="P72"/>
  <c r="N72"/>
  <c r="L72"/>
  <c r="H72"/>
  <c r="F72"/>
  <c r="M71"/>
  <c r="N71"/>
  <c r="L71"/>
  <c r="H71"/>
  <c r="F71"/>
  <c r="Q68"/>
  <c r="R68"/>
  <c r="O68"/>
  <c r="P68"/>
  <c r="N68"/>
  <c r="L68"/>
  <c r="H68"/>
  <c r="F68"/>
  <c r="Q67"/>
  <c r="R67"/>
  <c r="O67"/>
  <c r="P67"/>
  <c r="N67"/>
  <c r="L67"/>
  <c r="H67"/>
  <c r="F67"/>
  <c r="Q66"/>
  <c r="R66"/>
  <c r="O66"/>
  <c r="P66"/>
  <c r="N66"/>
  <c r="L66"/>
  <c r="H66"/>
  <c r="F66"/>
  <c r="Q65"/>
  <c r="R65"/>
  <c r="O65"/>
  <c r="P65"/>
  <c r="N65"/>
  <c r="L65"/>
  <c r="H65"/>
  <c r="F65"/>
  <c r="Q64"/>
  <c r="R64"/>
  <c r="O64"/>
  <c r="P64"/>
  <c r="N64"/>
  <c r="L64"/>
  <c r="H64"/>
  <c r="F64"/>
  <c r="Q63"/>
  <c r="R63"/>
  <c r="O63"/>
  <c r="P63"/>
  <c r="N63"/>
  <c r="L63"/>
  <c r="H63"/>
  <c r="F63"/>
  <c r="Q62"/>
  <c r="R62"/>
  <c r="O62"/>
  <c r="P62"/>
  <c r="N62"/>
  <c r="L62"/>
  <c r="H62"/>
  <c r="F62"/>
  <c r="Q59"/>
  <c r="R59"/>
  <c r="L59"/>
  <c r="H59"/>
  <c r="F59"/>
  <c r="K58"/>
  <c r="H58"/>
  <c r="F58"/>
  <c r="Q57"/>
  <c r="R57"/>
  <c r="O57"/>
  <c r="P57"/>
  <c r="N57"/>
  <c r="L57"/>
  <c r="H57"/>
  <c r="F57"/>
  <c r="K56"/>
  <c r="M56"/>
  <c r="N56"/>
  <c r="H56"/>
  <c r="F56"/>
  <c r="K55"/>
  <c r="H55"/>
  <c r="F55"/>
  <c r="M54"/>
  <c r="L54"/>
  <c r="H54"/>
  <c r="F54"/>
  <c r="K53"/>
  <c r="M53"/>
  <c r="H53"/>
  <c r="F53"/>
  <c r="Q52"/>
  <c r="R52"/>
  <c r="L52"/>
  <c r="H52"/>
  <c r="F52"/>
  <c r="M49"/>
  <c r="L49"/>
  <c r="H49"/>
  <c r="F49"/>
  <c r="K48"/>
  <c r="M48"/>
  <c r="H48"/>
  <c r="F48"/>
  <c r="M47"/>
  <c r="Q47"/>
  <c r="R47"/>
  <c r="L47"/>
  <c r="H47"/>
  <c r="F47"/>
  <c r="M46"/>
  <c r="Q46"/>
  <c r="R46"/>
  <c r="L46"/>
  <c r="H46"/>
  <c r="F46"/>
  <c r="M45"/>
  <c r="Q45"/>
  <c r="R45"/>
  <c r="L45"/>
  <c r="H45"/>
  <c r="F45"/>
  <c r="K44"/>
  <c r="M44"/>
  <c r="H44"/>
  <c r="F44"/>
  <c r="K43"/>
  <c r="M43"/>
  <c r="H43"/>
  <c r="F43"/>
  <c r="K42"/>
  <c r="M42"/>
  <c r="H42"/>
  <c r="F42"/>
  <c r="N41"/>
  <c r="M41"/>
  <c r="Q41"/>
  <c r="R41"/>
  <c r="L41"/>
  <c r="H41"/>
  <c r="F41"/>
  <c r="K40"/>
  <c r="M40"/>
  <c r="H40"/>
  <c r="F40"/>
  <c r="K39"/>
  <c r="H39"/>
  <c r="F39"/>
  <c r="K38"/>
  <c r="M38"/>
  <c r="O38"/>
  <c r="P38"/>
  <c r="H38"/>
  <c r="F38"/>
  <c r="K35"/>
  <c r="H35"/>
  <c r="F35"/>
  <c r="K34"/>
  <c r="M34"/>
  <c r="H34"/>
  <c r="F34"/>
  <c r="K33"/>
  <c r="H33"/>
  <c r="F33"/>
  <c r="K32"/>
  <c r="M32"/>
  <c r="O32"/>
  <c r="P32"/>
  <c r="H32"/>
  <c r="F32"/>
  <c r="K31"/>
  <c r="H31"/>
  <c r="F31"/>
  <c r="K30"/>
  <c r="M30"/>
  <c r="H30"/>
  <c r="F30"/>
  <c r="K29"/>
  <c r="H29"/>
  <c r="F29"/>
  <c r="K28"/>
  <c r="M28"/>
  <c r="O28"/>
  <c r="P28"/>
  <c r="H28"/>
  <c r="F28"/>
  <c r="K27"/>
  <c r="H27"/>
  <c r="F27"/>
  <c r="K26"/>
  <c r="M26"/>
  <c r="H26"/>
  <c r="F26"/>
  <c r="K25"/>
  <c r="H25"/>
  <c r="F25"/>
  <c r="K24"/>
  <c r="M24"/>
  <c r="O24"/>
  <c r="P24"/>
  <c r="H24"/>
  <c r="F24"/>
  <c r="K23"/>
  <c r="H23"/>
  <c r="F23"/>
  <c r="K22"/>
  <c r="M22"/>
  <c r="H22"/>
  <c r="F22"/>
  <c r="K21"/>
  <c r="H21"/>
  <c r="F21"/>
  <c r="K20"/>
  <c r="M20"/>
  <c r="O20"/>
  <c r="P20"/>
  <c r="H20"/>
  <c r="F20"/>
  <c r="K19"/>
  <c r="H19"/>
  <c r="F19"/>
  <c r="K18"/>
  <c r="M18"/>
  <c r="H18"/>
  <c r="F18"/>
  <c r="K17"/>
  <c r="H17"/>
  <c r="F17"/>
  <c r="M16"/>
  <c r="Q16"/>
  <c r="R16"/>
  <c r="L16"/>
  <c r="J16"/>
  <c r="J284"/>
  <c r="H16"/>
  <c r="F16"/>
  <c r="H10"/>
  <c r="F52" i="3"/>
  <c r="F273"/>
  <c r="L52"/>
  <c r="H52"/>
  <c r="R52"/>
  <c r="L155" i="1"/>
  <c r="D233"/>
  <c r="H233"/>
  <c r="L233" i="3"/>
  <c r="D252" i="1"/>
  <c r="D247"/>
  <c r="L248" i="3"/>
  <c r="L42" i="1"/>
  <c r="L43"/>
  <c r="L44"/>
  <c r="N266"/>
  <c r="N85" i="3"/>
  <c r="N201"/>
  <c r="J240" i="2"/>
  <c r="G162"/>
  <c r="G216"/>
  <c r="K251" i="1"/>
  <c r="N268"/>
  <c r="G104" i="2"/>
  <c r="N46" i="1"/>
  <c r="N54"/>
  <c r="L56"/>
  <c r="L74"/>
  <c r="N84"/>
  <c r="N100"/>
  <c r="N117"/>
  <c r="N121"/>
  <c r="N125"/>
  <c r="L126"/>
  <c r="L127"/>
  <c r="L128"/>
  <c r="L149"/>
  <c r="N153"/>
  <c r="O167"/>
  <c r="P167"/>
  <c r="N172"/>
  <c r="O177"/>
  <c r="P177"/>
  <c r="L179"/>
  <c r="O185"/>
  <c r="P185"/>
  <c r="O189"/>
  <c r="P189"/>
  <c r="O201"/>
  <c r="P201"/>
  <c r="M205"/>
  <c r="M206"/>
  <c r="O209"/>
  <c r="P209"/>
  <c r="O213"/>
  <c r="P213"/>
  <c r="O217"/>
  <c r="P217"/>
  <c r="G266" i="2"/>
  <c r="N122" i="3"/>
  <c r="N173"/>
  <c r="N116"/>
  <c r="N185"/>
  <c r="N213"/>
  <c r="L26"/>
  <c r="L27"/>
  <c r="L28"/>
  <c r="L29"/>
  <c r="L30"/>
  <c r="L31"/>
  <c r="L32"/>
  <c r="L33"/>
  <c r="L34"/>
  <c r="L35"/>
  <c r="L38"/>
  <c r="L39"/>
  <c r="L40"/>
  <c r="N45"/>
  <c r="L58"/>
  <c r="N99"/>
  <c r="N118"/>
  <c r="N152"/>
  <c r="N167"/>
  <c r="N177"/>
  <c r="N180"/>
  <c r="L181"/>
  <c r="N189"/>
  <c r="N209"/>
  <c r="N217"/>
  <c r="L74"/>
  <c r="L168"/>
  <c r="L169"/>
  <c r="L190"/>
  <c r="L191"/>
  <c r="N47"/>
  <c r="L48"/>
  <c r="N54"/>
  <c r="L55"/>
  <c r="L56"/>
  <c r="N76"/>
  <c r="N120"/>
  <c r="N124"/>
  <c r="N171"/>
  <c r="N175"/>
  <c r="N183"/>
  <c r="N187"/>
  <c r="N197"/>
  <c r="N203"/>
  <c r="L205"/>
  <c r="L206"/>
  <c r="N211"/>
  <c r="N215"/>
  <c r="H248"/>
  <c r="N16"/>
  <c r="L17"/>
  <c r="L18"/>
  <c r="L19"/>
  <c r="L20"/>
  <c r="L21"/>
  <c r="L22"/>
  <c r="L23"/>
  <c r="L24"/>
  <c r="L25"/>
  <c r="N71"/>
  <c r="N83"/>
  <c r="N93"/>
  <c r="L96"/>
  <c r="L97"/>
  <c r="N104"/>
  <c r="M149"/>
  <c r="N149"/>
  <c r="O153"/>
  <c r="P153"/>
  <c r="Q17"/>
  <c r="R17"/>
  <c r="O17"/>
  <c r="P17"/>
  <c r="N17"/>
  <c r="Q18"/>
  <c r="R18"/>
  <c r="O18"/>
  <c r="P18"/>
  <c r="N18"/>
  <c r="Q19"/>
  <c r="R19"/>
  <c r="O19"/>
  <c r="P19"/>
  <c r="N19"/>
  <c r="Q20"/>
  <c r="R20"/>
  <c r="O20"/>
  <c r="P20"/>
  <c r="N20"/>
  <c r="Q21"/>
  <c r="R21"/>
  <c r="O21"/>
  <c r="P21"/>
  <c r="N21"/>
  <c r="Q22"/>
  <c r="R22"/>
  <c r="O22"/>
  <c r="P22"/>
  <c r="N22"/>
  <c r="Q23"/>
  <c r="R23"/>
  <c r="O23"/>
  <c r="P23"/>
  <c r="N23"/>
  <c r="Q24"/>
  <c r="R24"/>
  <c r="O24"/>
  <c r="P24"/>
  <c r="N24"/>
  <c r="Q25"/>
  <c r="R25"/>
  <c r="O25"/>
  <c r="P25"/>
  <c r="N25"/>
  <c r="Q26"/>
  <c r="R26"/>
  <c r="O26"/>
  <c r="P26"/>
  <c r="N26"/>
  <c r="Q27"/>
  <c r="R27"/>
  <c r="O27"/>
  <c r="P27"/>
  <c r="N27"/>
  <c r="Q28"/>
  <c r="R28"/>
  <c r="O28"/>
  <c r="P28"/>
  <c r="N28"/>
  <c r="Q29"/>
  <c r="R29"/>
  <c r="O29"/>
  <c r="P29"/>
  <c r="N29"/>
  <c r="Q30"/>
  <c r="R30"/>
  <c r="O30"/>
  <c r="P30"/>
  <c r="N30"/>
  <c r="Q31"/>
  <c r="R31"/>
  <c r="O31"/>
  <c r="P31"/>
  <c r="N31"/>
  <c r="Q32"/>
  <c r="R32"/>
  <c r="O32"/>
  <c r="P32"/>
  <c r="N32"/>
  <c r="Q33"/>
  <c r="R33"/>
  <c r="O33"/>
  <c r="P33"/>
  <c r="N33"/>
  <c r="Q34"/>
  <c r="R34"/>
  <c r="O34"/>
  <c r="P34"/>
  <c r="N34"/>
  <c r="Q35"/>
  <c r="R35"/>
  <c r="O35"/>
  <c r="P35"/>
  <c r="N35"/>
  <c r="Q38"/>
  <c r="R38"/>
  <c r="O38"/>
  <c r="P38"/>
  <c r="N38"/>
  <c r="Q39"/>
  <c r="R39"/>
  <c r="O39"/>
  <c r="P39"/>
  <c r="N39"/>
  <c r="Q40"/>
  <c r="R40"/>
  <c r="O40"/>
  <c r="P40"/>
  <c r="N40"/>
  <c r="O74"/>
  <c r="P74"/>
  <c r="Q96"/>
  <c r="R96"/>
  <c r="O96"/>
  <c r="P96"/>
  <c r="N96"/>
  <c r="Q97"/>
  <c r="R97"/>
  <c r="O97"/>
  <c r="P97"/>
  <c r="N97"/>
  <c r="Q48"/>
  <c r="R48"/>
  <c r="O48"/>
  <c r="P48"/>
  <c r="N48"/>
  <c r="Q55"/>
  <c r="R55"/>
  <c r="O55"/>
  <c r="P55"/>
  <c r="N55"/>
  <c r="Q56"/>
  <c r="R56"/>
  <c r="O56"/>
  <c r="P56"/>
  <c r="N56"/>
  <c r="Q58"/>
  <c r="R58"/>
  <c r="O58"/>
  <c r="P58"/>
  <c r="N58"/>
  <c r="Q168"/>
  <c r="R168"/>
  <c r="O168"/>
  <c r="P168"/>
  <c r="N168"/>
  <c r="O169"/>
  <c r="P169"/>
  <c r="Q181"/>
  <c r="R181"/>
  <c r="O181"/>
  <c r="P181"/>
  <c r="N181"/>
  <c r="Q190"/>
  <c r="R190"/>
  <c r="O190"/>
  <c r="P190"/>
  <c r="N190"/>
  <c r="Q191"/>
  <c r="R191"/>
  <c r="O191"/>
  <c r="P191"/>
  <c r="N191"/>
  <c r="O41"/>
  <c r="P41"/>
  <c r="Q41"/>
  <c r="R41"/>
  <c r="M42"/>
  <c r="M43"/>
  <c r="M44"/>
  <c r="O46"/>
  <c r="P46"/>
  <c r="Q46"/>
  <c r="R46"/>
  <c r="O49"/>
  <c r="P49"/>
  <c r="Q49"/>
  <c r="R49"/>
  <c r="M53"/>
  <c r="O59"/>
  <c r="P59"/>
  <c r="Q59"/>
  <c r="R59"/>
  <c r="O75"/>
  <c r="P75"/>
  <c r="Q75"/>
  <c r="R75"/>
  <c r="O81"/>
  <c r="P81"/>
  <c r="Q81"/>
  <c r="R81"/>
  <c r="O84"/>
  <c r="P84"/>
  <c r="Q84"/>
  <c r="R84"/>
  <c r="O86"/>
  <c r="P86"/>
  <c r="Q86"/>
  <c r="R86"/>
  <c r="O98"/>
  <c r="P98"/>
  <c r="Q98"/>
  <c r="R98"/>
  <c r="O100"/>
  <c r="P100"/>
  <c r="Q100"/>
  <c r="R100"/>
  <c r="O115"/>
  <c r="P115"/>
  <c r="Q115"/>
  <c r="R115"/>
  <c r="O117"/>
  <c r="P117"/>
  <c r="Q117"/>
  <c r="R117"/>
  <c r="O119"/>
  <c r="P119"/>
  <c r="Q119"/>
  <c r="R119"/>
  <c r="O121"/>
  <c r="P121"/>
  <c r="Q121"/>
  <c r="R121"/>
  <c r="O123"/>
  <c r="P123"/>
  <c r="Q123"/>
  <c r="R123"/>
  <c r="O125"/>
  <c r="P125"/>
  <c r="Q125"/>
  <c r="R125"/>
  <c r="M128"/>
  <c r="Q153"/>
  <c r="R153"/>
  <c r="M155"/>
  <c r="F274"/>
  <c r="J276"/>
  <c r="J274"/>
  <c r="J275"/>
  <c r="Q205"/>
  <c r="R205"/>
  <c r="O205"/>
  <c r="P205"/>
  <c r="N205"/>
  <c r="Q206"/>
  <c r="R206"/>
  <c r="O206"/>
  <c r="P206"/>
  <c r="N206"/>
  <c r="M248"/>
  <c r="N248"/>
  <c r="O16"/>
  <c r="P16"/>
  <c r="O45"/>
  <c r="P45"/>
  <c r="O47"/>
  <c r="P47"/>
  <c r="O54"/>
  <c r="P54"/>
  <c r="O71"/>
  <c r="P71"/>
  <c r="O76"/>
  <c r="P76"/>
  <c r="O83"/>
  <c r="P83"/>
  <c r="O85"/>
  <c r="P85"/>
  <c r="O93"/>
  <c r="P93"/>
  <c r="O99"/>
  <c r="P99"/>
  <c r="O104"/>
  <c r="P104"/>
  <c r="O116"/>
  <c r="P116"/>
  <c r="O118"/>
  <c r="P118"/>
  <c r="O120"/>
  <c r="P120"/>
  <c r="O122"/>
  <c r="P122"/>
  <c r="O124"/>
  <c r="P124"/>
  <c r="O170"/>
  <c r="P170"/>
  <c r="Q170"/>
  <c r="R170"/>
  <c r="O172"/>
  <c r="P172"/>
  <c r="Q172"/>
  <c r="R172"/>
  <c r="O174"/>
  <c r="P174"/>
  <c r="Q174"/>
  <c r="R174"/>
  <c r="O176"/>
  <c r="P176"/>
  <c r="Q176"/>
  <c r="R176"/>
  <c r="O178"/>
  <c r="P178"/>
  <c r="Q178"/>
  <c r="R178"/>
  <c r="O182"/>
  <c r="P182"/>
  <c r="Q182"/>
  <c r="R182"/>
  <c r="O184"/>
  <c r="P184"/>
  <c r="Q184"/>
  <c r="R184"/>
  <c r="O186"/>
  <c r="P186"/>
  <c r="Q186"/>
  <c r="R186"/>
  <c r="O188"/>
  <c r="P188"/>
  <c r="Q188"/>
  <c r="R188"/>
  <c r="O196"/>
  <c r="P196"/>
  <c r="Q196"/>
  <c r="R196"/>
  <c r="O199"/>
  <c r="P199"/>
  <c r="Q199"/>
  <c r="R199"/>
  <c r="O202"/>
  <c r="P202"/>
  <c r="Q202"/>
  <c r="R202"/>
  <c r="O208"/>
  <c r="P208"/>
  <c r="Q208"/>
  <c r="R208"/>
  <c r="O210"/>
  <c r="P210"/>
  <c r="Q210"/>
  <c r="R210"/>
  <c r="O212"/>
  <c r="P212"/>
  <c r="Q212"/>
  <c r="R212"/>
  <c r="O214"/>
  <c r="P214"/>
  <c r="Q214"/>
  <c r="R214"/>
  <c r="O216"/>
  <c r="P216"/>
  <c r="Q216"/>
  <c r="R216"/>
  <c r="K222"/>
  <c r="M223"/>
  <c r="M224"/>
  <c r="M225"/>
  <c r="M226"/>
  <c r="M238"/>
  <c r="M249"/>
  <c r="N249"/>
  <c r="M250"/>
  <c r="N250"/>
  <c r="N253"/>
  <c r="N254"/>
  <c r="M298"/>
  <c r="M300"/>
  <c r="M302"/>
  <c r="M304"/>
  <c r="O152"/>
  <c r="P152"/>
  <c r="O167"/>
  <c r="P167"/>
  <c r="O171"/>
  <c r="P171"/>
  <c r="O173"/>
  <c r="P173"/>
  <c r="O175"/>
  <c r="P175"/>
  <c r="O177"/>
  <c r="P177"/>
  <c r="O180"/>
  <c r="P180"/>
  <c r="O183"/>
  <c r="P183"/>
  <c r="O185"/>
  <c r="P185"/>
  <c r="O187"/>
  <c r="P187"/>
  <c r="O189"/>
  <c r="P189"/>
  <c r="O197"/>
  <c r="P197"/>
  <c r="O201"/>
  <c r="P201"/>
  <c r="O203"/>
  <c r="P203"/>
  <c r="O209"/>
  <c r="P209"/>
  <c r="O211"/>
  <c r="P211"/>
  <c r="O213"/>
  <c r="P213"/>
  <c r="O215"/>
  <c r="P215"/>
  <c r="O217"/>
  <c r="P217"/>
  <c r="M299"/>
  <c r="M301"/>
  <c r="L248" i="1"/>
  <c r="L249"/>
  <c r="M235"/>
  <c r="O53"/>
  <c r="P53"/>
  <c r="Q56"/>
  <c r="R56"/>
  <c r="O56"/>
  <c r="P56"/>
  <c r="Q20"/>
  <c r="R20"/>
  <c r="N20"/>
  <c r="Q24"/>
  <c r="R24"/>
  <c r="N24"/>
  <c r="Q28"/>
  <c r="R28"/>
  <c r="N28"/>
  <c r="Q32"/>
  <c r="R32"/>
  <c r="N32"/>
  <c r="Q38"/>
  <c r="R38"/>
  <c r="N38"/>
  <c r="Q149"/>
  <c r="R149"/>
  <c r="O149"/>
  <c r="P149"/>
  <c r="Q179"/>
  <c r="R179"/>
  <c r="O179"/>
  <c r="P179"/>
  <c r="N16"/>
  <c r="L18"/>
  <c r="L20"/>
  <c r="L22"/>
  <c r="L24"/>
  <c r="L26"/>
  <c r="L28"/>
  <c r="L30"/>
  <c r="L32"/>
  <c r="L34"/>
  <c r="L38"/>
  <c r="L40"/>
  <c r="O41"/>
  <c r="P41"/>
  <c r="N45"/>
  <c r="O46"/>
  <c r="P46"/>
  <c r="N47"/>
  <c r="L48"/>
  <c r="N52"/>
  <c r="L53"/>
  <c r="N59"/>
  <c r="O71"/>
  <c r="P71"/>
  <c r="N79"/>
  <c r="O80"/>
  <c r="P80"/>
  <c r="N81"/>
  <c r="O84"/>
  <c r="P84"/>
  <c r="N85"/>
  <c r="O86"/>
  <c r="P86"/>
  <c r="O89"/>
  <c r="P89"/>
  <c r="P90"/>
  <c r="O92"/>
  <c r="P92"/>
  <c r="N93"/>
  <c r="L96"/>
  <c r="L97"/>
  <c r="N99"/>
  <c r="O100"/>
  <c r="P100"/>
  <c r="N104"/>
  <c r="O115"/>
  <c r="P115"/>
  <c r="N116"/>
  <c r="O117"/>
  <c r="P117"/>
  <c r="N118"/>
  <c r="O119"/>
  <c r="P119"/>
  <c r="N120"/>
  <c r="O121"/>
  <c r="P121"/>
  <c r="N122"/>
  <c r="O123"/>
  <c r="P123"/>
  <c r="N124"/>
  <c r="O125"/>
  <c r="P125"/>
  <c r="N149"/>
  <c r="Q152"/>
  <c r="R152"/>
  <c r="Q167"/>
  <c r="R167"/>
  <c r="M168"/>
  <c r="M169"/>
  <c r="O171"/>
  <c r="P171"/>
  <c r="Q173"/>
  <c r="R173"/>
  <c r="O175"/>
  <c r="P175"/>
  <c r="Q177"/>
  <c r="R177"/>
  <c r="N179"/>
  <c r="Q180"/>
  <c r="R180"/>
  <c r="M181"/>
  <c r="N181"/>
  <c r="O183"/>
  <c r="P183"/>
  <c r="Q185"/>
  <c r="R185"/>
  <c r="O187"/>
  <c r="P187"/>
  <c r="Q189"/>
  <c r="R189"/>
  <c r="M190"/>
  <c r="M191"/>
  <c r="O191"/>
  <c r="P191"/>
  <c r="O197"/>
  <c r="P197"/>
  <c r="Q201"/>
  <c r="R201"/>
  <c r="O203"/>
  <c r="P203"/>
  <c r="Q209"/>
  <c r="R209"/>
  <c r="O211"/>
  <c r="P211"/>
  <c r="Q213"/>
  <c r="R213"/>
  <c r="O215"/>
  <c r="P215"/>
  <c r="Q217"/>
  <c r="R217"/>
  <c r="M229"/>
  <c r="M231"/>
  <c r="M233"/>
  <c r="M245"/>
  <c r="M253"/>
  <c r="N253"/>
  <c r="J287"/>
  <c r="M321"/>
  <c r="M326"/>
  <c r="M324"/>
  <c r="M322"/>
  <c r="M320"/>
  <c r="O16"/>
  <c r="P16"/>
  <c r="O45"/>
  <c r="P45"/>
  <c r="O47"/>
  <c r="P47"/>
  <c r="O52"/>
  <c r="P52"/>
  <c r="O59"/>
  <c r="P59"/>
  <c r="O79"/>
  <c r="P79"/>
  <c r="O81"/>
  <c r="P81"/>
  <c r="O85"/>
  <c r="P85"/>
  <c r="O93"/>
  <c r="P93"/>
  <c r="O99"/>
  <c r="P99"/>
  <c r="O104"/>
  <c r="P104"/>
  <c r="O116"/>
  <c r="P116"/>
  <c r="O118"/>
  <c r="P118"/>
  <c r="O120"/>
  <c r="P120"/>
  <c r="O122"/>
  <c r="P122"/>
  <c r="O124"/>
  <c r="P124"/>
  <c r="Q171"/>
  <c r="R171"/>
  <c r="Q175"/>
  <c r="R175"/>
  <c r="Q183"/>
  <c r="R183"/>
  <c r="Q187"/>
  <c r="R187"/>
  <c r="Q197"/>
  <c r="R197"/>
  <c r="Q203"/>
  <c r="R203"/>
  <c r="Q205"/>
  <c r="R205"/>
  <c r="Q206"/>
  <c r="R206"/>
  <c r="Q211"/>
  <c r="R211"/>
  <c r="Q215"/>
  <c r="R215"/>
  <c r="M323"/>
  <c r="O153"/>
  <c r="P153"/>
  <c r="O170"/>
  <c r="P170"/>
  <c r="O172"/>
  <c r="P172"/>
  <c r="O174"/>
  <c r="P174"/>
  <c r="O176"/>
  <c r="P176"/>
  <c r="O178"/>
  <c r="P178"/>
  <c r="O182"/>
  <c r="P182"/>
  <c r="O184"/>
  <c r="P184"/>
  <c r="O186"/>
  <c r="P186"/>
  <c r="O188"/>
  <c r="P188"/>
  <c r="O196"/>
  <c r="P196"/>
  <c r="O199"/>
  <c r="P199"/>
  <c r="O202"/>
  <c r="P202"/>
  <c r="O208"/>
  <c r="P208"/>
  <c r="O210"/>
  <c r="P210"/>
  <c r="O212"/>
  <c r="P212"/>
  <c r="O214"/>
  <c r="P214"/>
  <c r="O216"/>
  <c r="P216"/>
  <c r="Q149" i="3"/>
  <c r="R149"/>
  <c r="O149"/>
  <c r="P149"/>
  <c r="H247" i="1"/>
  <c r="H233" i="3"/>
  <c r="N233" i="1"/>
  <c r="L233"/>
  <c r="D246"/>
  <c r="L246"/>
  <c r="H247" i="3"/>
  <c r="L247"/>
  <c r="N247"/>
  <c r="N252" i="1"/>
  <c r="H252"/>
  <c r="M222" i="3"/>
  <c r="J278"/>
  <c r="J279"/>
  <c r="J277"/>
  <c r="N155"/>
  <c r="O155"/>
  <c r="P155"/>
  <c r="Q155"/>
  <c r="R155"/>
  <c r="N127"/>
  <c r="Q127"/>
  <c r="R127"/>
  <c r="O127"/>
  <c r="P127"/>
  <c r="N53"/>
  <c r="Q53"/>
  <c r="R53"/>
  <c r="O53"/>
  <c r="P53"/>
  <c r="N43"/>
  <c r="Q43"/>
  <c r="R43"/>
  <c r="O43"/>
  <c r="P43"/>
  <c r="N179"/>
  <c r="Q179"/>
  <c r="R179"/>
  <c r="O179"/>
  <c r="P179"/>
  <c r="N128"/>
  <c r="Q128"/>
  <c r="R128"/>
  <c r="O128"/>
  <c r="P128"/>
  <c r="N126"/>
  <c r="Q126"/>
  <c r="R126"/>
  <c r="O126"/>
  <c r="P126"/>
  <c r="N44"/>
  <c r="Q44"/>
  <c r="R44"/>
  <c r="O44"/>
  <c r="P44"/>
  <c r="N42"/>
  <c r="Q42"/>
  <c r="R42"/>
  <c r="O42"/>
  <c r="P42"/>
  <c r="N191" i="1"/>
  <c r="O181"/>
  <c r="P181"/>
  <c r="Q181"/>
  <c r="R181"/>
  <c r="N168"/>
  <c r="O168"/>
  <c r="P168"/>
  <c r="Q168"/>
  <c r="R168"/>
  <c r="J289"/>
  <c r="N190"/>
  <c r="O190"/>
  <c r="P190"/>
  <c r="Q190"/>
  <c r="R190"/>
  <c r="N169"/>
  <c r="O169"/>
  <c r="P169"/>
  <c r="Q169"/>
  <c r="R169"/>
  <c r="H246"/>
  <c r="N246"/>
  <c r="D227"/>
  <c r="N227"/>
  <c r="D228"/>
  <c r="N228"/>
  <c r="D230"/>
  <c r="D231"/>
  <c r="H231"/>
  <c r="D232"/>
  <c r="L232"/>
  <c r="D235"/>
  <c r="H235"/>
  <c r="D236"/>
  <c r="N236"/>
  <c r="D239"/>
  <c r="L239"/>
  <c r="D250"/>
  <c r="H250"/>
  <c r="D221"/>
  <c r="L221"/>
  <c r="D226"/>
  <c r="H226"/>
  <c r="D224"/>
  <c r="H224"/>
  <c r="D229"/>
  <c r="L229"/>
  <c r="D234"/>
  <c r="L234"/>
  <c r="D237"/>
  <c r="H237"/>
  <c r="D245"/>
  <c r="H245"/>
  <c r="D251"/>
  <c r="L251"/>
  <c r="D244"/>
  <c r="L244"/>
  <c r="D243"/>
  <c r="N243"/>
  <c r="D241"/>
  <c r="L241"/>
  <c r="D238"/>
  <c r="H238"/>
  <c r="D240"/>
  <c r="H240"/>
  <c r="D242"/>
  <c r="N242"/>
  <c r="D223"/>
  <c r="L223"/>
  <c r="L242"/>
  <c r="H242"/>
  <c r="H240" i="3"/>
  <c r="L240"/>
  <c r="N240"/>
  <c r="L238" i="1"/>
  <c r="N238"/>
  <c r="N241"/>
  <c r="H243"/>
  <c r="L243"/>
  <c r="N244"/>
  <c r="N252" i="3"/>
  <c r="L252"/>
  <c r="H252"/>
  <c r="H246"/>
  <c r="L246"/>
  <c r="N246"/>
  <c r="L237" i="1"/>
  <c r="N237"/>
  <c r="L234" i="3"/>
  <c r="H234"/>
  <c r="N234"/>
  <c r="L229"/>
  <c r="H229"/>
  <c r="N229"/>
  <c r="H224"/>
  <c r="L224"/>
  <c r="N224"/>
  <c r="H226"/>
  <c r="N226"/>
  <c r="L226"/>
  <c r="H221"/>
  <c r="L221"/>
  <c r="N221"/>
  <c r="H251"/>
  <c r="N251"/>
  <c r="L251"/>
  <c r="H239"/>
  <c r="N239"/>
  <c r="L239"/>
  <c r="L236" i="1"/>
  <c r="H236"/>
  <c r="N235"/>
  <c r="H232"/>
  <c r="N232"/>
  <c r="L231" i="3"/>
  <c r="N231"/>
  <c r="H231"/>
  <c r="L230"/>
  <c r="H230"/>
  <c r="N230"/>
  <c r="H228" i="1"/>
  <c r="L227"/>
  <c r="H227"/>
  <c r="D225"/>
  <c r="D222"/>
  <c r="L222"/>
  <c r="H242" i="3"/>
  <c r="L242"/>
  <c r="N242"/>
  <c r="L240" i="1"/>
  <c r="N240"/>
  <c r="H238" i="3"/>
  <c r="L238"/>
  <c r="N238"/>
  <c r="L241"/>
  <c r="N241"/>
  <c r="L243"/>
  <c r="H243"/>
  <c r="N243"/>
  <c r="H244"/>
  <c r="L244"/>
  <c r="N244"/>
  <c r="N251" i="1"/>
  <c r="N245"/>
  <c r="L237" i="3"/>
  <c r="H237"/>
  <c r="N237"/>
  <c r="H234" i="1"/>
  <c r="N229"/>
  <c r="N224"/>
  <c r="L226"/>
  <c r="N221"/>
  <c r="N250"/>
  <c r="H239"/>
  <c r="H236" i="3"/>
  <c r="L236"/>
  <c r="N236"/>
  <c r="L235"/>
  <c r="H235"/>
  <c r="N235"/>
  <c r="H232"/>
  <c r="L232"/>
  <c r="N232"/>
  <c r="N231" i="1"/>
  <c r="H230"/>
  <c r="L230"/>
  <c r="N230"/>
  <c r="L228" i="3"/>
  <c r="H228"/>
  <c r="N228"/>
  <c r="H227"/>
  <c r="N227"/>
  <c r="L227"/>
  <c r="H222"/>
  <c r="N222"/>
  <c r="L222"/>
  <c r="H225" i="1"/>
  <c r="N225"/>
  <c r="L225"/>
  <c r="H223"/>
  <c r="N223"/>
  <c r="N222"/>
  <c r="H225" i="3"/>
  <c r="L225"/>
  <c r="N225"/>
  <c r="N223"/>
  <c r="P280"/>
  <c r="H223"/>
  <c r="L223"/>
  <c r="N205" i="1"/>
  <c r="O205"/>
  <c r="P205"/>
  <c r="F276" i="3"/>
  <c r="F275"/>
  <c r="J286" i="1"/>
  <c r="J288"/>
  <c r="J285"/>
  <c r="M17"/>
  <c r="L17"/>
  <c r="M19"/>
  <c r="L19"/>
  <c r="M21"/>
  <c r="L21"/>
  <c r="M23"/>
  <c r="L23"/>
  <c r="M25"/>
  <c r="L25"/>
  <c r="M27"/>
  <c r="L27"/>
  <c r="M29"/>
  <c r="L29"/>
  <c r="M31"/>
  <c r="L31"/>
  <c r="M33"/>
  <c r="L33"/>
  <c r="M35"/>
  <c r="L35"/>
  <c r="M39"/>
  <c r="L39"/>
  <c r="Q54"/>
  <c r="R54"/>
  <c r="O54"/>
  <c r="P54"/>
  <c r="N98"/>
  <c r="O98"/>
  <c r="P98"/>
  <c r="L247"/>
  <c r="M247"/>
  <c r="N247"/>
  <c r="H273" i="3"/>
  <c r="L250" i="1"/>
  <c r="N226"/>
  <c r="H229"/>
  <c r="H251"/>
  <c r="F284"/>
  <c r="N206"/>
  <c r="O206"/>
  <c r="P206"/>
  <c r="Q18"/>
  <c r="R18"/>
  <c r="O18"/>
  <c r="P18"/>
  <c r="N18"/>
  <c r="Q22"/>
  <c r="R22"/>
  <c r="O22"/>
  <c r="P22"/>
  <c r="N22"/>
  <c r="Q26"/>
  <c r="R26"/>
  <c r="O26"/>
  <c r="P26"/>
  <c r="N26"/>
  <c r="Q30"/>
  <c r="R30"/>
  <c r="O30"/>
  <c r="P30"/>
  <c r="N30"/>
  <c r="Q34"/>
  <c r="R34"/>
  <c r="O34"/>
  <c r="P34"/>
  <c r="N34"/>
  <c r="Q40"/>
  <c r="R40"/>
  <c r="O40"/>
  <c r="P40"/>
  <c r="N40"/>
  <c r="Q49"/>
  <c r="R49"/>
  <c r="N49"/>
  <c r="O49"/>
  <c r="P49"/>
  <c r="Q53"/>
  <c r="R53"/>
  <c r="N53"/>
  <c r="M55"/>
  <c r="L55"/>
  <c r="M58"/>
  <c r="L58"/>
  <c r="Q74" i="3"/>
  <c r="R74"/>
  <c r="N74"/>
  <c r="Q169"/>
  <c r="R169"/>
  <c r="N169"/>
  <c r="L273"/>
  <c r="L275"/>
  <c r="J241" i="2"/>
  <c r="Q123" i="1"/>
  <c r="R123"/>
  <c r="G227" i="2"/>
  <c r="G229"/>
  <c r="J243"/>
  <c r="L276" i="3"/>
  <c r="L274"/>
  <c r="N42" i="1"/>
  <c r="Q42"/>
  <c r="R42"/>
  <c r="O42"/>
  <c r="P42"/>
  <c r="N44"/>
  <c r="Q44"/>
  <c r="R44"/>
  <c r="O44"/>
  <c r="P44"/>
  <c r="Q96"/>
  <c r="R96"/>
  <c r="O96"/>
  <c r="P96"/>
  <c r="N96"/>
  <c r="Q126"/>
  <c r="R126"/>
  <c r="O126"/>
  <c r="P126"/>
  <c r="N126"/>
  <c r="N128"/>
  <c r="Q128"/>
  <c r="R128"/>
  <c r="O128"/>
  <c r="P128"/>
  <c r="R218" i="3"/>
  <c r="H275"/>
  <c r="H274"/>
  <c r="H276"/>
  <c r="D296" i="1"/>
  <c r="J290"/>
  <c r="H298"/>
  <c r="Q43"/>
  <c r="R43"/>
  <c r="O43"/>
  <c r="P43"/>
  <c r="N43"/>
  <c r="Q48"/>
  <c r="R48"/>
  <c r="O48"/>
  <c r="P48"/>
  <c r="N48"/>
  <c r="Q74"/>
  <c r="R74"/>
  <c r="O74"/>
  <c r="P74"/>
  <c r="N74"/>
  <c r="Q97"/>
  <c r="R97"/>
  <c r="O97"/>
  <c r="P97"/>
  <c r="N97"/>
  <c r="N127"/>
  <c r="Q127"/>
  <c r="R127"/>
  <c r="O127"/>
  <c r="P127"/>
  <c r="N155"/>
  <c r="Q155"/>
  <c r="R155"/>
  <c r="O155"/>
  <c r="P155"/>
  <c r="N184"/>
  <c r="Q184"/>
  <c r="R184"/>
  <c r="N188"/>
  <c r="Q188"/>
  <c r="R188"/>
  <c r="N199"/>
  <c r="Q199"/>
  <c r="R199"/>
  <c r="Q79" i="3"/>
  <c r="R79"/>
  <c r="R273"/>
  <c r="O79"/>
  <c r="P79"/>
  <c r="P273"/>
  <c r="N79"/>
  <c r="N273"/>
  <c r="H222" i="1"/>
  <c r="L231"/>
  <c r="N239"/>
  <c r="H221"/>
  <c r="H284"/>
  <c r="L224"/>
  <c r="N234"/>
  <c r="L245"/>
  <c r="L228"/>
  <c r="L235"/>
  <c r="H244"/>
  <c r="Q191"/>
  <c r="R191"/>
  <c r="Q71"/>
  <c r="R71"/>
  <c r="Q98"/>
  <c r="R98"/>
  <c r="Q119"/>
  <c r="R119"/>
  <c r="O152"/>
  <c r="P152"/>
  <c r="N182"/>
  <c r="Q182"/>
  <c r="R182"/>
  <c r="N186"/>
  <c r="Q186"/>
  <c r="R186"/>
  <c r="N196"/>
  <c r="Q196"/>
  <c r="R196"/>
  <c r="N202"/>
  <c r="Q202"/>
  <c r="R202"/>
  <c r="Q178"/>
  <c r="R178"/>
  <c r="O180"/>
  <c r="P180"/>
  <c r="G81" i="2"/>
  <c r="G106"/>
  <c r="J246"/>
  <c r="Q208" i="1"/>
  <c r="R208"/>
  <c r="Q210"/>
  <c r="R210"/>
  <c r="Q212"/>
  <c r="R212"/>
  <c r="Q214"/>
  <c r="R214"/>
  <c r="Q216"/>
  <c r="R216"/>
  <c r="Q58"/>
  <c r="R58"/>
  <c r="N58"/>
  <c r="O58"/>
  <c r="P58"/>
  <c r="Q55"/>
  <c r="R55"/>
  <c r="N55"/>
  <c r="O55"/>
  <c r="P55"/>
  <c r="F286"/>
  <c r="F287"/>
  <c r="F285"/>
  <c r="O39"/>
  <c r="P39"/>
  <c r="N39"/>
  <c r="Q39"/>
  <c r="R39"/>
  <c r="Q35"/>
  <c r="R35"/>
  <c r="O35"/>
  <c r="P35"/>
  <c r="N35"/>
  <c r="O33"/>
  <c r="P33"/>
  <c r="N33"/>
  <c r="Q33"/>
  <c r="R33"/>
  <c r="Q31"/>
  <c r="R31"/>
  <c r="O31"/>
  <c r="P31"/>
  <c r="N31"/>
  <c r="O29"/>
  <c r="P29"/>
  <c r="N29"/>
  <c r="Q29"/>
  <c r="R29"/>
  <c r="Q27"/>
  <c r="R27"/>
  <c r="O27"/>
  <c r="P27"/>
  <c r="N27"/>
  <c r="O25"/>
  <c r="P25"/>
  <c r="N25"/>
  <c r="Q25"/>
  <c r="R25"/>
  <c r="Q23"/>
  <c r="R23"/>
  <c r="O23"/>
  <c r="P23"/>
  <c r="N23"/>
  <c r="O21"/>
  <c r="P21"/>
  <c r="N21"/>
  <c r="Q21"/>
  <c r="R21"/>
  <c r="Q19"/>
  <c r="R19"/>
  <c r="O19"/>
  <c r="P19"/>
  <c r="N19"/>
  <c r="O17"/>
  <c r="P17"/>
  <c r="P284"/>
  <c r="N17"/>
  <c r="Q17"/>
  <c r="R17"/>
  <c r="F277" i="3"/>
  <c r="F278"/>
  <c r="L284" i="1"/>
  <c r="P274" i="3"/>
  <c r="P276"/>
  <c r="P275"/>
  <c r="R275"/>
  <c r="R274"/>
  <c r="R276"/>
  <c r="H285" i="1"/>
  <c r="H287"/>
  <c r="H286"/>
  <c r="N276" i="3"/>
  <c r="N274"/>
  <c r="N275"/>
  <c r="H278"/>
  <c r="H277"/>
  <c r="N284" i="1"/>
  <c r="L277" i="3"/>
  <c r="L279"/>
  <c r="R218" i="1"/>
  <c r="R284"/>
  <c r="P285"/>
  <c r="P287"/>
  <c r="P286"/>
  <c r="R277" i="3"/>
  <c r="R279"/>
  <c r="F279"/>
  <c r="L286" i="1"/>
  <c r="L285"/>
  <c r="L287"/>
  <c r="F288"/>
  <c r="D295"/>
  <c r="F289"/>
  <c r="F290"/>
  <c r="H295"/>
  <c r="R286"/>
  <c r="R287"/>
  <c r="R285"/>
  <c r="N285"/>
  <c r="N287"/>
  <c r="N286"/>
  <c r="H288"/>
  <c r="H289"/>
  <c r="H290"/>
  <c r="H296"/>
  <c r="H297"/>
  <c r="P289"/>
  <c r="P290"/>
  <c r="P288"/>
  <c r="N277" i="3"/>
  <c r="N279"/>
  <c r="H279"/>
  <c r="P277"/>
  <c r="P279"/>
  <c r="L289" i="1"/>
  <c r="L288"/>
  <c r="N289"/>
  <c r="N288"/>
  <c r="R289"/>
  <c r="R288"/>
  <c r="D297"/>
  <c r="D298"/>
  <c r="D299"/>
  <c r="N295"/>
  <c r="N297"/>
  <c r="Q295"/>
  <c r="R290"/>
  <c r="N290"/>
  <c r="L290"/>
  <c r="Q297"/>
  <c r="H299"/>
  <c r="H300"/>
  <c r="H301"/>
  <c r="Q301"/>
  <c r="Q299"/>
</calcChain>
</file>

<file path=xl/comments1.xml><?xml version="1.0" encoding="utf-8"?>
<comments xmlns="http://schemas.openxmlformats.org/spreadsheetml/2006/main">
  <authors>
    <author>JulioMoncayoCordoba</author>
  </authors>
  <commentList>
    <comment ref="M202" authorId="0">
      <text>
        <r>
          <rPr>
            <b/>
            <sz val="8"/>
            <color indexed="81"/>
            <rFont val="Tahoma"/>
            <family val="2"/>
          </rPr>
          <t>JulioMoncayoCordoba:</t>
        </r>
        <r>
          <rPr>
            <sz val="8"/>
            <color indexed="81"/>
            <rFont val="Tahoma"/>
            <family val="2"/>
          </rPr>
          <t xml:space="preserve">
3 DE 2"</t>
        </r>
      </text>
    </comment>
    <comment ref="M206" authorId="0">
      <text>
        <r>
          <rPr>
            <b/>
            <sz val="8"/>
            <color indexed="81"/>
            <rFont val="Tahoma"/>
            <family val="2"/>
          </rPr>
          <t>JulioMoncayoCordoba:</t>
        </r>
        <r>
          <rPr>
            <sz val="8"/>
            <color indexed="81"/>
            <rFont val="Tahoma"/>
            <family val="2"/>
          </rPr>
          <t xml:space="preserve">
18m DE 2" = 24m 1 1/2"</t>
        </r>
      </text>
    </comment>
  </commentList>
</comments>
</file>

<file path=xl/sharedStrings.xml><?xml version="1.0" encoding="utf-8"?>
<sst xmlns="http://schemas.openxmlformats.org/spreadsheetml/2006/main" count="1253" uniqueCount="485">
  <si>
    <t xml:space="preserve">Salida Sanitaria en tubería PVC Ø=4", incluye Regatas sobre Losa Existente. </t>
  </si>
  <si>
    <t xml:space="preserve">Salida Sanitaria en tubería PVC Ø=2", incluye Regatas sobre Losa Existente. </t>
  </si>
  <si>
    <t>ACTA DE OBRA</t>
  </si>
  <si>
    <t>Clasificación Tributaria</t>
  </si>
  <si>
    <t>Tipo de contrato</t>
  </si>
  <si>
    <t>A todo costo</t>
  </si>
  <si>
    <t>Nombre del Proyecto:</t>
  </si>
  <si>
    <t>Número de Proyecto:</t>
  </si>
  <si>
    <t xml:space="preserve">Acta Número: </t>
  </si>
  <si>
    <t>Mano de Obra</t>
  </si>
  <si>
    <t>Mantenimiento del área de Lavandería, Talleres de Mantenimiento y Baterías Sanitarias del Edificio Principal</t>
  </si>
  <si>
    <t>HEY-304-CON-09</t>
  </si>
  <si>
    <t>01</t>
  </si>
  <si>
    <t>Régimen Simplificado</t>
  </si>
  <si>
    <t>Arrendamiento</t>
  </si>
  <si>
    <t>Transportes</t>
  </si>
  <si>
    <t>Fecha de diligenciamiento:</t>
  </si>
  <si>
    <t>Compra de materiales</t>
  </si>
  <si>
    <t>Hospital Universitario Departamental de Nariño E.S.E.</t>
  </si>
  <si>
    <t>OJ-06-2009</t>
  </si>
  <si>
    <t>Régimen Común</t>
  </si>
  <si>
    <t>x</t>
  </si>
  <si>
    <t>Aseo</t>
  </si>
  <si>
    <t>Otros</t>
  </si>
  <si>
    <t>ÍTEM NO.</t>
  </si>
  <si>
    <t>NOMBRE DE LA ACTIVIDAD</t>
  </si>
  <si>
    <t>UNIDAD</t>
  </si>
  <si>
    <t>VALOR UNITARIO</t>
  </si>
  <si>
    <t>CONTRATADO</t>
  </si>
  <si>
    <t>ADICIONALES</t>
  </si>
  <si>
    <t>EJECUTADO HASTA ACTA ANTERIOR</t>
  </si>
  <si>
    <t xml:space="preserve">EJECUTADO PRESENTE ACTA </t>
  </si>
  <si>
    <t>ACUMULADO OBRA PROYECTADA</t>
  </si>
  <si>
    <t>OBRA EJECUTADA DE MÁS (+)</t>
  </si>
  <si>
    <t>OBRA EJECUTADA DE MENOS (-) Y PENDIENTE POR EJECUTAR</t>
  </si>
  <si>
    <t>CANT.</t>
  </si>
  <si>
    <t>VALOR TOTAL</t>
  </si>
  <si>
    <t>PRELIMINARES (demoliciones y retiros)</t>
  </si>
  <si>
    <t>Retiro cielo falso enchape azulejo (incluye retiro de escombros)</t>
  </si>
  <si>
    <t>M2</t>
  </si>
  <si>
    <t>DEMOLICIÓN CERÁMICA Y GRANITO PULIDO PISO y mortero de nivelación e=3.5cms. Incluye desalojo ( lavandería, talleres, baños,)</t>
  </si>
  <si>
    <t>m2</t>
  </si>
  <si>
    <t>DEMOLICIÓN CERÁMICA DE MUROS (Incluye demolición repello de muros). Incluye desalojo ( lavandería, talleres, baños.)</t>
  </si>
  <si>
    <t>DEMOLICIÓN CERÁMICA MOSAICO (cristanac fachada y zonas internas Incluye demol.repello de muro desalojo a escombrera)</t>
  </si>
  <si>
    <t>DESMONTE DE MUEBLES EN MADERA INCLUYE TRASLADO BODEGA</t>
  </si>
  <si>
    <t>un</t>
  </si>
  <si>
    <t>RECUBRIMIENTO EN CONCRETO REFORZADO PARA TUBERÍA SISTEMA DE ALCANTARILLADO EXISTENTE</t>
  </si>
  <si>
    <t>MURO EN CONCRETO REFORZADO PARA REUBICACIÓN DE CAJA DE INSPECCIÓN</t>
  </si>
  <si>
    <t xml:space="preserve">CERRAMIENTO PROVISIONAL PANEL YESO Y MADERA (lamina gyplac con estructura en madera, cinta para juntas). </t>
  </si>
  <si>
    <t>ml</t>
  </si>
  <si>
    <t>Retiro de divisiones metálicas con vidrio (incluye retiro de escombros y traslado a bodega)</t>
  </si>
  <si>
    <t>Retiro  de puertas de madera y división (incluye retiro marco y traslado a bodega, desalojo a escombrera)</t>
  </si>
  <si>
    <t>UNID</t>
  </si>
  <si>
    <t>Retiro  de puerta de madera doble. (incluye retiro marco y traslado a bodega, desalojo a escombrera)</t>
  </si>
  <si>
    <t>Retiro  de puerta corrediza metálica (incluye retiro marco y traslado a bodega, desalojo a escombrera)</t>
  </si>
  <si>
    <t>Retiro de puertas en lámina (incluye retiro marco y traslado a bodega, desalojo a escombrera)</t>
  </si>
  <si>
    <t>Retiro de ventanas y rejas en lámina (incluye retiro marco y traslado a bodega, desalojo a escombrera)</t>
  </si>
  <si>
    <t>DESMONTE REDES ELÉCTRICAS EXISTENTES, (incluye retiro lámparas eléctricas, tomacorrientes dobles, interruptor doble, interruptor sencillo,  retiro de tableros, cajas, cables, bandejas y demás componentes de la red eléctrica existente, retiro material sobrante.</t>
  </si>
  <si>
    <t>GLB</t>
  </si>
  <si>
    <t>DESMONTE Y REUBICACIÓN REDES HIDROSANITARIAS TOTALES (incluye aparatos, accesorios, tuberías y demás elementos relacionados, retiro de material sobrante y escombros, traslado a bodega)</t>
  </si>
  <si>
    <t>Acometidas provisionales: Energia electria, Agua potable y telefono</t>
  </si>
  <si>
    <t>Campamento piso en concreto paredes en tabla y cubierta en zinc.</t>
  </si>
  <si>
    <t>Vallas informativas de 3,00 * 2,00 mts en panaflex. Según diseño aprobado por interventoria.</t>
  </si>
  <si>
    <t>UND</t>
  </si>
  <si>
    <t>ESTRUCTURA EN CONCRETO</t>
  </si>
  <si>
    <t>Viguetas en mortero intermedias 1:4</t>
  </si>
  <si>
    <t>Viguetas en mortero ventanas</t>
  </si>
  <si>
    <t>Viguetas tipo 1 .12x.15</t>
  </si>
  <si>
    <t>Viguetas tipo 2 dinteles puertas .12x.10</t>
  </si>
  <si>
    <t>Viguetas tipo 3 .08x.15</t>
  </si>
  <si>
    <t>Columneta tipo 1  .12x.15</t>
  </si>
  <si>
    <t>Columneta tipo 2  .12x.10</t>
  </si>
  <si>
    <t>Anclajes 1/4" para columneta T-1</t>
  </si>
  <si>
    <t>Dilatación muro-columna e=3cm</t>
  </si>
  <si>
    <t>Dilatación muro -losa superior e=1.5cms</t>
  </si>
  <si>
    <t>Columnetas de confinamiento muros estructura existente, incluye anclajes</t>
  </si>
  <si>
    <t>Obra civil de instalación lavadoras y rodillo (incluye bases de anclaje según especificaciones, barrera sanitaria, pilotes en concreto de 3000 psi de 0,05 m de altura y carcamo de drenaje según planos de preinstalacion</t>
  </si>
  <si>
    <t>MUROS Y REPELLOS</t>
  </si>
  <si>
    <t>Muro en ladrillo común sencillo mortero 1:4 para culata</t>
  </si>
  <si>
    <t>MURO BLOQUE ladrillo No. 4 e = 0.10 m</t>
  </si>
  <si>
    <t>MURO BLOQUE ladrillo No. 5 e = 0.12m</t>
  </si>
  <si>
    <t>MURO EN DRY WALL UNA CARA TERMINADO Y PINTADO (interiores)</t>
  </si>
  <si>
    <t>MUROS EN DRY WALL   E= 0.12M DOBLE CARA TERMINADO Y PINTADO (interiores)</t>
  </si>
  <si>
    <t>MURO INTERIOR EN VIDRIO TEMPLADO color verde (incluye accesorios y perfileria) 10mm</t>
  </si>
  <si>
    <t>MURO BLOQUE ladrillo No. 4 e 0 1,10 m altura 0,20 BASE MURO EN VIDRIO TEMPLADO</t>
  </si>
  <si>
    <t>MESONES EN CONCRETO a = 0.60. INCLUYE MURETES DE APOYO EN SOGA (incluye el pañete)</t>
  </si>
  <si>
    <t>APARATOS SANITARIOS</t>
  </si>
  <si>
    <t>SANITARIO INSTITUCIONAL CON FLUXOMETRO. (incluye accesorios, acoples, suministro e instalación)</t>
  </si>
  <si>
    <t>LAVAMANOS PARA EMPOTRAR  (incluye suministro, accesorios, acoples e instalación)</t>
  </si>
  <si>
    <t>REJILLA CON SOSCO 2"  (incluye suministro, accesorios e instalación)</t>
  </si>
  <si>
    <t>ORINALES  (incluye suministro, accesorios e instalación)</t>
  </si>
  <si>
    <t>DUCHAS con mezclador con accesorio tipo telefono (incluye suministro, accesorios e instalación)</t>
  </si>
  <si>
    <t>SIFONES DE PISO (incluye suministro e instalación)</t>
  </si>
  <si>
    <t>PRESUPUESTO DE CONSTRUCCIÓN Y ADECUACIÓN DE  INFRAESTRUCTURA FÍSICA PARA  EL PROYECTO BANCO DE LECHE HUMANA Y PROGRAMA DE MADRE CANGURO - IAMI UBICADAS EN EL SEGUNDO PISO  DEL EDIFICIO PRINCIPAL DEL  HOSPITAL UNIVERSITARIO DEPARTAMENTAL DE NARIÑO</t>
  </si>
  <si>
    <t>Resanes con Mortero M 1:2, incluye Epóxido  Ligante</t>
  </si>
  <si>
    <t>ACCESORIOS DE BAÑOS y/o juego de incrustaciones  (incluye suministro e instalación)</t>
  </si>
  <si>
    <t>PISOS</t>
  </si>
  <si>
    <t>RELLENO EN RECEBO FINO</t>
  </si>
  <si>
    <t>m3</t>
  </si>
  <si>
    <t>ALISTADO DE PISOS Repello nivelación pisos 1:4</t>
  </si>
  <si>
    <t>PIOS EN GRANITO PULIDO Y CRISTALIZADO BALDOSA BH5 33*33 ALIV - 1 (suministro e instalación)</t>
  </si>
  <si>
    <t xml:space="preserve">CERÁMICA PISO EN BALDOSA incluye instalación, mano de obra (color blanco 20*20 tipo alfa o similar) </t>
  </si>
  <si>
    <t>GRANITO FUNDIDO EN SITIO BOCA PUERTAS E=0.12M</t>
  </si>
  <si>
    <t>MEDIACAÑA EN GRANITO FUNDIDO Y PULIDO</t>
  </si>
  <si>
    <t>ML</t>
  </si>
  <si>
    <t>REPELLOS, ESTUCOS Y PINTURA</t>
  </si>
  <si>
    <t>Repello y estuco para muros en bloque (SOLO REPELLO)</t>
  </si>
  <si>
    <t>Estuco para cielo raso</t>
  </si>
  <si>
    <t>Pintura vinilo tipo 2 sobre cielo raso</t>
  </si>
  <si>
    <t>Pintura epoxica muros lanvanderia</t>
  </si>
  <si>
    <t>Pintura epoxica cielo raso lavanderia</t>
  </si>
  <si>
    <t>Pintura tipo Koraza exteriores tres manos</t>
  </si>
  <si>
    <t>Repello, estuco de columnas, vigas y filos (SOLO REPELLO)</t>
  </si>
  <si>
    <t>Pintura esmalte sobre tableros eléctricos lámina incluye retiro de pintura con removedor y base anticorrosiva</t>
  </si>
  <si>
    <t>CIELO RASOS</t>
  </si>
  <si>
    <t>Cielo raso dry-wall en panel yeso 1/2", terminado y pintado tres manos</t>
  </si>
  <si>
    <t>ENCHAPES</t>
  </si>
  <si>
    <t xml:space="preserve">CERÁMICA PISO PARED EN BALDOSA (color blanco 20*20 altura 2,80m) </t>
  </si>
  <si>
    <t>ENCHAPES MESONES EN ACERO INOXIDABLE Incluye salpicadera y mediacaña para de lavabos</t>
  </si>
  <si>
    <t>CARPINTERÍA MADERA</t>
  </si>
  <si>
    <t>Suministro e instalación de mueble de almacenamiento</t>
  </si>
  <si>
    <t>Suministro e instalación de mueble bajo para mesón lavamanos</t>
  </si>
  <si>
    <t>Puertas  madera  , incluye  marco en lámina Cal 18. Chapa , manija protector o guardacamillas , pintura  según especificaciones. P1 - Ancho vano 1.18x 2.10 macisas en tara</t>
  </si>
  <si>
    <t>und</t>
  </si>
  <si>
    <t>Puertas  madera  , incluye  marco en lámina Cal 18. Chapa , manija protector o guardacamillas , pintura  según especificaciones. P2 -  Ancho vano 1.08 x 2.10 Entamborada en triplex de primera calidad</t>
  </si>
  <si>
    <t>Puertas  madera  , incluye  marco en lámina Cal 18. Chapa , manija protector o guardacamillas , pintura  según especificaciones. P3 - ancho vano 1.48 x 2.10 Puerta doble con visor , hoja lisa  de 0,70 c/u vaivén , Protector guarda</t>
  </si>
  <si>
    <t>ASEO - VARIOS</t>
  </si>
  <si>
    <t>ASEO GENERAL</t>
  </si>
  <si>
    <t>GBL</t>
  </si>
  <si>
    <t>VARIOS: señalizacion interna, señalizacion externa.</t>
  </si>
  <si>
    <t>INSTALACIONES ELECTRICAS ESPECIALES Y SISTEMA ELECTRICO</t>
  </si>
  <si>
    <t>Bandeja portacable tipo malla de 30 cm Ref. CM000101 CABLOFIL</t>
  </si>
  <si>
    <t xml:space="preserve">Accesorios bandeja Cablofil. </t>
  </si>
  <si>
    <t>Aterrizaje bandeja Cablofil con cable de cobre calibre 8 AWG THHN/THWN 90° 600V.</t>
  </si>
  <si>
    <t>Acometida 2 cables de cobre calibre 1/0 AWG THHN/THWN 90° 600V por fase y neutro mas un cable de cobre calibre 2 AWG THHN/THWN 90° 600V tierra</t>
  </si>
  <si>
    <t>Acometida 5 Cu No. 4 AWG THHN/THWN 90° 600V  desde tablero general a secadoras</t>
  </si>
  <si>
    <t>Acometida 5 Cu No. 2 AWG THHN/THWN 90° 600V desde tablero general a lavadoras, soldadores</t>
  </si>
  <si>
    <t>Tablero de distribucion de dimensiones aprox. 180*80*50
cm fabricado en lamina cr 16 con suministro e instalacion en
el tablero de un interruptor tripolar caja moldeada de
500a (ver anexo 3d.) y 5 interruptores tripolar caja moldeada 140-200 a ajustable</t>
  </si>
  <si>
    <t>Tablero trifásico de 24 circuitos  con puerta y chapa Barraje de 225A-Barra Neutro y Barra Tierra + 24 BREAKERS LUMINEX DSE 1X20 AMP.</t>
  </si>
  <si>
    <t>Tablero trifásico de 36 circuitos  con puerta y chapa Barraje de 225A-Barra Neutro y Barra Tierra + 36 BREAKERS LUMINEX DSE 1X20 AMP.</t>
  </si>
  <si>
    <t>Salida mas toma doble polo a tierra 20 Amp, 125 Volt, NEMA 5-20R en tuberia EMT 1/2".</t>
  </si>
  <si>
    <t>Salida mas toma doble tipo polo a tierra aislado 20 Amp, 125 Volt, NEMA 5-20R en tuberia EMT 1/2".</t>
  </si>
  <si>
    <t>Salida mas toma doble 50 Amp, 208 Volt en tuberia EMT 3/4".</t>
  </si>
  <si>
    <t>Salida mas interruptor conmutable sencillo 10A, 250V  en tuberia EMT 1/2".</t>
  </si>
  <si>
    <t>Salida mas interruptor sencillo 10A, 250V en tuberia EMT 1/2".</t>
  </si>
  <si>
    <t>Salida mas interruptor doble 10A, 250V  en tuberia EMT 1/2".</t>
  </si>
  <si>
    <t>Salida mas lámpara de emergencia  315 lúmenes, 1 hora autonomía, tubo fluorescente lineal 6W.</t>
  </si>
  <si>
    <t>Salida mas luminaria 60x60 Rejilla Semienvolvente en aluminio especular 4xT8 / 17W incluye tomacorriente sencillo polo a tierra y clavija en tuberia EMT 1/2".</t>
  </si>
  <si>
    <t>Salida mas luminaria T5 28 W 117 CM X 30 CM   incluye tomacorriente sencillo polo a tierra y clavija en tuberia EMT 1/2".</t>
  </si>
  <si>
    <t>Salida mas lampara tipo bala reflector en aluminio especular 23 cm, 2 xT4 / 26W en tuberia EMT 1/2".</t>
  </si>
  <si>
    <t>Desmonte redes electricas existentes</t>
  </si>
  <si>
    <t>gl</t>
  </si>
  <si>
    <t>Desmonte redes de comunicación existentes</t>
  </si>
  <si>
    <t>Mano de Obra Montaje (Eliminado según Adendo - Numeral 5)</t>
  </si>
  <si>
    <t>CABLEADO ESTRUCTURADO</t>
  </si>
  <si>
    <t>Cable UTP 4 pares Cat 6A PVC, 500MHZ 10G (CAJA DE 305MTS AZUL) Ref. 100UC610R-LA-06 ORTRONICS</t>
  </si>
  <si>
    <t>Tracjack, C6A, T568A/B, AZUL Ref. TJ610-36 ORTRONICS</t>
  </si>
  <si>
    <t>Tracjack, C6A, T568A/B, ROJO Ref. TJ610-42 ORTRONICS</t>
  </si>
  <si>
    <t>Guardapolvo Voz Rojo Ref. 20322154 ORTRONICS</t>
  </si>
  <si>
    <t>Guardapolvo Datos Azul Ref. 20326155 ORTRONICS</t>
  </si>
  <si>
    <t>Soporte 4x2" VELA Ref. 681599</t>
  </si>
  <si>
    <t>Adaptador VELA ORTRONICS 1 JACK Ref. 681569</t>
  </si>
  <si>
    <t>Placa 2 modulos con separador Quadra VELA Ref. 681582</t>
  </si>
  <si>
    <t>Patch Cord Cat 6A, 10G, 9ft (2,7metros ) Azul Ref. MC61009-06</t>
  </si>
  <si>
    <t>Patch Panel redondo 24 puertos Cat 6A Ref. PHC610U24  ORTRONICS</t>
  </si>
  <si>
    <t>Organizador Doble Ranurado con tapa Hevy Duty Ref. MM6HMF2RU ORTRONICS</t>
  </si>
  <si>
    <t>Switch Gigabit   de 24 pts con módulo de F.O. conectores SC</t>
  </si>
  <si>
    <t>Patch Panel Telefonico 2hilos, 1 felame,CAT3 Ref. 808004389 ORTRONICS</t>
  </si>
  <si>
    <t>Patch Cord Cat 6A, 10G, 5ft (1,5metros) Azul Ref. MC61005-06 ORTRONICS</t>
  </si>
  <si>
    <t>Regleta S66 25 pares, con 1 interfaz hembra telco sobre 89D Ref. 8050F66M150 ORTRONICS</t>
  </si>
  <si>
    <t>Conectividad en Piso 1 (Centro Principal)</t>
  </si>
  <si>
    <t>Marcación  </t>
  </si>
  <si>
    <t>Certificación</t>
  </si>
  <si>
    <t>Mano de Obra Certificada (Eliminado según Adendo - Numeral 5)</t>
  </si>
  <si>
    <t>EQUIPOS E INSTALACIONES ESPECIALES</t>
  </si>
  <si>
    <t>Salidas sonido Ambiental + parlante con Transf. Aislam. 25 w</t>
  </si>
  <si>
    <t>Salidas Televisión (incluye cableado y conectividad)</t>
  </si>
  <si>
    <t>Salidas mas toma coaxial para CCTV  </t>
  </si>
  <si>
    <t>SISTEMA DE DETECCION DE INCENDIOS</t>
  </si>
  <si>
    <t>Salida mas sensor fotoeléctrico direccionable</t>
  </si>
  <si>
    <t>Salida mas dispositivo audiovisual (estrobo-sirena)</t>
  </si>
  <si>
    <t>Salida mas estación manual direccionable</t>
  </si>
  <si>
    <t>Salida mas módulo de control</t>
  </si>
  <si>
    <t>Panel Principal de control y monitoreo</t>
  </si>
  <si>
    <t>Configuración y programación</t>
  </si>
  <si>
    <t>glb</t>
  </si>
  <si>
    <t>INSTALACIONES SANITARIAS</t>
  </si>
  <si>
    <t>INSTALACION SANITARIA LAVANDERIA</t>
  </si>
  <si>
    <t>Demolicion  e=0.10 m</t>
  </si>
  <si>
    <t>Excavacion</t>
  </si>
  <si>
    <t>M3</t>
  </si>
  <si>
    <t>Relleno compactado con recebo</t>
  </si>
  <si>
    <t>Punto sanitario de 4"</t>
  </si>
  <si>
    <t>UN</t>
  </si>
  <si>
    <t>Punto sanitario de 2"</t>
  </si>
  <si>
    <t>Punto sanitario de 3"</t>
  </si>
  <si>
    <t>Tuberia Sanitaria 6"</t>
  </si>
  <si>
    <t>Tuberia Sanitaria 4"</t>
  </si>
  <si>
    <t>Tuberia Sanitaria 3"</t>
  </si>
  <si>
    <t>Tuberia Sanitaria 2"</t>
  </si>
  <si>
    <t>Caja de inspección de 0.80 x 0.80</t>
  </si>
  <si>
    <t>Caja de inspección de 0.70 x 0.70</t>
  </si>
  <si>
    <t>Caja de inspección de 0.60 x 0.60</t>
  </si>
  <si>
    <t>Carcamo .30x.30</t>
  </si>
  <si>
    <t>Retiro de sobrantes</t>
  </si>
  <si>
    <t>INSTALACIONES HIDRAULICAS</t>
  </si>
  <si>
    <t>RED AGUA FRIA EN PVC</t>
  </si>
  <si>
    <t>Tubo 3" PVC RDE 21</t>
  </si>
  <si>
    <t>Tubo 11/2" PVC RDE 21</t>
  </si>
  <si>
    <t>Tubo 1" PVC RDE 21</t>
  </si>
  <si>
    <t>Tubo 1/2" PVC RDE 21</t>
  </si>
  <si>
    <t>Punto hidraulico 1"</t>
  </si>
  <si>
    <t>Punto hidraulico 11/2"</t>
  </si>
  <si>
    <t>Punto hidraulico 1/2" PVC</t>
  </si>
  <si>
    <t>Llave de paso 3"</t>
  </si>
  <si>
    <t>Llave de paso 11/2" PVC</t>
  </si>
  <si>
    <t>RED AGUA CALIENTE EN H.G.</t>
  </si>
  <si>
    <t>Tuberia 3" H.G.</t>
  </si>
  <si>
    <t>Tuberia 11/2" H.G.</t>
  </si>
  <si>
    <t>Tubo 2" PVC RDE 21</t>
  </si>
  <si>
    <t>Tubo 3/4" PVC RDE 21</t>
  </si>
  <si>
    <t>Llave de paso 2"</t>
  </si>
  <si>
    <t>Llave de paso 3/4" PVC</t>
  </si>
  <si>
    <t>INSTALACIONES DE VAPOR</t>
  </si>
  <si>
    <t>Instalaciones de vapor incluye accesorios, suministros, tuberia, acoples, llaves y demas necesarios para el suministro de vapor a los equipos. (ver cuadro anexo) vapor 2" y agua caliente 2" longitud 30 metros</t>
  </si>
  <si>
    <t>DEMOLICION DE MESONES</t>
  </si>
  <si>
    <t>baño provicional</t>
  </si>
  <si>
    <t>Replanteo y localizacio,</t>
  </si>
  <si>
    <t xml:space="preserve">Acometida desde tablero general a tablero TTO de tomas - 36 Circ, en cable de cobre 3x2 F + 1*2 N + 1*4 T </t>
  </si>
  <si>
    <t xml:space="preserve">Acometida desde tablero general a tablero TIO de alumbrado - 24 Circ, en cable de cobre 3x2 F + 1*2 N + 1*4 T </t>
  </si>
  <si>
    <t xml:space="preserve">Acometida desde tablero general a tablero TREG de tomas Regulados - 24 Circ, en cable de cobre 3x6 F + 1*6N + 1*6 T </t>
  </si>
  <si>
    <t>Perfil Separador COT x3 M</t>
  </si>
  <si>
    <t>SUBTOTAL COSTOS DIRECTOS</t>
  </si>
  <si>
    <t>Administración (A)</t>
  </si>
  <si>
    <t>Imprevistos (I)</t>
  </si>
  <si>
    <t>Utilidad (U)</t>
  </si>
  <si>
    <t>SUBTOTAL ANTES IVA</t>
  </si>
  <si>
    <t>IVA / U</t>
  </si>
  <si>
    <t>TOTAL</t>
  </si>
  <si>
    <t>Estado Anticipo</t>
  </si>
  <si>
    <t>Estado Contrato</t>
  </si>
  <si>
    <t>Retenciones antes de impuestos</t>
  </si>
  <si>
    <t>Valor presente acta</t>
  </si>
  <si>
    <t>* Datos despues de IVA/U</t>
  </si>
  <si>
    <t>* Datos antes de IVA/U</t>
  </si>
  <si>
    <t>Valor presente acta antes de IVA</t>
  </si>
  <si>
    <t>Vr. Contrato inicial</t>
  </si>
  <si>
    <t>Retegarantía esta acta</t>
  </si>
  <si>
    <t>Vrs. Adicionales</t>
  </si>
  <si>
    <t>Valor presente acta después de IVA</t>
  </si>
  <si>
    <t>Vr. Total contratado</t>
  </si>
  <si>
    <t>Total Retenciones</t>
  </si>
  <si>
    <t>Vr. Ejecutado hasta acta anterior</t>
  </si>
  <si>
    <t>Menos amortización anticipo y retenciones</t>
  </si>
  <si>
    <t>Vr. Ejecutado presente acta</t>
  </si>
  <si>
    <t>Vr. Ejecutado acumulado a la fecha</t>
  </si>
  <si>
    <t>Neto a pagar presente acta</t>
  </si>
  <si>
    <t>Saldo contrato inicial mas adicionales</t>
  </si>
  <si>
    <t>Firma:</t>
  </si>
  <si>
    <t>Nombre :</t>
  </si>
  <si>
    <t>CONTRATISTA</t>
  </si>
  <si>
    <t>RESIDENTE DE OBRA</t>
  </si>
  <si>
    <t>DIRECTOR DE OBRA</t>
  </si>
  <si>
    <t>INTERVENTORÍA</t>
  </si>
  <si>
    <t>Central de Procedimientos</t>
  </si>
  <si>
    <t>Diciembre de 2007</t>
  </si>
  <si>
    <t>Retefuente</t>
  </si>
  <si>
    <t>Reteica</t>
  </si>
  <si>
    <t>A todo Costo</t>
  </si>
  <si>
    <r>
      <t xml:space="preserve">Nombre del Contratista:                                                                                                                                </t>
    </r>
    <r>
      <rPr>
        <b/>
        <sz val="12"/>
        <rFont val="Arial"/>
        <family val="2"/>
      </rPr>
      <t xml:space="preserve"> HOSPITAL UNIVERSITARIO DEPARTAMENTAL DE NARIÑO</t>
    </r>
  </si>
  <si>
    <r>
      <t xml:space="preserve">Número de Contrato:                        </t>
    </r>
    <r>
      <rPr>
        <b/>
        <sz val="12"/>
        <rFont val="Arial"/>
        <family val="2"/>
      </rPr>
      <t xml:space="preserve">  OJ 06 2009</t>
    </r>
  </si>
  <si>
    <t>l</t>
  </si>
  <si>
    <t>h</t>
  </si>
  <si>
    <t>repello y estuco para muros</t>
  </si>
  <si>
    <t>talleres</t>
  </si>
  <si>
    <t>bateria</t>
  </si>
  <si>
    <t>lavanderia</t>
  </si>
  <si>
    <t>muros en epoxica - lavanderia</t>
  </si>
  <si>
    <t>enchape pared bateria</t>
  </si>
  <si>
    <t>rx</t>
  </si>
  <si>
    <t>patologia</t>
  </si>
  <si>
    <t>muros en fibrocemento</t>
  </si>
  <si>
    <t>cara</t>
  </si>
  <si>
    <t>caras</t>
  </si>
  <si>
    <t>oncología</t>
  </si>
  <si>
    <t>viga</t>
  </si>
  <si>
    <t>fibromento</t>
  </si>
  <si>
    <t>colocacion de plomo</t>
  </si>
  <si>
    <t>limpieza</t>
  </si>
  <si>
    <t>1 cara</t>
  </si>
  <si>
    <t>2 caras</t>
  </si>
  <si>
    <t>ACTA DE ADICION No. 1</t>
  </si>
  <si>
    <t xml:space="preserve">Repello, estuco de columnas, vigas y filos </t>
  </si>
  <si>
    <t xml:space="preserve">Repello y estuco para muros en bloque </t>
  </si>
  <si>
    <t>AD8</t>
  </si>
  <si>
    <t>AD9</t>
  </si>
  <si>
    <t>AD10</t>
  </si>
  <si>
    <t>AD11</t>
  </si>
  <si>
    <t>AD12</t>
  </si>
  <si>
    <t>AD13</t>
  </si>
  <si>
    <t>AD14</t>
  </si>
  <si>
    <t>AD15</t>
  </si>
  <si>
    <t>AD16</t>
  </si>
  <si>
    <t>AD17</t>
  </si>
  <si>
    <t>AD18</t>
  </si>
  <si>
    <t>AD19</t>
  </si>
  <si>
    <t>AD20</t>
  </si>
  <si>
    <t>AD21</t>
  </si>
  <si>
    <t>AD22</t>
  </si>
  <si>
    <t>AD23</t>
  </si>
  <si>
    <t>AD24</t>
  </si>
  <si>
    <t>AD25</t>
  </si>
  <si>
    <t>AD26</t>
  </si>
  <si>
    <t>AD27</t>
  </si>
  <si>
    <t>AD28</t>
  </si>
  <si>
    <t>AD29</t>
  </si>
  <si>
    <t>AD31</t>
  </si>
  <si>
    <t>AD34</t>
  </si>
  <si>
    <t>AD1</t>
  </si>
  <si>
    <t>AD2</t>
  </si>
  <si>
    <t>AD3</t>
  </si>
  <si>
    <t>AD4</t>
  </si>
  <si>
    <t>AD5</t>
  </si>
  <si>
    <t>AD6</t>
  </si>
  <si>
    <t>AD7</t>
  </si>
  <si>
    <t>AD30</t>
  </si>
  <si>
    <t>AD32</t>
  </si>
  <si>
    <t>AD33</t>
  </si>
  <si>
    <t>AD35</t>
  </si>
  <si>
    <t>AD36</t>
  </si>
  <si>
    <t>AD37</t>
  </si>
  <si>
    <t>AD38</t>
  </si>
  <si>
    <t>AD39</t>
  </si>
  <si>
    <t>AD40</t>
  </si>
  <si>
    <t>AD41</t>
  </si>
  <si>
    <t>AD42</t>
  </si>
  <si>
    <t>AD43</t>
  </si>
  <si>
    <t>AD44</t>
  </si>
  <si>
    <t>AD45</t>
  </si>
  <si>
    <t>AD46</t>
  </si>
  <si>
    <t>AD47</t>
  </si>
  <si>
    <t>Demolición de muros, incluye desalojo</t>
  </si>
  <si>
    <t>Demolición repello cielo raso, incluye desalojo</t>
  </si>
  <si>
    <t>Demolición base lavadoras</t>
  </si>
  <si>
    <t>Un</t>
  </si>
  <si>
    <t>Anclaje tubería aérea</t>
  </si>
  <si>
    <t>Glb</t>
  </si>
  <si>
    <t>Excavación profunda y/o especial</t>
  </si>
  <si>
    <t>Limpieza de cámaras y cajas colmatadas, infectadas al 100%</t>
  </si>
  <si>
    <t>Viga de piso 0,11 * 0,22</t>
  </si>
  <si>
    <t xml:space="preserve">Viga aérea </t>
  </si>
  <si>
    <t>Ml</t>
  </si>
  <si>
    <t>Viga de piso 0,15 * 0,30</t>
  </si>
  <si>
    <t>Columnetas 0,11 * 0,22</t>
  </si>
  <si>
    <t>Viga aérea anclada sobre placa</t>
  </si>
  <si>
    <t>Acero de refuerzo</t>
  </si>
  <si>
    <t>Kg</t>
  </si>
  <si>
    <t>Cortes en placa de concreto ref. para sanitarias</t>
  </si>
  <si>
    <t>Repello para cielo raso (e=4cm para nivelar cielo raso.)  incluye sika fiber y sika latex</t>
  </si>
  <si>
    <t>Estuco profesional cielo talleres y sector tubería lavandería y claraboyas</t>
  </si>
  <si>
    <t>Dilatación repello placa</t>
  </si>
  <si>
    <t>Dilatación estuco placa</t>
  </si>
  <si>
    <t xml:space="preserve">Mesones en concreto a = 0.70. (incluye el pañete) </t>
  </si>
  <si>
    <t>Guardaescoba en baldosa vibroprensada</t>
  </si>
  <si>
    <t>Construcción lavaplatos fundido en obra, zona taller electromedicina</t>
  </si>
  <si>
    <t xml:space="preserve">Fundición de placa en concreto de 3000 PSI para baños y espacios en tierra por excavaciones sanitarias </t>
  </si>
  <si>
    <t>Fundición de placa en concreto 1:2:4 para lavandería y pollos</t>
  </si>
  <si>
    <t>Repello para cielo raso sector tendido de tubería (sobre la tuberia)  (E=4cm para nivelar cielo raso.)  incluye sika fiber y sika latex</t>
  </si>
  <si>
    <t>Marcos para caja de inspección existente</t>
  </si>
  <si>
    <t>Muro en ladrillo tipo bloque</t>
  </si>
  <si>
    <t>Pintura vinilo tipo 1 sobre cielo raso y muros para aplicación de pintura epoxica</t>
  </si>
  <si>
    <t>Baño Provisional</t>
  </si>
  <si>
    <t>Placa para Lavadora</t>
  </si>
  <si>
    <t>Oncología Trabajo muro</t>
  </si>
  <si>
    <t>Desmonte Shut`s</t>
  </si>
  <si>
    <t>Desmonte de cielo raso falso con perflería autoemsamble</t>
  </si>
  <si>
    <t>Localizacion</t>
  </si>
  <si>
    <t>Tubería HG 1/2"</t>
  </si>
  <si>
    <t>Tubería HG 3/4"</t>
  </si>
  <si>
    <t>Resanes e Instalación Malla de vena Cielo Raso</t>
  </si>
  <si>
    <t>Bandeja portacable tipo Chapa Perforada de 30 cm Ref. BP 60 ( 210 263) CABLOFIL + Accesorios de fijacion a Pared c/1,2 m</t>
  </si>
  <si>
    <t>Canaleta Plastica de 15 x 8 cm, + accesorios de Fijacion Tornillos de lamina, y Chasos</t>
  </si>
  <si>
    <t>Suiche de Transferencia 3x50 A, en caja metalica tipo Strip de 20x20 cm</t>
  </si>
  <si>
    <t>Totalizador de UPS,  3X50 A,  Icc=25 Ka en caja metalica tipo Strip de 20x20 cm</t>
  </si>
  <si>
    <t>UPS, 6,0 Kva, -BIFASICA, con toma de seguridad 50 A(macho-hembra)  y extension en cable encauchetado ST 4X6 awg</t>
  </si>
  <si>
    <t>Salida mas luminaria T5 28 W 60 CM, en tuberia EMT 1/2".</t>
  </si>
  <si>
    <t>Salida mas interruptor triple 10A, 250V  en tuberia EMT 1/2".</t>
  </si>
  <si>
    <t>Salida mas interruptor conmutable doble 10A, 250V  en tuberia EMT 1/2".</t>
  </si>
  <si>
    <t>ELECTRICO</t>
  </si>
  <si>
    <t>AIU</t>
  </si>
  <si>
    <t>Muros en fribrocemento dos caras terminado y pintado</t>
  </si>
  <si>
    <t>AD48</t>
  </si>
  <si>
    <t>PISOS EN GRANITO PULIDO Y CRISTALIZADO BALDOSA BH5 33*33 ALIV - 1 (suministro e instalación)</t>
  </si>
  <si>
    <t>GL</t>
  </si>
  <si>
    <t>Salidas mas toma coaxial para CCTV      (Se cambia coaxial por utp 5E)</t>
  </si>
  <si>
    <t>MESONES EN CONCRETO</t>
  </si>
  <si>
    <t>CARPINTERIA EN MADERA</t>
  </si>
  <si>
    <t xml:space="preserve">P1 . Ancho de vano 0,95 mts .Puertas  madera  tara , incluye  marco en madera . Chapa , manija  . Tablero de 1cm altura 2.07 . Madera seca e inmunizada. </t>
  </si>
  <si>
    <t xml:space="preserve">P2  Ancho de vano 0,90 mts .Puertas  madera  tara , incluye  marco en madera . Chapa , manija  . Tablero de 1cm altura 2.07 . Madera seca e inmunizada . </t>
  </si>
  <si>
    <t xml:space="preserve">P3.  Ancho de vano 0,80 mts Puertas en madera tara, ncluye  marco en madera . Chapa , manija  . Altura  2.07 . tablero de 1cm </t>
  </si>
  <si>
    <t>P4.  Ancho de vano 1,50  Puertas dobles  , vaiven madera tara, incluye  marco en madera . Chapa , manija  . Altura  2.07 . Incluye visores</t>
  </si>
  <si>
    <t xml:space="preserve">P5.  Ancho de vano 1,00  Puertas  madera  tara , incluye  marco en madera . Chapa , manija  . Tablero de 1cm altura 2.07 . Madera seca e inmunizada. </t>
  </si>
  <si>
    <t>PUERTAS .En madera tipo tara maciza madera debe garantizar que esta seca, .inmunizada y pintada, Incluyen bisagras.( El ancho se refiere al espacio ocupado por el marco y la puerta)</t>
  </si>
  <si>
    <t>Closets y muebles altos y bajos de madera  macisa  , tara o similar . Incluye entrepaños cajones y puertas y demas necesarios para la terminacion y recibo a satisfaccion del item , pintados ,profundidad  . 0.60mts</t>
  </si>
  <si>
    <t>CARPINTERIA METALICA Y ALUMINIO</t>
  </si>
  <si>
    <t>Suministro e instalación  de divisiones en paneles  de aluminio Calibre 20 , Ref 304 color blanco,l cauchos protectores de rozamiento e impacto . Bisagras con apertura de 90° . Incluye parales , chapas , bisagras , empaques pasadores y todos los elementos  que se requiran para para que su funcionamiento sea óptimo . Las divisones  incluyen el acabado en pvc por las dos caras. ( entamboradas), incluye vidrio de 6mm con samblasting institucional.</t>
  </si>
  <si>
    <t>CANALIZACION TUBERIA METALICA EMT DE 1 1/2"</t>
  </si>
  <si>
    <t>SALIDA DOBLE VOZ/DATOS CAT 6 + PATCH CORD CAT 6A</t>
  </si>
  <si>
    <t>ARMARIO SISTEMA CABLEADO ESTRUCTURADO 24 PUNTOS DOBLES VOZ/DATOS CAT 6 +24 PARCH CORD CAT 6</t>
  </si>
  <si>
    <t>CONECTIVIDAD RACK  FIBRA OPTICA CON RACK SISTEMAS</t>
  </si>
  <si>
    <t>SUMINISTRO E INSTALACION SWITCH 24 PUERTOS RJ 45 10/100/1000;   ADMINISTRABLE + TRANSCEIVER FO-UTP</t>
  </si>
  <si>
    <t>SUMINISTRO E INSTALACION Y PUESTA EN FUNCIONAMIENTO SALIDA MAS SENSOR FOTOELECTRICO DIRECCIONABLE EN TUBERIA Y ACCESORIOS 3/4" EMT, DE LASO EXISTENTE LABORATORIO</t>
  </si>
  <si>
    <t>BANDEJA METALICA 20 CM</t>
  </si>
  <si>
    <t>ACOMETIDA TELEFONICA RACK A CONMUTADOR 5 EXTENSIONES CON STRIP</t>
  </si>
  <si>
    <t>DEMOLICIÓN, CORTE  DE PLACA DE CONCRETO  demás materiales de enchape o recubrimiento de piso incluye mortero de nivelación existente, desalojo y demás actividades necesarias para  la correcta ejecución del ítem.</t>
  </si>
  <si>
    <t>Suministro, elaboración e instalación de Piso epoxico,  sobre base de concreto para pisos, incluye mortero húmedo de e=1cm y capa de mortero semiseco 1:3 de e=5cm, endurecedor tipo Sika chardur o Sika floor 3 Quarz TOP, terminado en pintura epoxica, acabado final  y demás necesarios para la correcta ejecución y recibo a satisfacción del ítem.</t>
  </si>
  <si>
    <t>Elaboración de medias cañas terminadas en pintura epóxica (piso muro, muro cielo y muro muro) incluye suministro de materiales e insumos necesarios, dilataciones, base en pintura vinílica tipo 1, estuco plástico y demás necesarios para la correcta ejecución y recibo a satisfacción del ítem.</t>
  </si>
  <si>
    <t>Suministro e Instalación de Pisos en Cerámica Baños</t>
  </si>
  <si>
    <t>MAMPOSTERÍA</t>
  </si>
  <si>
    <t>Pintura epóxica blanca para muros interiores, colores institucionales (tres manos)</t>
  </si>
  <si>
    <t xml:space="preserve">Suministro e Instalación de Cerámica para baños. </t>
  </si>
  <si>
    <t>MESONES EN CONCRETO e = 0.60. incluye elaboración de medias cañas altura 0,10 m y muretes de apoyo en soga (incluye el pañete, estuco de placa y muretes y demás necesarios para la correcta ejecución y aceptación del ítem.)</t>
  </si>
  <si>
    <t>Pintura epóxica color blanco tres manos para mesones en concreto, sobre estuco con base vinílica color blanco tipo 1.</t>
  </si>
  <si>
    <t>INSTALACIONES ELÉCTRICAS</t>
  </si>
  <si>
    <t>Acometida Eléctrica para Lámparas, incluye tubería de 3/4", mas cable No. 10</t>
  </si>
  <si>
    <t>Salida para Lámparas, con tubería conduit de 1/2", cable Nº 12 , Resane de muros, en longitud Promedio de 3,0 mts.</t>
  </si>
  <si>
    <t>Salida para Interruptores incluye regata muros, tubería conduit de 1/2", cable Nº 12.</t>
  </si>
  <si>
    <t>Salida para Toma Corriente Hospitalario, incluye tubería conduit de 1/2", Cable Nº 10, Polo a tierra.</t>
  </si>
  <si>
    <t>Suministro e instalación de lámparas tipo especular de incrustar 60 x 60</t>
  </si>
  <si>
    <t>Reubicación Red de Gases medicinales en tubería de Cobre Diam. 1/2" (Oxigeno, Oxido Nitroso, Vacío)</t>
  </si>
  <si>
    <t>Red de Desagüe A.N. Diam. 4" en tubería PVC.</t>
  </si>
  <si>
    <t>Salida Hidráulica en tubería PVC de 1/2", incluye Regatas y Resane de Muros y Pisos</t>
  </si>
  <si>
    <t>Salida Hidráulica en tubería CPVC de 1/2", incluye Regatas y Resane de Muros y Pisos</t>
  </si>
  <si>
    <t>Salida Hidráulica en tubería PVC de 11/2", incluye Regatas y Resane de Muros y Pisos</t>
  </si>
  <si>
    <t>Suministro e Instalación de Lavabos hospitalarios de pedal  en acero inoxidable con conexión de ducha teléfono, incluye grifería, accesorios de instalación, teleducha y demás necesarios para la correcta ejecución y recepción del ítem.</t>
  </si>
  <si>
    <t>Suministro e Instalación de Lavamanos Color Blanco, incluye grifería y accesorios.</t>
  </si>
  <si>
    <t>Suministro e Instalación de Juego de Ducha completo mas extensión tipo teléfono cromada, incluye llaves</t>
  </si>
  <si>
    <t>División para Baño en Aluminio Natural y Acrílico</t>
  </si>
  <si>
    <t>COSTO DIRECTO OBRA FÍSICA</t>
  </si>
  <si>
    <t>COSTO TOTAL OBRA FÍSICA</t>
  </si>
  <si>
    <t>ítem</t>
  </si>
  <si>
    <t>HOSPITAL UNIVERSITARIO DEPTAL DE NARIÑO</t>
  </si>
  <si>
    <t>Actividad</t>
  </si>
  <si>
    <t>Cantidad</t>
  </si>
  <si>
    <t>VALOR PARCIAL</t>
  </si>
  <si>
    <t>PRELIMINARES</t>
  </si>
  <si>
    <t>Corte con disco y Demolición de Muros ancho promedio 0,40 mts</t>
  </si>
  <si>
    <t>Desalojo Escombros, incluye acarreo interno, transporte, y disposición final</t>
  </si>
  <si>
    <t>Sub Total</t>
  </si>
  <si>
    <t>Construcción muros en Ladrillo Tolete común</t>
  </si>
  <si>
    <t>Resane de Muros interiores existentes</t>
  </si>
  <si>
    <t>Pañete Muros M:1:4</t>
  </si>
  <si>
    <t>Estuco Muros nuevos</t>
  </si>
  <si>
    <t>Pintura en vinilo tipo 1 para muros interiores, colores institucionales (tres manos)</t>
  </si>
  <si>
    <t>ACABADO CIELORASOS</t>
  </si>
  <si>
    <t>Pintura en vinilo tipo 1, color blanco dos manos, para cielo rasos nuevos</t>
  </si>
  <si>
    <t>Suministro e Instalación de placa de panel de yeso pintada tres manos con pintura tipo 1, modular de 60 * 60 cm.</t>
  </si>
  <si>
    <t>Instalación de Guarda Camillas Suministrado Por el Hospital.</t>
  </si>
  <si>
    <t>Pto</t>
  </si>
  <si>
    <t>Llaves de Registro Diam. 1/2"</t>
  </si>
  <si>
    <t>Llaves de Registro Diam. 11/2"</t>
  </si>
  <si>
    <t>Suministro e Instalación Tasa Sanitaria Color Blanco con Fluxometro</t>
  </si>
  <si>
    <t>Suministro e instalación de Juego de Incrustaciones</t>
  </si>
  <si>
    <t>Jgo</t>
  </si>
  <si>
    <t>LIMPIEZA Y ASEO GENERAL</t>
  </si>
  <si>
    <t>Limpieza y Aseo en General de Pisos, Muros, enchapes, Muebles</t>
  </si>
  <si>
    <t>AUI ( 25 %)</t>
  </si>
  <si>
    <t xml:space="preserve"> </t>
  </si>
  <si>
    <t>INSTALACIONES HIDROSANITARIAS</t>
  </si>
  <si>
    <t>Demolición de Muros incluye equipos, herramienta, materiales, desalojo a escombrera autorizada y demas necesarios para la correcta ejecucion del ítem.</t>
  </si>
  <si>
    <t>Demolición de Repellos  incluye equipos, herramienta, materiales, desalojo a escombrera autorizada y demas necesarios para la correcta ejecucion del ítem.</t>
  </si>
  <si>
    <t>Demolición de Cerámica Piso y/o Pared  incluye equipos, herramienta, materiales, desalojo a escombrera autorizada y demas necesarios para la correcta ejecucion del ítem.</t>
  </si>
  <si>
    <t>Demolición de Pisos en Vinisol  incluye equipos, herramienta, materiales, desalojo a escombrera autorizada y demas necesarios para la correcta ejecucion del ítem.</t>
  </si>
  <si>
    <t>Desmonte y Retiro de Cielo Rasos Existentes  incluye equipos, herramienta, materiales, desalojo a escombrera autorizada y demas necesarios para la correcta ejecucion del ítem.</t>
  </si>
  <si>
    <t>DESMONTE DE MUEBLES EN MADERA INCLUYE TRASLADO BODEGA,  incluye equipos, herramienta, materiales, desalojo a escombrera autorizada y demas necesarios para la correcta ejecucion del ítem.</t>
  </si>
  <si>
    <t>Desmonte y Retiro de Puertas en Madera y/o Metal, Jampas  incluye equipos, herramienta, materiales, desalojo a escombrera autorizada y demas necesarios para la correcta ejecucion del ítem.</t>
  </si>
  <si>
    <t>Desmonte y Retiro de Ventanas Existentes  incluye equipos, herramienta, materiales, desalojo a escombrera autorizada y demas necesarios para la correcta ejecucion del ítem.</t>
  </si>
  <si>
    <t>DESMONTE, RETIRO Y REUBICACIÓN REDES HIDROSANITARIAS TOTALES (incluye aparatos, accesorios, tuberías y demás elementos relacionados, retiro de material sobrante y escombros, traslado a bodega y  demás actividades necesarias para la aceptación del ítem)</t>
  </si>
  <si>
    <t>DESMONTE Y RETIRO REDES ELÉCTRICAS EXISTENTES, (incluye retiro lámparas eléctricas, tomacorrientes dobles, interruptor doble, interruptor sencillo,  retiro de tableros, cajas, cables, bandejas y demás componentes de la red eléctrica existente, retiro material sobrante y  demás actividades necesarias para la aceptación del ítem.</t>
  </si>
  <si>
    <t>Desmonte y Retiro Guarda escobas en vinisol y madera  incluye equipos, herramienta, materiales, desalojo a escombrera autorizada y demas necesarios para la correcta ejecucion del ítem.</t>
  </si>
  <si>
    <t>Muros en  Dry Wall   tipo panel yeso gyplac con perfileria en lamina metalica galvanizada E= 0.15m doble cara terminado y pintura epóxica según colores y referencia institucionales a 3 manos, Incluye cinta y tratamiento de juntas, estuco y   demás necesario para la correcta ejecución y recepción del ítem.</t>
  </si>
  <si>
    <t>Muros en  Dry Wall   tipo fibrocemento (superboard) con perfileria metalica galvanizada E= 0.15m doble cara terminado con pintura epóxica según colores y referencia institucionales a 3 manos, Incluye Perfiles metálicos  galvanizados y rolados de 89 Mm. cinta y demás necesarios para la correcta ejecución y recepción del ítem.</t>
  </si>
  <si>
    <t>Suministro e instalación de Cielo Raso en Panel Yeso con estructura de soporte en lamina metalica galvanizada natural liso con diseño</t>
  </si>
  <si>
    <t>FECHA:  JUNIO 21 2012</t>
  </si>
  <si>
    <t>INSTALACIONES ESPECIALES RED CABLEADO ESTRUCTURADO CATEGORIA 6A, SALIDAS DETECCION INCENDIOS</t>
  </si>
</sst>
</file>

<file path=xl/styles.xml><?xml version="1.0" encoding="utf-8"?>
<styleSheet xmlns="http://schemas.openxmlformats.org/spreadsheetml/2006/main">
  <numFmts count="19">
    <numFmt numFmtId="42" formatCode="_(&quot;$&quot;\ * #,##0_);_(&quot;$&quot;\ * \(#,##0\);_(&quot;$&quot;\ * &quot;-&quot;_);_(@_)"/>
    <numFmt numFmtId="43" formatCode="_(* #,##0.00_);_(* \(#,##0.00\);_(* &quot;-&quot;??_);_(@_)"/>
    <numFmt numFmtId="168" formatCode="_ &quot;$&quot;\ * #,##0_ ;_ &quot;$&quot;\ * \-#,##0_ ;_ &quot;$&quot;\ * &quot;-&quot;_ ;_ @_ "/>
    <numFmt numFmtId="170" formatCode="_ &quot;$&quot;\ * #,##0.00_ ;_ &quot;$&quot;\ * \-#,##0.00_ ;_ &quot;$&quot;\ * &quot;-&quot;??_ ;_ @_ "/>
    <numFmt numFmtId="171" formatCode="_ * #,##0.00_ ;_ * \-#,##0.00_ ;_ * &quot;-&quot;??_ ;_ @_ "/>
    <numFmt numFmtId="172" formatCode="dd/mmm/yyyy"/>
    <numFmt numFmtId="173" formatCode="dd\-mmm\-yyyy"/>
    <numFmt numFmtId="174" formatCode="_(* #,##0_);_(* \(#,##0\);_(* &quot; &quot;??_);_(@_)"/>
    <numFmt numFmtId="175" formatCode="_(* #,##0_);_(* \(#,##0\);_(* &quot;-&quot;??_);_(@_)"/>
    <numFmt numFmtId="176" formatCode="0.000%"/>
    <numFmt numFmtId="177" formatCode="_(&quot;$&quot;* #,##0.00_);_(&quot;$&quot;* \(#,##0.00\);_(&quot;$&quot;* &quot;-&quot;??_);_(@_)"/>
    <numFmt numFmtId="178" formatCode="_ [$€-2]\ * #,##0.00_ ;_ [$€-2]\ * \-#,##0.00_ ;_ [$€-2]\ * &quot;-&quot;??_ "/>
    <numFmt numFmtId="179" formatCode="_-[$€-2]* #,##0.00_-;\-[$€-2]* #,##0.00_-;_-[$€-2]* &quot;-&quot;??_-"/>
    <numFmt numFmtId="180" formatCode="_-* #,##0.00\ _P_t_s_-;\-* #,##0.00\ _P_t_s_-;_-* &quot;-&quot;??\ _P_t_s_-;_-@_-"/>
    <numFmt numFmtId="181" formatCode="&quot;$&quot;#,##0_);\(&quot;$&quot;#,##0\)"/>
    <numFmt numFmtId="182" formatCode="_(\$* #,##0.00_);_(\$* \(#,##0.00\);_(\$* &quot;-&quot;??_);_(@_)"/>
    <numFmt numFmtId="183" formatCode="[$$-240A]\ #,##0.00"/>
    <numFmt numFmtId="184" formatCode="&quot;€&quot;#,##0.00;[Red]\-&quot;€&quot;#,##0.00"/>
    <numFmt numFmtId="185" formatCode="_-* #,##0\ &quot;Pts&quot;_-;\-* #,##0\ &quot;Pts&quot;_-;_-* &quot;-&quot;\ &quot;Pts&quot;_-;_-@_-"/>
  </numFmts>
  <fonts count="45">
    <font>
      <sz val="8"/>
      <name val="Arial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sz val="10"/>
      <color indexed="23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8"/>
      <name val="Garrison Light Sans"/>
    </font>
    <font>
      <sz val="8.0500000000000007"/>
      <color indexed="8"/>
      <name val="Arial"/>
      <family val="2"/>
    </font>
    <font>
      <sz val="8.0500000000000007"/>
      <color indexed="8"/>
      <name val="Arial"/>
      <family val="2"/>
    </font>
    <font>
      <sz val="10"/>
      <color indexed="8"/>
      <name val="MS Sans Serif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2"/>
      <color indexed="9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</font>
    <font>
      <sz val="10"/>
      <name val="Arial"/>
    </font>
    <font>
      <b/>
      <sz val="8"/>
      <name val="Arial"/>
    </font>
    <font>
      <b/>
      <u/>
      <sz val="8"/>
      <name val="Arial"/>
    </font>
    <font>
      <sz val="8"/>
      <name val="Arial"/>
    </font>
    <font>
      <b/>
      <sz val="8"/>
      <color indexed="23"/>
      <name val="Arial"/>
    </font>
    <font>
      <b/>
      <sz val="8"/>
      <color indexed="10"/>
      <name val="Arial"/>
    </font>
    <font>
      <sz val="8"/>
      <name val="Arial"/>
    </font>
    <font>
      <sz val="10"/>
      <color indexed="8"/>
      <name val="Arial"/>
      <family val="2"/>
    </font>
    <font>
      <sz val="11"/>
      <name val="Arial"/>
    </font>
    <font>
      <b/>
      <sz val="11"/>
      <name val="Arial"/>
    </font>
    <font>
      <b/>
      <sz val="11"/>
      <color indexed="1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gray125">
        <bgColor indexed="27"/>
      </patternFill>
    </fill>
    <fill>
      <patternFill patternType="solid">
        <fgColor indexed="65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gray125">
        <bgColor indexed="51"/>
      </patternFill>
    </fill>
    <fill>
      <patternFill patternType="gray125">
        <bgColor indexed="11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71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19" fillId="0" borderId="0"/>
    <xf numFmtId="40" fontId="20" fillId="0" borderId="0">
      <alignment horizontal="center"/>
    </xf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8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22" fillId="0" borderId="0" applyFont="0" applyFill="0" applyBorder="0" applyAlignment="0" applyProtection="0"/>
    <xf numFmtId="180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80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2" fontId="19" fillId="0" borderId="0" applyFont="0" applyFill="0" applyBorder="0" applyAlignment="0" applyProtection="0"/>
    <xf numFmtId="168" fontId="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13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/>
    <xf numFmtId="0" fontId="11" fillId="0" borderId="0"/>
    <xf numFmtId="0" fontId="23" fillId="0" borderId="0"/>
    <xf numFmtId="0" fontId="11" fillId="0" borderId="0"/>
    <xf numFmtId="0" fontId="13" fillId="0" borderId="0"/>
    <xf numFmtId="0" fontId="2" fillId="0" borderId="0"/>
    <xf numFmtId="0" fontId="31" fillId="0" borderId="0"/>
    <xf numFmtId="0" fontId="34" fillId="0" borderId="0"/>
    <xf numFmtId="39" fontId="4" fillId="0" borderId="0"/>
    <xf numFmtId="182" fontId="1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3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1" applyNumberFormat="0" applyFont="0" applyFill="0" applyAlignment="0" applyProtection="0"/>
  </cellStyleXfs>
  <cellXfs count="488">
    <xf numFmtId="0" fontId="0" fillId="0" borderId="0" xfId="0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Fill="1" applyBorder="1" applyAlignment="1"/>
    <xf numFmtId="0" fontId="2" fillId="0" borderId="0" xfId="0" applyFont="1" applyAlignment="1"/>
    <xf numFmtId="39" fontId="7" fillId="0" borderId="0" xfId="39" applyFont="1" applyFill="1" applyBorder="1" applyAlignment="1" applyProtection="1">
      <alignment horizontal="center"/>
    </xf>
    <xf numFmtId="39" fontId="7" fillId="0" borderId="0" xfId="39" applyFont="1" applyFill="1" applyBorder="1" applyAlignment="1" applyProtection="1"/>
    <xf numFmtId="39" fontId="7" fillId="2" borderId="0" xfId="39" applyFont="1" applyFill="1" applyBorder="1" applyAlignment="1" applyProtection="1"/>
    <xf numFmtId="39" fontId="7" fillId="0" borderId="0" xfId="39" applyFont="1" applyFill="1" applyBorder="1" applyAlignment="1" applyProtection="1">
      <alignment horizontal="right" vertical="center" indent="1"/>
    </xf>
    <xf numFmtId="39" fontId="7" fillId="0" borderId="0" xfId="39" applyFont="1" applyFill="1" applyBorder="1" applyAlignment="1"/>
    <xf numFmtId="49" fontId="7" fillId="0" borderId="0" xfId="39" applyNumberFormat="1" applyFont="1" applyFill="1" applyBorder="1" applyAlignment="1" applyProtection="1">
      <alignment horizontal="left" vertical="top"/>
    </xf>
    <xf numFmtId="39" fontId="7" fillId="0" borderId="0" xfId="39" applyFont="1" applyFill="1" applyBorder="1" applyAlignment="1" applyProtection="1">
      <alignment vertical="top"/>
    </xf>
    <xf numFmtId="39" fontId="5" fillId="0" borderId="2" xfId="39" applyFont="1" applyFill="1" applyBorder="1" applyAlignment="1" applyProtection="1">
      <alignment horizontal="center" vertical="center"/>
      <protection locked="0"/>
    </xf>
    <xf numFmtId="39" fontId="5" fillId="0" borderId="0" xfId="39" applyFont="1" applyFill="1" applyBorder="1" applyAlignment="1" applyProtection="1">
      <alignment horizontal="left"/>
    </xf>
    <xf numFmtId="49" fontId="5" fillId="0" borderId="3" xfId="39" applyNumberFormat="1" applyFont="1" applyFill="1" applyBorder="1" applyAlignment="1" applyProtection="1">
      <alignment horizontal="center" vertical="center"/>
      <protection locked="0"/>
    </xf>
    <xf numFmtId="172" fontId="5" fillId="0" borderId="0" xfId="39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2" borderId="0" xfId="0" applyFont="1" applyFill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2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/>
    <xf numFmtId="0" fontId="8" fillId="2" borderId="4" xfId="0" applyFont="1" applyFill="1" applyBorder="1" applyAlignment="1" applyProtection="1">
      <alignment horizontal="centerContinuous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9" fillId="0" borderId="5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49" fontId="10" fillId="0" borderId="6" xfId="0" applyNumberFormat="1" applyFont="1" applyBorder="1" applyAlignment="1" applyProtection="1">
      <alignment horizontal="center" vertical="center"/>
      <protection locked="0"/>
    </xf>
    <xf numFmtId="170" fontId="10" fillId="0" borderId="6" xfId="0" applyNumberFormat="1" applyFont="1" applyBorder="1" applyAlignment="1" applyProtection="1">
      <alignment vertical="center"/>
      <protection locked="0"/>
    </xf>
    <xf numFmtId="2" fontId="10" fillId="2" borderId="7" xfId="0" applyNumberFormat="1" applyFont="1" applyFill="1" applyBorder="1" applyAlignment="1" applyProtection="1">
      <alignment vertical="center"/>
      <protection locked="0"/>
    </xf>
    <xf numFmtId="170" fontId="10" fillId="0" borderId="8" xfId="0" applyNumberFormat="1" applyFont="1" applyBorder="1" applyAlignment="1" applyProtection="1">
      <alignment vertical="center"/>
    </xf>
    <xf numFmtId="2" fontId="10" fillId="0" borderId="9" xfId="0" applyNumberFormat="1" applyFont="1" applyBorder="1" applyAlignment="1" applyProtection="1">
      <alignment vertical="center"/>
      <protection locked="0"/>
    </xf>
    <xf numFmtId="170" fontId="10" fillId="0" borderId="10" xfId="0" applyNumberFormat="1" applyFont="1" applyBorder="1" applyAlignment="1" applyProtection="1">
      <alignment vertical="center"/>
    </xf>
    <xf numFmtId="170" fontId="10" fillId="0" borderId="11" xfId="0" applyNumberFormat="1" applyFont="1" applyBorder="1" applyAlignment="1" applyProtection="1">
      <alignment vertical="center"/>
    </xf>
    <xf numFmtId="170" fontId="10" fillId="0" borderId="12" xfId="0" applyNumberFormat="1" applyFont="1" applyBorder="1" applyAlignment="1" applyProtection="1">
      <alignment vertical="center"/>
    </xf>
    <xf numFmtId="2" fontId="10" fillId="0" borderId="9" xfId="0" applyNumberFormat="1" applyFont="1" applyBorder="1" applyAlignment="1" applyProtection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2" fontId="10" fillId="0" borderId="9" xfId="0" applyNumberFormat="1" applyFont="1" applyFill="1" applyBorder="1" applyAlignment="1" applyProtection="1">
      <alignment vertical="center"/>
      <protection locked="0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4" fontId="10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49" fontId="10" fillId="0" borderId="5" xfId="0" applyNumberFormat="1" applyFont="1" applyBorder="1" applyAlignment="1" applyProtection="1">
      <alignment horizontal="center" vertical="center"/>
      <protection locked="0"/>
    </xf>
    <xf numFmtId="170" fontId="10" fillId="0" borderId="5" xfId="0" applyNumberFormat="1" applyFont="1" applyBorder="1" applyAlignment="1" applyProtection="1">
      <alignment vertical="center"/>
      <protection locked="0"/>
    </xf>
    <xf numFmtId="2" fontId="10" fillId="2" borderId="9" xfId="0" applyNumberFormat="1" applyFont="1" applyFill="1" applyBorder="1" applyAlignment="1" applyProtection="1">
      <alignment vertical="center"/>
      <protection locked="0"/>
    </xf>
    <xf numFmtId="170" fontId="10" fillId="0" borderId="13" xfId="0" applyNumberFormat="1" applyFont="1" applyBorder="1" applyAlignment="1" applyProtection="1">
      <alignment vertical="center"/>
    </xf>
    <xf numFmtId="170" fontId="10" fillId="0" borderId="14" xfId="0" applyNumberFormat="1" applyFont="1" applyBorder="1" applyAlignment="1" applyProtection="1">
      <alignment vertical="center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49" fontId="10" fillId="2" borderId="5" xfId="0" applyNumberFormat="1" applyFont="1" applyFill="1" applyBorder="1" applyAlignment="1" applyProtection="1">
      <alignment horizontal="center" vertical="center"/>
      <protection locked="0"/>
    </xf>
    <xf numFmtId="170" fontId="10" fillId="2" borderId="5" xfId="0" applyNumberFormat="1" applyFont="1" applyFill="1" applyBorder="1" applyAlignment="1" applyProtection="1">
      <alignment vertical="center"/>
      <protection locked="0"/>
    </xf>
    <xf numFmtId="170" fontId="10" fillId="2" borderId="8" xfId="0" applyNumberFormat="1" applyFont="1" applyFill="1" applyBorder="1" applyAlignment="1" applyProtection="1">
      <alignment vertical="center"/>
    </xf>
    <xf numFmtId="170" fontId="10" fillId="2" borderId="13" xfId="0" applyNumberFormat="1" applyFont="1" applyFill="1" applyBorder="1" applyAlignment="1" applyProtection="1">
      <alignment vertical="center"/>
    </xf>
    <xf numFmtId="170" fontId="10" fillId="2" borderId="14" xfId="0" applyNumberFormat="1" applyFont="1" applyFill="1" applyBorder="1" applyAlignment="1" applyProtection="1">
      <alignment vertical="center"/>
    </xf>
    <xf numFmtId="2" fontId="10" fillId="2" borderId="9" xfId="0" applyNumberFormat="1" applyFont="1" applyFill="1" applyBorder="1" applyAlignment="1" applyProtection="1">
      <alignment vertical="center"/>
    </xf>
    <xf numFmtId="170" fontId="9" fillId="2" borderId="8" xfId="0" applyNumberFormat="1" applyFont="1" applyFill="1" applyBorder="1" applyAlignment="1" applyProtection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70" fontId="10" fillId="0" borderId="15" xfId="0" applyNumberFormat="1" applyFont="1" applyBorder="1" applyAlignment="1" applyProtection="1">
      <alignment vertical="center"/>
    </xf>
    <xf numFmtId="4" fontId="10" fillId="1" borderId="5" xfId="0" applyNumberFormat="1" applyFont="1" applyFill="1" applyBorder="1" applyAlignment="1" applyProtection="1">
      <alignment horizontal="center" vertical="center"/>
      <protection locked="0"/>
    </xf>
    <xf numFmtId="0" fontId="10" fillId="1" borderId="5" xfId="0" applyFont="1" applyFill="1" applyBorder="1" applyAlignment="1" applyProtection="1">
      <alignment horizontal="left" vertical="center"/>
      <protection locked="0"/>
    </xf>
    <xf numFmtId="49" fontId="10" fillId="1" borderId="5" xfId="0" applyNumberFormat="1" applyFont="1" applyFill="1" applyBorder="1" applyAlignment="1" applyProtection="1">
      <alignment horizontal="center" vertical="center"/>
      <protection locked="0"/>
    </xf>
    <xf numFmtId="170" fontId="10" fillId="1" borderId="5" xfId="0" applyNumberFormat="1" applyFont="1" applyFill="1" applyBorder="1" applyAlignment="1" applyProtection="1">
      <alignment vertical="center"/>
      <protection locked="0"/>
    </xf>
    <xf numFmtId="2" fontId="10" fillId="4" borderId="9" xfId="0" applyNumberFormat="1" applyFont="1" applyFill="1" applyBorder="1" applyAlignment="1" applyProtection="1">
      <alignment vertical="center"/>
      <protection locked="0"/>
    </xf>
    <xf numFmtId="170" fontId="10" fillId="1" borderId="8" xfId="0" applyNumberFormat="1" applyFont="1" applyFill="1" applyBorder="1" applyAlignment="1" applyProtection="1">
      <alignment vertical="center"/>
    </xf>
    <xf numFmtId="2" fontId="10" fillId="1" borderId="9" xfId="0" applyNumberFormat="1" applyFont="1" applyFill="1" applyBorder="1" applyAlignment="1" applyProtection="1">
      <alignment vertical="center"/>
      <protection locked="0"/>
    </xf>
    <xf numFmtId="170" fontId="10" fillId="1" borderId="13" xfId="0" applyNumberFormat="1" applyFont="1" applyFill="1" applyBorder="1" applyAlignment="1" applyProtection="1">
      <alignment vertical="center"/>
    </xf>
    <xf numFmtId="170" fontId="10" fillId="1" borderId="14" xfId="0" applyNumberFormat="1" applyFont="1" applyFill="1" applyBorder="1" applyAlignment="1" applyProtection="1">
      <alignment vertical="center"/>
    </xf>
    <xf numFmtId="2" fontId="10" fillId="1" borderId="9" xfId="0" applyNumberFormat="1" applyFont="1" applyFill="1" applyBorder="1" applyAlignment="1" applyProtection="1">
      <alignment vertical="center"/>
    </xf>
    <xf numFmtId="4" fontId="10" fillId="5" borderId="5" xfId="0" applyNumberFormat="1" applyFont="1" applyFill="1" applyBorder="1" applyAlignment="1" applyProtection="1">
      <alignment horizontal="center" vertical="center"/>
      <protection locked="0"/>
    </xf>
    <xf numFmtId="0" fontId="10" fillId="5" borderId="5" xfId="0" applyFont="1" applyFill="1" applyBorder="1" applyAlignment="1" applyProtection="1">
      <alignment horizontal="left" vertical="center"/>
      <protection locked="0"/>
    </xf>
    <xf numFmtId="49" fontId="10" fillId="5" borderId="5" xfId="0" applyNumberFormat="1" applyFont="1" applyFill="1" applyBorder="1" applyAlignment="1" applyProtection="1">
      <alignment horizontal="center" vertical="center"/>
      <protection locked="0"/>
    </xf>
    <xf numFmtId="170" fontId="10" fillId="5" borderId="5" xfId="0" applyNumberFormat="1" applyFont="1" applyFill="1" applyBorder="1" applyAlignment="1" applyProtection="1">
      <alignment vertical="center"/>
      <protection locked="0"/>
    </xf>
    <xf numFmtId="170" fontId="10" fillId="5" borderId="8" xfId="0" applyNumberFormat="1" applyFont="1" applyFill="1" applyBorder="1" applyAlignment="1" applyProtection="1">
      <alignment vertical="center"/>
    </xf>
    <xf numFmtId="2" fontId="10" fillId="5" borderId="9" xfId="0" applyNumberFormat="1" applyFont="1" applyFill="1" applyBorder="1" applyAlignment="1" applyProtection="1">
      <alignment vertical="center"/>
      <protection locked="0"/>
    </xf>
    <xf numFmtId="170" fontId="10" fillId="5" borderId="13" xfId="0" applyNumberFormat="1" applyFont="1" applyFill="1" applyBorder="1" applyAlignment="1" applyProtection="1">
      <alignment vertical="center"/>
    </xf>
    <xf numFmtId="170" fontId="10" fillId="5" borderId="14" xfId="0" applyNumberFormat="1" applyFont="1" applyFill="1" applyBorder="1" applyAlignment="1" applyProtection="1">
      <alignment vertical="center"/>
    </xf>
    <xf numFmtId="2" fontId="10" fillId="5" borderId="9" xfId="0" applyNumberFormat="1" applyFont="1" applyFill="1" applyBorder="1" applyAlignment="1" applyProtection="1">
      <alignment vertical="center"/>
    </xf>
    <xf numFmtId="0" fontId="10" fillId="0" borderId="5" xfId="0" applyFont="1" applyBorder="1" applyAlignment="1" applyProtection="1">
      <alignment horizontal="left" vertical="justify"/>
      <protection locked="0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175" fontId="2" fillId="0" borderId="0" xfId="15" applyNumberFormat="1" applyFont="1" applyBorder="1" applyAlignment="1" applyProtection="1"/>
    <xf numFmtId="0" fontId="5" fillId="0" borderId="16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Continuous" vertical="center"/>
    </xf>
    <xf numFmtId="0" fontId="7" fillId="2" borderId="16" xfId="0" applyFont="1" applyFill="1" applyBorder="1" applyAlignment="1" applyProtection="1">
      <alignment horizontal="centerContinuous"/>
    </xf>
    <xf numFmtId="0" fontId="5" fillId="0" borderId="0" xfId="0" applyFont="1" applyBorder="1" applyAlignment="1" applyProtection="1"/>
    <xf numFmtId="0" fontId="5" fillId="0" borderId="17" xfId="0" applyFont="1" applyBorder="1" applyAlignment="1" applyProtection="1"/>
    <xf numFmtId="0" fontId="5" fillId="0" borderId="17" xfId="0" applyFont="1" applyBorder="1" applyAlignment="1" applyProtection="1">
      <alignment horizontal="centerContinuous" vertical="center"/>
    </xf>
    <xf numFmtId="0" fontId="5" fillId="2" borderId="17" xfId="0" applyFont="1" applyFill="1" applyBorder="1" applyAlignment="1" applyProtection="1">
      <alignment horizontal="centerContinuous" vertical="center"/>
    </xf>
    <xf numFmtId="0" fontId="5" fillId="0" borderId="18" xfId="0" applyFont="1" applyBorder="1" applyAlignment="1" applyProtection="1">
      <alignment horizontal="centerContinuous" vertical="center"/>
    </xf>
    <xf numFmtId="0" fontId="7" fillId="0" borderId="17" xfId="0" applyFont="1" applyFill="1" applyBorder="1" applyAlignment="1"/>
    <xf numFmtId="0" fontId="7" fillId="0" borderId="0" xfId="0" applyFont="1" applyFill="1" applyBorder="1" applyAlignment="1" applyProtection="1"/>
    <xf numFmtId="0" fontId="7" fillId="0" borderId="17" xfId="0" applyFont="1" applyBorder="1" applyAlignment="1" applyProtection="1"/>
    <xf numFmtId="0" fontId="7" fillId="0" borderId="18" xfId="0" applyFont="1" applyBorder="1" applyAlignment="1" applyProtection="1"/>
    <xf numFmtId="0" fontId="7" fillId="0" borderId="0" xfId="0" applyFont="1" applyFill="1" applyBorder="1" applyAlignment="1"/>
    <xf numFmtId="0" fontId="10" fillId="0" borderId="16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/>
    <xf numFmtId="0" fontId="10" fillId="2" borderId="16" xfId="0" applyFont="1" applyFill="1" applyBorder="1" applyAlignment="1" applyProtection="1"/>
    <xf numFmtId="0" fontId="2" fillId="0" borderId="16" xfId="0" applyFont="1" applyBorder="1" applyAlignment="1" applyProtection="1"/>
    <xf numFmtId="0" fontId="10" fillId="0" borderId="0" xfId="0" applyFont="1" applyBorder="1" applyAlignment="1" applyProtection="1">
      <alignment horizontal="right"/>
    </xf>
    <xf numFmtId="10" fontId="10" fillId="2" borderId="0" xfId="0" applyNumberFormat="1" applyFont="1" applyFill="1" applyBorder="1" applyAlignment="1" applyProtection="1">
      <alignment horizontal="right"/>
    </xf>
    <xf numFmtId="170" fontId="10" fillId="0" borderId="19" xfId="0" applyNumberFormat="1" applyFont="1" applyBorder="1" applyAlignment="1" applyProtection="1"/>
    <xf numFmtId="0" fontId="7" fillId="0" borderId="0" xfId="0" applyFont="1" applyBorder="1" applyAlignment="1" applyProtection="1">
      <alignment horizontal="left" indent="2"/>
    </xf>
    <xf numFmtId="0" fontId="2" fillId="0" borderId="19" xfId="0" applyFont="1" applyFill="1" applyBorder="1" applyAlignment="1"/>
    <xf numFmtId="0" fontId="7" fillId="0" borderId="16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9" fontId="7" fillId="0" borderId="3" xfId="0" applyNumberFormat="1" applyFont="1" applyBorder="1" applyAlignment="1" applyProtection="1">
      <alignment horizontal="center"/>
      <protection locked="0"/>
    </xf>
    <xf numFmtId="170" fontId="7" fillId="0" borderId="3" xfId="0" applyNumberFormat="1" applyFont="1" applyBorder="1" applyAlignment="1" applyProtection="1"/>
    <xf numFmtId="0" fontId="7" fillId="2" borderId="16" xfId="0" applyFont="1" applyFill="1" applyBorder="1" applyAlignment="1" applyProtection="1"/>
    <xf numFmtId="0" fontId="7" fillId="0" borderId="0" xfId="0" applyFont="1" applyBorder="1" applyAlignment="1" applyProtection="1">
      <alignment horizontal="right"/>
    </xf>
    <xf numFmtId="0" fontId="7" fillId="0" borderId="16" xfId="0" applyFont="1" applyFill="1" applyBorder="1" applyAlignment="1" applyProtection="1"/>
    <xf numFmtId="0" fontId="7" fillId="0" borderId="0" xfId="0" applyFont="1" applyBorder="1" applyAlignment="1" applyProtection="1"/>
    <xf numFmtId="10" fontId="7" fillId="2" borderId="3" xfId="0" applyNumberFormat="1" applyFont="1" applyFill="1" applyBorder="1" applyAlignment="1" applyProtection="1">
      <alignment horizontal="right"/>
    </xf>
    <xf numFmtId="170" fontId="7" fillId="0" borderId="20" xfId="0" applyNumberFormat="1" applyFont="1" applyBorder="1" applyAlignment="1" applyProtection="1"/>
    <xf numFmtId="9" fontId="7" fillId="0" borderId="21" xfId="0" applyNumberFormat="1" applyFont="1" applyBorder="1" applyAlignment="1" applyProtection="1">
      <alignment horizontal="center"/>
      <protection locked="0"/>
    </xf>
    <xf numFmtId="170" fontId="7" fillId="0" borderId="22" xfId="0" applyNumberFormat="1" applyFont="1" applyBorder="1" applyAlignment="1" applyProtection="1"/>
    <xf numFmtId="10" fontId="7" fillId="2" borderId="0" xfId="0" applyNumberFormat="1" applyFont="1" applyFill="1" applyBorder="1" applyAlignment="1" applyProtection="1">
      <alignment horizontal="right"/>
    </xf>
    <xf numFmtId="170" fontId="7" fillId="0" borderId="19" xfId="0" applyNumberFormat="1" applyFont="1" applyBorder="1" applyAlignment="1" applyProtection="1"/>
    <xf numFmtId="0" fontId="7" fillId="0" borderId="19" xfId="0" applyFont="1" applyFill="1" applyBorder="1" applyAlignment="1"/>
    <xf numFmtId="0" fontId="7" fillId="0" borderId="0" xfId="0" applyFont="1" applyAlignment="1"/>
    <xf numFmtId="9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 applyProtection="1"/>
    <xf numFmtId="0" fontId="7" fillId="0" borderId="16" xfId="0" applyFont="1" applyBorder="1" applyAlignment="1" applyProtection="1"/>
    <xf numFmtId="0" fontId="7" fillId="2" borderId="0" xfId="0" applyFont="1" applyFill="1" applyBorder="1" applyAlignment="1" applyProtection="1"/>
    <xf numFmtId="176" fontId="7" fillId="2" borderId="0" xfId="0" applyNumberFormat="1" applyFont="1" applyFill="1" applyBorder="1" applyAlignment="1" applyProtection="1">
      <alignment horizontal="right"/>
    </xf>
    <xf numFmtId="0" fontId="7" fillId="0" borderId="0" xfId="0" applyFont="1" applyBorder="1" applyAlignment="1"/>
    <xf numFmtId="0" fontId="7" fillId="0" borderId="19" xfId="0" applyFont="1" applyBorder="1" applyAlignment="1"/>
    <xf numFmtId="0" fontId="7" fillId="0" borderId="19" xfId="0" applyFont="1" applyBorder="1" applyAlignment="1" applyProtection="1"/>
    <xf numFmtId="0" fontId="5" fillId="0" borderId="0" xfId="0" applyFont="1" applyBorder="1" applyAlignment="1" applyProtection="1">
      <alignment horizontal="left" indent="2"/>
    </xf>
    <xf numFmtId="177" fontId="7" fillId="0" borderId="0" xfId="25" applyFont="1" applyBorder="1" applyAlignment="1" applyProtection="1"/>
    <xf numFmtId="0" fontId="7" fillId="2" borderId="0" xfId="0" applyFont="1" applyFill="1" applyAlignment="1" applyProtection="1"/>
    <xf numFmtId="0" fontId="10" fillId="0" borderId="23" xfId="0" applyFont="1" applyBorder="1" applyAlignment="1" applyProtection="1">
      <alignment horizontal="center"/>
    </xf>
    <xf numFmtId="0" fontId="10" fillId="0" borderId="24" xfId="0" applyFont="1" applyBorder="1" applyAlignment="1" applyProtection="1">
      <alignment horizontal="center"/>
    </xf>
    <xf numFmtId="0" fontId="10" fillId="0" borderId="24" xfId="0" applyFont="1" applyBorder="1" applyAlignment="1" applyProtection="1"/>
    <xf numFmtId="0" fontId="10" fillId="2" borderId="23" xfId="0" applyFont="1" applyFill="1" applyBorder="1" applyAlignment="1" applyProtection="1"/>
    <xf numFmtId="0" fontId="10" fillId="0" borderId="23" xfId="0" applyFont="1" applyBorder="1" applyAlignment="1" applyProtection="1"/>
    <xf numFmtId="0" fontId="10" fillId="2" borderId="24" xfId="0" applyFont="1" applyFill="1" applyBorder="1" applyAlignment="1" applyProtection="1"/>
    <xf numFmtId="0" fontId="10" fillId="0" borderId="25" xfId="0" applyFont="1" applyBorder="1" applyAlignment="1" applyProtection="1"/>
    <xf numFmtId="0" fontId="9" fillId="0" borderId="24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0" fontId="7" fillId="2" borderId="3" xfId="0" applyFont="1" applyFill="1" applyBorder="1" applyAlignment="1" applyProtection="1">
      <alignment horizontal="centerContinuous"/>
    </xf>
    <xf numFmtId="0" fontId="5" fillId="0" borderId="3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/>
    <xf numFmtId="0" fontId="5" fillId="2" borderId="3" xfId="0" applyFont="1" applyFill="1" applyBorder="1" applyAlignment="1" applyProtection="1">
      <alignment horizontal="centerContinuous" vertical="center"/>
    </xf>
    <xf numFmtId="0" fontId="15" fillId="0" borderId="0" xfId="0" applyFont="1" applyFill="1" applyBorder="1" applyAlignment="1" applyProtection="1"/>
    <xf numFmtId="0" fontId="5" fillId="0" borderId="3" xfId="0" applyFont="1" applyBorder="1" applyAlignment="1" applyProtection="1">
      <alignment horizontal="centerContinuous" vertical="center"/>
    </xf>
    <xf numFmtId="170" fontId="2" fillId="0" borderId="0" xfId="0" applyNumberFormat="1" applyFont="1" applyFill="1" applyBorder="1" applyAlignment="1"/>
    <xf numFmtId="0" fontId="7" fillId="0" borderId="0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/>
    <xf numFmtId="0" fontId="7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horizontal="right"/>
    </xf>
    <xf numFmtId="10" fontId="17" fillId="0" borderId="0" xfId="0" applyNumberFormat="1" applyFont="1" applyFill="1" applyBorder="1" applyAlignment="1">
      <alignment horizontal="left"/>
    </xf>
    <xf numFmtId="10" fontId="17" fillId="2" borderId="0" xfId="0" applyNumberFormat="1" applyFont="1" applyFill="1" applyBorder="1" applyAlignment="1"/>
    <xf numFmtId="0" fontId="17" fillId="2" borderId="0" xfId="0" applyFont="1" applyFill="1" applyBorder="1" applyAlignment="1"/>
    <xf numFmtId="0" fontId="18" fillId="0" borderId="0" xfId="0" applyFont="1" applyFill="1" applyBorder="1" applyAlignment="1"/>
    <xf numFmtId="0" fontId="18" fillId="2" borderId="0" xfId="0" applyFont="1" applyFill="1" applyBorder="1" applyAlignment="1"/>
    <xf numFmtId="39" fontId="17" fillId="0" borderId="0" xfId="39" applyFont="1" applyFill="1" applyBorder="1" applyAlignment="1">
      <alignment horizontal="right" vertical="center"/>
    </xf>
    <xf numFmtId="10" fontId="17" fillId="0" borderId="0" xfId="0" applyNumberFormat="1" applyFont="1" applyFill="1" applyBorder="1" applyAlignment="1"/>
    <xf numFmtId="176" fontId="17" fillId="0" borderId="0" xfId="0" applyNumberFormat="1" applyFont="1" applyFill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/>
    <xf numFmtId="0" fontId="8" fillId="0" borderId="4" xfId="0" applyFont="1" applyFill="1" applyBorder="1" applyAlignment="1" applyProtection="1">
      <alignment horizontal="centerContinuous" vertical="center" wrapText="1"/>
    </xf>
    <xf numFmtId="0" fontId="8" fillId="0" borderId="26" xfId="0" applyFont="1" applyFill="1" applyBorder="1" applyAlignment="1" applyProtection="1">
      <alignment horizontal="centerContinuous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39" fontId="25" fillId="0" borderId="0" xfId="39" applyFont="1" applyFill="1" applyBorder="1" applyAlignment="1" applyProtection="1"/>
    <xf numFmtId="39" fontId="25" fillId="0" borderId="0" xfId="39" applyFont="1" applyFill="1" applyBorder="1" applyAlignment="1" applyProtection="1">
      <alignment horizontal="center"/>
    </xf>
    <xf numFmtId="39" fontId="27" fillId="0" borderId="0" xfId="39" applyFont="1" applyFill="1" applyBorder="1" applyAlignment="1" applyProtection="1"/>
    <xf numFmtId="39" fontId="27" fillId="0" borderId="0" xfId="39" applyFont="1" applyFill="1" applyBorder="1" applyAlignment="1" applyProtection="1">
      <alignment horizontal="right" vertical="center" indent="1"/>
    </xf>
    <xf numFmtId="0" fontId="26" fillId="0" borderId="0" xfId="0" applyFont="1" applyBorder="1" applyAlignment="1" applyProtection="1"/>
    <xf numFmtId="0" fontId="24" fillId="0" borderId="0" xfId="39" applyNumberFormat="1" applyFont="1" applyFill="1" applyBorder="1" applyAlignment="1" applyProtection="1">
      <alignment horizontal="center" vertical="center"/>
      <protection locked="0"/>
    </xf>
    <xf numFmtId="39" fontId="24" fillId="0" borderId="0" xfId="39" applyFont="1" applyFill="1" applyBorder="1" applyAlignment="1" applyProtection="1">
      <alignment horizontal="center" vertical="center"/>
      <protection locked="0"/>
    </xf>
    <xf numFmtId="49" fontId="24" fillId="0" borderId="0" xfId="39" applyNumberFormat="1" applyFont="1" applyFill="1" applyBorder="1" applyAlignment="1" applyProtection="1">
      <alignment horizontal="center" vertical="center"/>
      <protection locked="0"/>
    </xf>
    <xf numFmtId="39" fontId="24" fillId="0" borderId="3" xfId="39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/>
    <xf numFmtId="0" fontId="26" fillId="0" borderId="0" xfId="0" applyFont="1" applyFill="1" applyAlignment="1" applyProtection="1"/>
    <xf numFmtId="0" fontId="26" fillId="0" borderId="0" xfId="0" applyFont="1" applyFill="1" applyAlignment="1"/>
    <xf numFmtId="4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170" fontId="10" fillId="0" borderId="5" xfId="0" applyNumberFormat="1" applyFont="1" applyFill="1" applyBorder="1" applyAlignment="1" applyProtection="1">
      <alignment vertical="center"/>
      <protection locked="0"/>
    </xf>
    <xf numFmtId="170" fontId="10" fillId="0" borderId="8" xfId="0" applyNumberFormat="1" applyFont="1" applyFill="1" applyBorder="1" applyAlignment="1" applyProtection="1">
      <alignment vertical="center"/>
    </xf>
    <xf numFmtId="170" fontId="10" fillId="0" borderId="13" xfId="0" applyNumberFormat="1" applyFont="1" applyFill="1" applyBorder="1" applyAlignment="1" applyProtection="1">
      <alignment vertical="center"/>
    </xf>
    <xf numFmtId="170" fontId="10" fillId="0" borderId="14" xfId="0" applyNumberFormat="1" applyFont="1" applyFill="1" applyBorder="1" applyAlignment="1" applyProtection="1">
      <alignment vertical="center"/>
    </xf>
    <xf numFmtId="2" fontId="10" fillId="0" borderId="9" xfId="0" applyNumberFormat="1" applyFont="1" applyFill="1" applyBorder="1" applyAlignment="1" applyProtection="1">
      <alignment vertical="center"/>
    </xf>
    <xf numFmtId="0" fontId="8" fillId="6" borderId="33" xfId="0" applyFont="1" applyFill="1" applyBorder="1" applyAlignment="1" applyProtection="1">
      <alignment horizontal="centerContinuous" vertical="center" wrapText="1"/>
    </xf>
    <xf numFmtId="0" fontId="8" fillId="6" borderId="34" xfId="0" applyFont="1" applyFill="1" applyBorder="1" applyAlignment="1" applyProtection="1">
      <alignment horizontal="centerContinuous" vertical="center" wrapText="1"/>
    </xf>
    <xf numFmtId="0" fontId="8" fillId="7" borderId="35" xfId="0" applyFont="1" applyFill="1" applyBorder="1" applyAlignment="1" applyProtection="1">
      <alignment horizontal="centerContinuous" vertical="center" wrapText="1"/>
    </xf>
    <xf numFmtId="0" fontId="8" fillId="7" borderId="4" xfId="0" applyFont="1" applyFill="1" applyBorder="1" applyAlignment="1" applyProtection="1">
      <alignment horizontal="centerContinuous" vertical="center" wrapText="1"/>
    </xf>
    <xf numFmtId="2" fontId="10" fillId="7" borderId="36" xfId="0" applyNumberFormat="1" applyFont="1" applyFill="1" applyBorder="1" applyAlignment="1" applyProtection="1">
      <alignment vertical="center"/>
    </xf>
    <xf numFmtId="2" fontId="10" fillId="8" borderId="36" xfId="0" applyNumberFormat="1" applyFont="1" applyFill="1" applyBorder="1" applyAlignment="1" applyProtection="1">
      <alignment vertical="center"/>
    </xf>
    <xf numFmtId="2" fontId="10" fillId="6" borderId="37" xfId="0" applyNumberFormat="1" applyFont="1" applyFill="1" applyBorder="1" applyAlignment="1" applyProtection="1">
      <alignment vertical="center"/>
      <protection locked="0"/>
    </xf>
    <xf numFmtId="2" fontId="10" fillId="6" borderId="38" xfId="0" applyNumberFormat="1" applyFont="1" applyFill="1" applyBorder="1" applyAlignment="1" applyProtection="1">
      <alignment vertical="center"/>
      <protection locked="0"/>
    </xf>
    <xf numFmtId="2" fontId="10" fillId="6" borderId="9" xfId="0" applyNumberFormat="1" applyFont="1" applyFill="1" applyBorder="1" applyAlignment="1" applyProtection="1">
      <alignment vertical="center"/>
      <protection locked="0"/>
    </xf>
    <xf numFmtId="2" fontId="10" fillId="6" borderId="39" xfId="0" applyNumberFormat="1" applyFont="1" applyFill="1" applyBorder="1" applyAlignment="1" applyProtection="1">
      <alignment vertical="center"/>
      <protection locked="0"/>
    </xf>
    <xf numFmtId="2" fontId="10" fillId="9" borderId="37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/>
    <xf numFmtId="4" fontId="12" fillId="0" borderId="0" xfId="0" applyNumberFormat="1" applyFont="1"/>
    <xf numFmtId="4" fontId="28" fillId="0" borderId="0" xfId="0" applyNumberFormat="1" applyFont="1"/>
    <xf numFmtId="0" fontId="6" fillId="0" borderId="26" xfId="0" applyFont="1" applyFill="1" applyBorder="1" applyAlignment="1" applyProtection="1">
      <alignment horizontal="center" vertical="center"/>
    </xf>
    <xf numFmtId="0" fontId="6" fillId="0" borderId="40" xfId="0" applyFont="1" applyFill="1" applyBorder="1" applyAlignment="1" applyProtection="1">
      <alignment horizontal="center" vertical="center"/>
    </xf>
    <xf numFmtId="0" fontId="6" fillId="0" borderId="40" xfId="0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horizontal="right" vertical="center"/>
    </xf>
    <xf numFmtId="0" fontId="6" fillId="0" borderId="26" xfId="0" applyFont="1" applyFill="1" applyBorder="1" applyAlignment="1" applyProtection="1">
      <alignment vertical="center"/>
    </xf>
    <xf numFmtId="170" fontId="6" fillId="0" borderId="35" xfId="0" applyNumberFormat="1" applyFont="1" applyFill="1" applyBorder="1" applyAlignment="1" applyProtection="1">
      <alignment vertical="center"/>
    </xf>
    <xf numFmtId="170" fontId="6" fillId="0" borderId="40" xfId="0" applyNumberFormat="1" applyFont="1" applyFill="1" applyBorder="1" applyAlignment="1" applyProtection="1">
      <alignment vertical="center"/>
    </xf>
    <xf numFmtId="0" fontId="6" fillId="0" borderId="41" xfId="0" applyFont="1" applyFill="1" applyBorder="1" applyAlignment="1" applyProtection="1">
      <alignment vertical="center"/>
    </xf>
    <xf numFmtId="170" fontId="6" fillId="0" borderId="42" xfId="0" applyNumberFormat="1" applyFont="1" applyFill="1" applyBorder="1" applyAlignment="1" applyProtection="1">
      <alignment vertical="center"/>
    </xf>
    <xf numFmtId="0" fontId="6" fillId="0" borderId="4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vertical="center"/>
    </xf>
    <xf numFmtId="0" fontId="2" fillId="0" borderId="20" xfId="0" applyFont="1" applyFill="1" applyBorder="1" applyAlignment="1" applyProtection="1">
      <alignment horizontal="right" vertical="center"/>
    </xf>
    <xf numFmtId="9" fontId="6" fillId="0" borderId="7" xfId="0" applyNumberFormat="1" applyFont="1" applyFill="1" applyBorder="1" applyAlignment="1" applyProtection="1">
      <alignment vertical="center"/>
      <protection locked="0"/>
    </xf>
    <xf numFmtId="170" fontId="2" fillId="0" borderId="12" xfId="0" applyNumberFormat="1" applyFont="1" applyFill="1" applyBorder="1" applyAlignment="1" applyProtection="1">
      <alignment vertical="center"/>
    </xf>
    <xf numFmtId="9" fontId="6" fillId="0" borderId="7" xfId="0" applyNumberFormat="1" applyFont="1" applyFill="1" applyBorder="1" applyAlignment="1" applyProtection="1">
      <alignment vertical="center"/>
    </xf>
    <xf numFmtId="170" fontId="2" fillId="0" borderId="10" xfId="0" applyNumberFormat="1" applyFont="1" applyFill="1" applyBorder="1" applyAlignment="1" applyProtection="1">
      <alignment vertical="center"/>
    </xf>
    <xf numFmtId="9" fontId="6" fillId="0" borderId="44" xfId="0" applyNumberFormat="1" applyFont="1" applyFill="1" applyBorder="1" applyAlignment="1" applyProtection="1">
      <alignment vertical="center"/>
    </xf>
    <xf numFmtId="170" fontId="2" fillId="0" borderId="11" xfId="0" applyNumberFormat="1" applyFont="1" applyFill="1" applyBorder="1" applyAlignment="1" applyProtection="1">
      <alignment vertical="center"/>
    </xf>
    <xf numFmtId="0" fontId="6" fillId="0" borderId="45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vertical="center"/>
    </xf>
    <xf numFmtId="0" fontId="2" fillId="0" borderId="46" xfId="0" applyFont="1" applyFill="1" applyBorder="1" applyAlignment="1" applyProtection="1">
      <alignment horizontal="right" vertical="center"/>
    </xf>
    <xf numFmtId="9" fontId="6" fillId="0" borderId="9" xfId="0" applyNumberFormat="1" applyFont="1" applyFill="1" applyBorder="1" applyAlignment="1" applyProtection="1">
      <alignment vertical="center"/>
      <protection locked="0"/>
    </xf>
    <xf numFmtId="170" fontId="2" fillId="0" borderId="8" xfId="0" applyNumberFormat="1" applyFont="1" applyFill="1" applyBorder="1" applyAlignment="1" applyProtection="1">
      <alignment vertical="center"/>
    </xf>
    <xf numFmtId="9" fontId="6" fillId="0" borderId="9" xfId="0" applyNumberFormat="1" applyFont="1" applyFill="1" applyBorder="1" applyAlignment="1" applyProtection="1">
      <alignment vertical="center"/>
    </xf>
    <xf numFmtId="170" fontId="2" fillId="0" borderId="13" xfId="0" applyNumberFormat="1" applyFont="1" applyFill="1" applyBorder="1" applyAlignment="1" applyProtection="1">
      <alignment vertical="center"/>
    </xf>
    <xf numFmtId="9" fontId="6" fillId="0" borderId="37" xfId="0" applyNumberFormat="1" applyFont="1" applyFill="1" applyBorder="1" applyAlignment="1" applyProtection="1">
      <alignment vertical="center"/>
    </xf>
    <xf numFmtId="170" fontId="2" fillId="0" borderId="14" xfId="0" applyNumberFormat="1" applyFont="1" applyFill="1" applyBorder="1" applyAlignment="1" applyProtection="1">
      <alignment vertical="center"/>
    </xf>
    <xf numFmtId="9" fontId="6" fillId="0" borderId="47" xfId="0" applyNumberFormat="1" applyFont="1" applyFill="1" applyBorder="1" applyAlignment="1" applyProtection="1">
      <alignment vertical="center"/>
      <protection locked="0"/>
    </xf>
    <xf numFmtId="170" fontId="2" fillId="0" borderId="48" xfId="0" applyNumberFormat="1" applyFont="1" applyFill="1" applyBorder="1" applyAlignment="1" applyProtection="1">
      <alignment vertical="center"/>
    </xf>
    <xf numFmtId="9" fontId="6" fillId="0" borderId="47" xfId="0" applyNumberFormat="1" applyFont="1" applyFill="1" applyBorder="1" applyAlignment="1" applyProtection="1">
      <alignment vertical="center"/>
    </xf>
    <xf numFmtId="170" fontId="2" fillId="0" borderId="49" xfId="0" applyNumberFormat="1" applyFont="1" applyFill="1" applyBorder="1" applyAlignment="1" applyProtection="1">
      <alignment vertical="center"/>
    </xf>
    <xf numFmtId="9" fontId="6" fillId="0" borderId="50" xfId="0" applyNumberFormat="1" applyFont="1" applyFill="1" applyBorder="1" applyAlignment="1" applyProtection="1">
      <alignment vertical="center"/>
    </xf>
    <xf numFmtId="170" fontId="2" fillId="0" borderId="51" xfId="0" applyNumberFormat="1" applyFont="1" applyFill="1" applyBorder="1" applyAlignment="1" applyProtection="1">
      <alignment vertical="center"/>
    </xf>
    <xf numFmtId="0" fontId="6" fillId="0" borderId="5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2" fillId="0" borderId="53" xfId="0" applyFont="1" applyFill="1" applyBorder="1" applyAlignment="1" applyProtection="1">
      <alignment horizontal="right" vertical="center"/>
    </xf>
    <xf numFmtId="9" fontId="6" fillId="0" borderId="27" xfId="0" applyNumberFormat="1" applyFont="1" applyFill="1" applyBorder="1" applyAlignment="1" applyProtection="1">
      <alignment vertical="center"/>
      <protection locked="0"/>
    </xf>
    <xf numFmtId="170" fontId="2" fillId="0" borderId="28" xfId="0" applyNumberFormat="1" applyFont="1" applyFill="1" applyBorder="1" applyAlignment="1" applyProtection="1">
      <alignment vertical="center"/>
    </xf>
    <xf numFmtId="9" fontId="6" fillId="0" borderId="27" xfId="0" applyNumberFormat="1" applyFont="1" applyFill="1" applyBorder="1" applyAlignment="1" applyProtection="1">
      <alignment vertical="center"/>
    </xf>
    <xf numFmtId="170" fontId="2" fillId="0" borderId="29" xfId="0" applyNumberFormat="1" applyFont="1" applyFill="1" applyBorder="1" applyAlignment="1" applyProtection="1">
      <alignment vertical="center"/>
    </xf>
    <xf numFmtId="9" fontId="6" fillId="0" borderId="30" xfId="0" applyNumberFormat="1" applyFont="1" applyFill="1" applyBorder="1" applyAlignment="1" applyProtection="1">
      <alignment vertical="center"/>
    </xf>
    <xf numFmtId="170" fontId="2" fillId="0" borderId="31" xfId="0" applyNumberFormat="1" applyFont="1" applyFill="1" applyBorder="1" applyAlignment="1" applyProtection="1">
      <alignment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vertical="center"/>
    </xf>
    <xf numFmtId="0" fontId="5" fillId="0" borderId="35" xfId="0" applyFont="1" applyFill="1" applyBorder="1" applyAlignment="1" applyProtection="1">
      <alignment horizontal="right" vertical="center"/>
    </xf>
    <xf numFmtId="0" fontId="5" fillId="0" borderId="26" xfId="0" applyFont="1" applyFill="1" applyBorder="1" applyAlignment="1" applyProtection="1">
      <alignment vertical="center"/>
    </xf>
    <xf numFmtId="170" fontId="5" fillId="0" borderId="35" xfId="0" applyNumberFormat="1" applyFont="1" applyFill="1" applyBorder="1" applyAlignment="1" applyProtection="1">
      <alignment vertical="center"/>
    </xf>
    <xf numFmtId="170" fontId="5" fillId="0" borderId="40" xfId="0" applyNumberFormat="1" applyFont="1" applyFill="1" applyBorder="1" applyAlignment="1" applyProtection="1">
      <alignment vertical="center"/>
    </xf>
    <xf numFmtId="0" fontId="5" fillId="0" borderId="54" xfId="0" applyFont="1" applyFill="1" applyBorder="1" applyAlignment="1" applyProtection="1">
      <alignment vertical="center"/>
    </xf>
    <xf numFmtId="170" fontId="5" fillId="0" borderId="55" xfId="0" applyNumberFormat="1" applyFont="1" applyFill="1" applyBorder="1" applyAlignment="1" applyProtection="1">
      <alignment vertical="center"/>
    </xf>
    <xf numFmtId="0" fontId="5" fillId="0" borderId="17" xfId="0" applyFont="1" applyFill="1" applyBorder="1" applyAlignment="1" applyProtection="1">
      <alignment vertical="center"/>
    </xf>
    <xf numFmtId="43" fontId="7" fillId="0" borderId="26" xfId="15" applyFont="1" applyFill="1" applyBorder="1" applyAlignment="1" applyProtection="1">
      <alignment vertical="center"/>
    </xf>
    <xf numFmtId="174" fontId="7" fillId="0" borderId="40" xfId="15" applyNumberFormat="1" applyFont="1" applyFill="1" applyBorder="1" applyAlignment="1" applyProtection="1">
      <alignment vertical="center"/>
    </xf>
    <xf numFmtId="2" fontId="10" fillId="0" borderId="37" xfId="0" applyNumberFormat="1" applyFont="1" applyFill="1" applyBorder="1" applyAlignment="1" applyProtection="1">
      <alignment vertical="center"/>
      <protection locked="0"/>
    </xf>
    <xf numFmtId="2" fontId="10" fillId="0" borderId="36" xfId="0" applyNumberFormat="1" applyFont="1" applyFill="1" applyBorder="1" applyAlignment="1" applyProtection="1">
      <alignment vertical="center"/>
    </xf>
    <xf numFmtId="0" fontId="14" fillId="10" borderId="23" xfId="0" applyFont="1" applyFill="1" applyBorder="1" applyAlignment="1" applyProtection="1">
      <alignment vertical="center"/>
    </xf>
    <xf numFmtId="0" fontId="14" fillId="10" borderId="24" xfId="0" applyFont="1" applyFill="1" applyBorder="1" applyAlignment="1" applyProtection="1">
      <alignment vertical="center"/>
    </xf>
    <xf numFmtId="0" fontId="14" fillId="2" borderId="24" xfId="0" applyFont="1" applyFill="1" applyBorder="1" applyAlignment="1" applyProtection="1">
      <alignment vertic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Alignment="1" applyProtection="1"/>
    <xf numFmtId="0" fontId="2" fillId="0" borderId="17" xfId="0" applyFont="1" applyFill="1" applyBorder="1" applyAlignment="1" applyProtection="1"/>
    <xf numFmtId="175" fontId="2" fillId="0" borderId="17" xfId="15" applyNumberFormat="1" applyFont="1" applyBorder="1" applyAlignment="1" applyProtection="1"/>
    <xf numFmtId="43" fontId="2" fillId="0" borderId="17" xfId="15" applyFont="1" applyBorder="1" applyAlignment="1" applyProtection="1"/>
    <xf numFmtId="4" fontId="10" fillId="10" borderId="5" xfId="0" applyNumberFormat="1" applyFont="1" applyFill="1" applyBorder="1" applyAlignment="1" applyProtection="1">
      <alignment horizontal="center" vertical="center"/>
      <protection locked="0"/>
    </xf>
    <xf numFmtId="0" fontId="10" fillId="10" borderId="5" xfId="0" applyFont="1" applyFill="1" applyBorder="1" applyAlignment="1" applyProtection="1">
      <alignment horizontal="left" vertical="center"/>
      <protection locked="0"/>
    </xf>
    <xf numFmtId="49" fontId="10" fillId="10" borderId="5" xfId="0" applyNumberFormat="1" applyFont="1" applyFill="1" applyBorder="1" applyAlignment="1" applyProtection="1">
      <alignment horizontal="center" vertical="center"/>
      <protection locked="0"/>
    </xf>
    <xf numFmtId="170" fontId="10" fillId="10" borderId="5" xfId="0" applyNumberFormat="1" applyFont="1" applyFill="1" applyBorder="1" applyAlignment="1" applyProtection="1">
      <alignment vertical="center"/>
      <protection locked="0"/>
    </xf>
    <xf numFmtId="2" fontId="10" fillId="10" borderId="9" xfId="0" applyNumberFormat="1" applyFont="1" applyFill="1" applyBorder="1" applyAlignment="1" applyProtection="1">
      <alignment vertical="center"/>
      <protection locked="0"/>
    </xf>
    <xf numFmtId="170" fontId="10" fillId="10" borderId="8" xfId="0" applyNumberFormat="1" applyFont="1" applyFill="1" applyBorder="1" applyAlignment="1" applyProtection="1">
      <alignment vertical="center"/>
    </xf>
    <xf numFmtId="2" fontId="10" fillId="10" borderId="37" xfId="0" applyNumberFormat="1" applyFont="1" applyFill="1" applyBorder="1" applyAlignment="1" applyProtection="1">
      <alignment vertical="center"/>
      <protection locked="0"/>
    </xf>
    <xf numFmtId="170" fontId="10" fillId="10" borderId="13" xfId="0" applyNumberFormat="1" applyFont="1" applyFill="1" applyBorder="1" applyAlignment="1" applyProtection="1">
      <alignment vertical="center"/>
    </xf>
    <xf numFmtId="170" fontId="10" fillId="10" borderId="14" xfId="0" applyNumberFormat="1" applyFont="1" applyFill="1" applyBorder="1" applyAlignment="1" applyProtection="1">
      <alignment vertical="center"/>
    </xf>
    <xf numFmtId="2" fontId="10" fillId="10" borderId="36" xfId="0" applyNumberFormat="1" applyFont="1" applyFill="1" applyBorder="1" applyAlignment="1" applyProtection="1">
      <alignment vertical="center"/>
    </xf>
    <xf numFmtId="2" fontId="10" fillId="10" borderId="9" xfId="0" applyNumberFormat="1" applyFont="1" applyFill="1" applyBorder="1" applyAlignment="1" applyProtection="1">
      <alignment vertical="center"/>
    </xf>
    <xf numFmtId="0" fontId="10" fillId="10" borderId="5" xfId="0" applyFont="1" applyFill="1" applyBorder="1" applyAlignment="1" applyProtection="1">
      <alignment horizontal="left" vertical="center" wrapText="1"/>
      <protection locked="0"/>
    </xf>
    <xf numFmtId="4" fontId="9" fillId="10" borderId="5" xfId="0" applyNumberFormat="1" applyFont="1" applyFill="1" applyBorder="1" applyAlignment="1" applyProtection="1">
      <alignment horizontal="center" vertical="center"/>
      <protection locked="0"/>
    </xf>
    <xf numFmtId="0" fontId="10" fillId="10" borderId="5" xfId="0" applyFont="1" applyFill="1" applyBorder="1" applyAlignment="1" applyProtection="1">
      <alignment horizontal="left" vertical="justify"/>
      <protection locked="0"/>
    </xf>
    <xf numFmtId="0" fontId="10" fillId="10" borderId="4" xfId="0" applyFont="1" applyFill="1" applyBorder="1"/>
    <xf numFmtId="0" fontId="10" fillId="10" borderId="0" xfId="0" applyFont="1" applyFill="1" applyAlignment="1">
      <alignment vertical="center"/>
    </xf>
    <xf numFmtId="0" fontId="10" fillId="10" borderId="4" xfId="34" applyNumberFormat="1" applyFont="1" applyFill="1" applyBorder="1" applyAlignment="1" applyProtection="1">
      <alignment horizontal="center"/>
    </xf>
    <xf numFmtId="0" fontId="7" fillId="10" borderId="16" xfId="35" applyFont="1" applyFill="1" applyBorder="1"/>
    <xf numFmtId="170" fontId="10" fillId="10" borderId="46" xfId="0" applyNumberFormat="1" applyFont="1" applyFill="1" applyBorder="1" applyAlignment="1" applyProtection="1">
      <alignment vertical="center"/>
    </xf>
    <xf numFmtId="2" fontId="10" fillId="10" borderId="37" xfId="0" applyNumberFormat="1" applyFont="1" applyFill="1" applyBorder="1" applyAlignment="1" applyProtection="1">
      <alignment vertical="center"/>
    </xf>
    <xf numFmtId="4" fontId="10" fillId="10" borderId="37" xfId="34" applyNumberFormat="1" applyFont="1" applyFill="1" applyBorder="1" applyAlignment="1" applyProtection="1">
      <alignment horizontal="right"/>
    </xf>
    <xf numFmtId="4" fontId="10" fillId="10" borderId="37" xfId="0" applyNumberFormat="1" applyFont="1" applyFill="1" applyBorder="1" applyAlignment="1" applyProtection="1">
      <alignment horizontal="right" vertical="center"/>
    </xf>
    <xf numFmtId="4" fontId="10" fillId="10" borderId="36" xfId="0" applyNumberFormat="1" applyFont="1" applyFill="1" applyBorder="1" applyAlignment="1" applyProtection="1">
      <alignment horizontal="right" vertical="center"/>
    </xf>
    <xf numFmtId="2" fontId="10" fillId="9" borderId="9" xfId="0" applyNumberFormat="1" applyFont="1" applyFill="1" applyBorder="1" applyAlignment="1" applyProtection="1">
      <alignment vertical="center"/>
      <protection locked="0"/>
    </xf>
    <xf numFmtId="2" fontId="10" fillId="6" borderId="56" xfId="0" applyNumberFormat="1" applyFont="1" applyFill="1" applyBorder="1" applyAlignment="1" applyProtection="1">
      <alignment vertical="center"/>
      <protection locked="0"/>
    </xf>
    <xf numFmtId="0" fontId="8" fillId="6" borderId="4" xfId="0" applyFont="1" applyFill="1" applyBorder="1" applyAlignment="1" applyProtection="1">
      <alignment horizontal="centerContinuous" vertical="center" wrapText="1"/>
    </xf>
    <xf numFmtId="0" fontId="7" fillId="10" borderId="5" xfId="35" applyFont="1" applyFill="1" applyBorder="1"/>
    <xf numFmtId="4" fontId="10" fillId="11" borderId="5" xfId="0" applyNumberFormat="1" applyFont="1" applyFill="1" applyBorder="1" applyAlignment="1" applyProtection="1">
      <alignment horizontal="center" vertical="center"/>
      <protection locked="0"/>
    </xf>
    <xf numFmtId="0" fontId="10" fillId="11" borderId="5" xfId="0" applyFont="1" applyFill="1" applyBorder="1" applyAlignment="1" applyProtection="1">
      <alignment horizontal="left" vertical="center"/>
      <protection locked="0"/>
    </xf>
    <xf numFmtId="49" fontId="10" fillId="11" borderId="5" xfId="0" applyNumberFormat="1" applyFont="1" applyFill="1" applyBorder="1" applyAlignment="1" applyProtection="1">
      <alignment horizontal="center" vertical="center"/>
      <protection locked="0"/>
    </xf>
    <xf numFmtId="170" fontId="10" fillId="11" borderId="5" xfId="0" applyNumberFormat="1" applyFont="1" applyFill="1" applyBorder="1" applyAlignment="1" applyProtection="1">
      <alignment vertical="center"/>
      <protection locked="0"/>
    </xf>
    <xf numFmtId="2" fontId="10" fillId="11" borderId="9" xfId="0" applyNumberFormat="1" applyFont="1" applyFill="1" applyBorder="1" applyAlignment="1" applyProtection="1">
      <alignment vertical="center"/>
      <protection locked="0"/>
    </xf>
    <xf numFmtId="170" fontId="10" fillId="11" borderId="8" xfId="0" applyNumberFormat="1" applyFont="1" applyFill="1" applyBorder="1" applyAlignment="1" applyProtection="1">
      <alignment vertical="center"/>
    </xf>
    <xf numFmtId="170" fontId="10" fillId="11" borderId="13" xfId="0" applyNumberFormat="1" applyFont="1" applyFill="1" applyBorder="1" applyAlignment="1" applyProtection="1">
      <alignment vertical="center"/>
    </xf>
    <xf numFmtId="170" fontId="10" fillId="11" borderId="14" xfId="0" applyNumberFormat="1" applyFont="1" applyFill="1" applyBorder="1" applyAlignment="1" applyProtection="1">
      <alignment vertical="center"/>
    </xf>
    <xf numFmtId="2" fontId="10" fillId="11" borderId="36" xfId="0" applyNumberFormat="1" applyFont="1" applyFill="1" applyBorder="1" applyAlignment="1" applyProtection="1">
      <alignment vertical="center"/>
    </xf>
    <xf numFmtId="2" fontId="10" fillId="11" borderId="9" xfId="0" applyNumberFormat="1" applyFont="1" applyFill="1" applyBorder="1" applyAlignment="1" applyProtection="1">
      <alignment vertical="center"/>
    </xf>
    <xf numFmtId="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 applyProtection="1">
      <alignment horizontal="left" vertical="center"/>
      <protection locked="0"/>
    </xf>
    <xf numFmtId="49" fontId="10" fillId="3" borderId="5" xfId="0" applyNumberFormat="1" applyFont="1" applyFill="1" applyBorder="1" applyAlignment="1" applyProtection="1">
      <alignment horizontal="center" vertical="center"/>
      <protection locked="0"/>
    </xf>
    <xf numFmtId="170" fontId="10" fillId="3" borderId="5" xfId="0" applyNumberFormat="1" applyFont="1" applyFill="1" applyBorder="1" applyAlignment="1" applyProtection="1">
      <alignment vertical="center"/>
      <protection locked="0"/>
    </xf>
    <xf numFmtId="2" fontId="10" fillId="3" borderId="9" xfId="0" applyNumberFormat="1" applyFont="1" applyFill="1" applyBorder="1" applyAlignment="1" applyProtection="1">
      <alignment vertical="center"/>
      <protection locked="0"/>
    </xf>
    <xf numFmtId="170" fontId="10" fillId="3" borderId="8" xfId="0" applyNumberFormat="1" applyFont="1" applyFill="1" applyBorder="1" applyAlignment="1" applyProtection="1">
      <alignment vertical="center"/>
    </xf>
    <xf numFmtId="170" fontId="10" fillId="3" borderId="13" xfId="0" applyNumberFormat="1" applyFont="1" applyFill="1" applyBorder="1" applyAlignment="1" applyProtection="1">
      <alignment vertical="center"/>
    </xf>
    <xf numFmtId="170" fontId="10" fillId="3" borderId="14" xfId="0" applyNumberFormat="1" applyFont="1" applyFill="1" applyBorder="1" applyAlignment="1" applyProtection="1">
      <alignment vertical="center"/>
    </xf>
    <xf numFmtId="2" fontId="10" fillId="3" borderId="36" xfId="0" applyNumberFormat="1" applyFont="1" applyFill="1" applyBorder="1" applyAlignment="1" applyProtection="1">
      <alignment vertical="center"/>
    </xf>
    <xf numFmtId="2" fontId="10" fillId="3" borderId="9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Continuous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Continuous" vertical="center"/>
    </xf>
    <xf numFmtId="0" fontId="10" fillId="10" borderId="5" xfId="35" applyFont="1" applyFill="1" applyBorder="1"/>
    <xf numFmtId="0" fontId="10" fillId="10" borderId="57" xfId="35" applyFont="1" applyFill="1" applyBorder="1" applyAlignment="1">
      <alignment horizontal="center" vertical="center"/>
    </xf>
    <xf numFmtId="0" fontId="10" fillId="10" borderId="5" xfId="35" applyFont="1" applyFill="1" applyBorder="1" applyAlignment="1">
      <alignment horizontal="center" wrapText="1"/>
    </xf>
    <xf numFmtId="0" fontId="10" fillId="10" borderId="5" xfId="35" applyFont="1" applyFill="1" applyBorder="1" applyAlignment="1">
      <alignment horizontal="center" vertical="center"/>
    </xf>
    <xf numFmtId="0" fontId="10" fillId="3" borderId="5" xfId="0" applyFont="1" applyFill="1" applyBorder="1" applyAlignment="1" applyProtection="1">
      <alignment horizontal="left" vertical="justify"/>
      <protection locked="0"/>
    </xf>
    <xf numFmtId="0" fontId="10" fillId="3" borderId="5" xfId="35" applyFont="1" applyFill="1" applyBorder="1" applyAlignment="1">
      <alignment horizontal="center" vertical="center"/>
    </xf>
    <xf numFmtId="4" fontId="10" fillId="3" borderId="37" xfId="34" applyNumberFormat="1" applyFont="1" applyFill="1" applyBorder="1" applyAlignment="1" applyProtection="1">
      <alignment horizontal="right"/>
    </xf>
    <xf numFmtId="170" fontId="10" fillId="3" borderId="46" xfId="0" applyNumberFormat="1" applyFont="1" applyFill="1" applyBorder="1" applyAlignment="1" applyProtection="1">
      <alignment vertical="center"/>
    </xf>
    <xf numFmtId="0" fontId="10" fillId="3" borderId="58" xfId="0" applyFont="1" applyFill="1" applyBorder="1" applyAlignment="1" applyProtection="1">
      <alignment horizontal="left" vertical="justify"/>
      <protection locked="0"/>
    </xf>
    <xf numFmtId="0" fontId="10" fillId="3" borderId="58" xfId="35" applyFont="1" applyFill="1" applyBorder="1" applyAlignment="1">
      <alignment horizontal="center" vertical="center"/>
    </xf>
    <xf numFmtId="4" fontId="10" fillId="3" borderId="37" xfId="0" applyNumberFormat="1" applyFont="1" applyFill="1" applyBorder="1" applyAlignment="1" applyProtection="1">
      <alignment horizontal="right" vertical="center"/>
    </xf>
    <xf numFmtId="49" fontId="32" fillId="0" borderId="4" xfId="0" applyNumberFormat="1" applyFont="1" applyFill="1" applyBorder="1" applyAlignment="1" applyProtection="1">
      <alignment horizontal="justify" vertical="center" wrapText="1"/>
      <protection locked="0"/>
    </xf>
    <xf numFmtId="0" fontId="32" fillId="0" borderId="0" xfId="0" applyFont="1" applyFill="1" applyBorder="1" applyAlignment="1">
      <alignment horizontal="justify" vertical="center" wrapText="1"/>
    </xf>
    <xf numFmtId="4" fontId="35" fillId="10" borderId="4" xfId="38" applyNumberFormat="1" applyFont="1" applyFill="1" applyBorder="1" applyAlignment="1">
      <alignment horizontal="center" vertical="center"/>
    </xf>
    <xf numFmtId="0" fontId="35" fillId="0" borderId="0" xfId="38" applyFont="1" applyFill="1" applyAlignment="1">
      <alignment vertical="center"/>
    </xf>
    <xf numFmtId="4" fontId="35" fillId="0" borderId="4" xfId="38" applyNumberFormat="1" applyFont="1" applyFill="1" applyBorder="1" applyAlignment="1">
      <alignment horizontal="center" vertical="center"/>
    </xf>
    <xf numFmtId="4" fontId="35" fillId="0" borderId="59" xfId="38" applyNumberFormat="1" applyFont="1" applyFill="1" applyBorder="1" applyAlignment="1">
      <alignment horizontal="center" vertical="center"/>
    </xf>
    <xf numFmtId="183" fontId="35" fillId="0" borderId="41" xfId="38" applyNumberFormat="1" applyFont="1" applyFill="1" applyBorder="1" applyAlignment="1">
      <alignment horizontal="right" vertical="center"/>
    </xf>
    <xf numFmtId="0" fontId="35" fillId="10" borderId="4" xfId="38" applyFont="1" applyFill="1" applyBorder="1" applyAlignment="1">
      <alignment horizontal="center" vertical="center"/>
    </xf>
    <xf numFmtId="0" fontId="35" fillId="0" borderId="4" xfId="38" applyFont="1" applyFill="1" applyBorder="1" applyAlignment="1">
      <alignment horizontal="center" vertical="center" wrapText="1"/>
    </xf>
    <xf numFmtId="4" fontId="39" fillId="0" borderId="0" xfId="38" applyNumberFormat="1" applyFont="1" applyFill="1" applyAlignment="1">
      <alignment horizontal="left" vertical="center"/>
    </xf>
    <xf numFmtId="0" fontId="40" fillId="0" borderId="0" xfId="38" applyFont="1" applyFill="1" applyAlignment="1">
      <alignment vertical="center"/>
    </xf>
    <xf numFmtId="4" fontId="40" fillId="0" borderId="0" xfId="38" applyNumberFormat="1" applyFont="1" applyFill="1" applyAlignment="1">
      <alignment horizontal="center" vertical="center"/>
    </xf>
    <xf numFmtId="0" fontId="40" fillId="0" borderId="0" xfId="38" applyFont="1" applyFill="1" applyAlignment="1">
      <alignment horizontal="center" vertical="center"/>
    </xf>
    <xf numFmtId="0" fontId="40" fillId="0" borderId="4" xfId="0" applyFont="1" applyFill="1" applyBorder="1" applyAlignment="1" applyProtection="1">
      <alignment horizontal="justify" vertical="center" wrapText="1"/>
      <protection locked="0"/>
    </xf>
    <xf numFmtId="170" fontId="40" fillId="0" borderId="4" xfId="0" applyNumberFormat="1" applyFont="1" applyFill="1" applyBorder="1" applyAlignment="1" applyProtection="1">
      <alignment horizontal="justify" vertical="center" wrapText="1"/>
    </xf>
    <xf numFmtId="0" fontId="40" fillId="0" borderId="0" xfId="0" applyFont="1" applyFill="1" applyBorder="1" applyAlignment="1">
      <alignment horizontal="justify" vertical="center" wrapText="1"/>
    </xf>
    <xf numFmtId="0" fontId="35" fillId="0" borderId="4" xfId="38" applyFont="1" applyFill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40" fillId="0" borderId="0" xfId="38" applyFont="1" applyAlignment="1">
      <alignment horizontal="justify" vertical="center" wrapText="1"/>
    </xf>
    <xf numFmtId="49" fontId="4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4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wrapText="1"/>
    </xf>
    <xf numFmtId="0" fontId="40" fillId="0" borderId="4" xfId="38" applyFont="1" applyFill="1" applyBorder="1" applyAlignment="1">
      <alignment horizontal="center" vertical="center"/>
    </xf>
    <xf numFmtId="0" fontId="41" fillId="0" borderId="0" xfId="0" applyFont="1"/>
    <xf numFmtId="0" fontId="33" fillId="0" borderId="4" xfId="0" applyFont="1" applyFill="1" applyBorder="1" applyAlignment="1">
      <alignment wrapText="1"/>
    </xf>
    <xf numFmtId="0" fontId="33" fillId="0" borderId="4" xfId="0" applyFont="1" applyFill="1" applyBorder="1" applyAlignment="1" applyProtection="1">
      <alignment horizontal="justify" vertical="center" wrapText="1"/>
      <protection locked="0"/>
    </xf>
    <xf numFmtId="4" fontId="35" fillId="0" borderId="0" xfId="38" applyNumberFormat="1" applyFont="1" applyFill="1" applyBorder="1" applyAlignment="1">
      <alignment horizontal="center" vertical="center"/>
    </xf>
    <xf numFmtId="0" fontId="35" fillId="0" borderId="0" xfId="38" applyFont="1" applyFill="1" applyBorder="1" applyAlignment="1">
      <alignment horizontal="center" vertical="center" wrapText="1"/>
    </xf>
    <xf numFmtId="4" fontId="40" fillId="0" borderId="0" xfId="38" applyNumberFormat="1" applyFont="1" applyFill="1" applyBorder="1" applyAlignment="1">
      <alignment horizontal="center" vertical="center"/>
    </xf>
    <xf numFmtId="0" fontId="35" fillId="0" borderId="0" xfId="38" applyFont="1" applyFill="1" applyBorder="1" applyAlignment="1">
      <alignment horizontal="center" vertical="center"/>
    </xf>
    <xf numFmtId="183" fontId="37" fillId="0" borderId="60" xfId="38" applyNumberFormat="1" applyFont="1" applyFill="1" applyBorder="1" applyAlignment="1">
      <alignment horizontal="center" vertical="center"/>
    </xf>
    <xf numFmtId="4" fontId="36" fillId="0" borderId="61" xfId="38" applyNumberFormat="1" applyFont="1" applyFill="1" applyBorder="1" applyAlignment="1">
      <alignment horizontal="center" vertical="center"/>
    </xf>
    <xf numFmtId="183" fontId="35" fillId="0" borderId="62" xfId="38" applyNumberFormat="1" applyFont="1" applyFill="1" applyBorder="1" applyAlignment="1">
      <alignment horizontal="right" vertical="center"/>
    </xf>
    <xf numFmtId="183" fontId="37" fillId="0" borderId="42" xfId="38" applyNumberFormat="1" applyFont="1" applyFill="1" applyBorder="1" applyAlignment="1">
      <alignment horizontal="center" vertical="center"/>
    </xf>
    <xf numFmtId="0" fontId="35" fillId="0" borderId="61" xfId="38" applyFont="1" applyFill="1" applyBorder="1" applyAlignment="1">
      <alignment horizontal="right" vertical="center"/>
    </xf>
    <xf numFmtId="0" fontId="35" fillId="0" borderId="59" xfId="38" applyFont="1" applyFill="1" applyBorder="1" applyAlignment="1">
      <alignment horizontal="right" vertical="center"/>
    </xf>
    <xf numFmtId="0" fontId="35" fillId="10" borderId="4" xfId="38" applyFont="1" applyFill="1" applyBorder="1" applyAlignment="1">
      <alignment horizontal="left" vertical="center"/>
    </xf>
    <xf numFmtId="0" fontId="37" fillId="10" borderId="4" xfId="38" applyFont="1" applyFill="1" applyBorder="1" applyAlignment="1">
      <alignment horizontal="center" vertical="center"/>
    </xf>
    <xf numFmtId="4" fontId="37" fillId="10" borderId="4" xfId="38" applyNumberFormat="1" applyFont="1" applyFill="1" applyBorder="1" applyAlignment="1">
      <alignment horizontal="center" vertical="center"/>
    </xf>
    <xf numFmtId="4" fontId="40" fillId="0" borderId="4" xfId="38" applyNumberFormat="1" applyFont="1" applyFill="1" applyBorder="1" applyAlignment="1">
      <alignment horizontal="center" vertical="center"/>
    </xf>
    <xf numFmtId="0" fontId="40" fillId="0" borderId="4" xfId="38" applyFont="1" applyFill="1" applyBorder="1" applyAlignment="1">
      <alignment horizontal="justify" vertical="center" wrapText="1"/>
    </xf>
    <xf numFmtId="0" fontId="40" fillId="0" borderId="4" xfId="0" applyFont="1" applyFill="1" applyBorder="1" applyAlignment="1">
      <alignment horizontal="justify" vertical="center" wrapText="1"/>
    </xf>
    <xf numFmtId="0" fontId="40" fillId="0" borderId="4" xfId="0" applyFont="1" applyFill="1" applyBorder="1" applyAlignment="1">
      <alignment horizontal="center" vertical="center"/>
    </xf>
    <xf numFmtId="0" fontId="40" fillId="0" borderId="4" xfId="38" applyFont="1" applyFill="1" applyBorder="1" applyAlignment="1">
      <alignment horizontal="left" vertical="center" wrapText="1"/>
    </xf>
    <xf numFmtId="170" fontId="40" fillId="0" borderId="35" xfId="0" applyNumberFormat="1" applyFont="1" applyFill="1" applyBorder="1" applyAlignment="1" applyProtection="1">
      <alignment horizontal="justify" vertical="center" wrapText="1"/>
    </xf>
    <xf numFmtId="170" fontId="32" fillId="0" borderId="35" xfId="0" applyNumberFormat="1" applyFont="1" applyFill="1" applyBorder="1" applyAlignment="1" applyProtection="1">
      <alignment horizontal="justify" vertical="center" wrapText="1"/>
    </xf>
    <xf numFmtId="0" fontId="40" fillId="0" borderId="4" xfId="38" applyFont="1" applyFill="1" applyBorder="1" applyAlignment="1">
      <alignment horizontal="left" vertical="center"/>
    </xf>
    <xf numFmtId="4" fontId="37" fillId="0" borderId="4" xfId="38" applyNumberFormat="1" applyFont="1" applyFill="1" applyBorder="1" applyAlignment="1">
      <alignment horizontal="center" vertical="center"/>
    </xf>
    <xf numFmtId="0" fontId="37" fillId="0" borderId="4" xfId="38" applyFont="1" applyFill="1" applyBorder="1" applyAlignment="1">
      <alignment horizontal="justify" vertical="center" wrapText="1"/>
    </xf>
    <xf numFmtId="0" fontId="37" fillId="0" borderId="4" xfId="38" applyFont="1" applyFill="1" applyBorder="1" applyAlignment="1">
      <alignment horizontal="center" vertical="center"/>
    </xf>
    <xf numFmtId="183" fontId="35" fillId="0" borderId="0" xfId="38" applyNumberFormat="1" applyFont="1" applyFill="1" applyBorder="1" applyAlignment="1">
      <alignment horizontal="right" vertical="center"/>
    </xf>
    <xf numFmtId="0" fontId="42" fillId="0" borderId="0" xfId="38" applyFont="1" applyFill="1" applyAlignment="1">
      <alignment vertical="center"/>
    </xf>
    <xf numFmtId="0" fontId="43" fillId="0" borderId="63" xfId="38" applyFont="1" applyFill="1" applyBorder="1" applyAlignment="1">
      <alignment horizontal="right" vertical="center"/>
    </xf>
    <xf numFmtId="183" fontId="42" fillId="0" borderId="64" xfId="38" applyNumberFormat="1" applyFont="1" applyFill="1" applyBorder="1" applyAlignment="1">
      <alignment horizontal="center" vertical="center"/>
    </xf>
    <xf numFmtId="4" fontId="43" fillId="0" borderId="63" xfId="38" applyNumberFormat="1" applyFont="1" applyFill="1" applyBorder="1" applyAlignment="1">
      <alignment horizontal="center" vertical="center"/>
    </xf>
    <xf numFmtId="183" fontId="43" fillId="0" borderId="65" xfId="38" applyNumberFormat="1" applyFont="1" applyFill="1" applyBorder="1" applyAlignment="1">
      <alignment horizontal="right" vertical="center"/>
    </xf>
    <xf numFmtId="183" fontId="40" fillId="0" borderId="0" xfId="38" applyNumberFormat="1" applyFont="1" applyFill="1" applyAlignment="1">
      <alignment horizontal="right" vertical="center"/>
    </xf>
    <xf numFmtId="183" fontId="35" fillId="10" borderId="4" xfId="38" applyNumberFormat="1" applyFont="1" applyFill="1" applyBorder="1" applyAlignment="1">
      <alignment horizontal="right" vertical="center" wrapText="1"/>
    </xf>
    <xf numFmtId="183" fontId="37" fillId="10" borderId="4" xfId="38" applyNumberFormat="1" applyFont="1" applyFill="1" applyBorder="1" applyAlignment="1">
      <alignment horizontal="right" vertical="center"/>
    </xf>
    <xf numFmtId="183" fontId="40" fillId="0" borderId="4" xfId="38" applyNumberFormat="1" applyFont="1" applyFill="1" applyBorder="1" applyAlignment="1">
      <alignment horizontal="right" vertical="center"/>
    </xf>
    <xf numFmtId="183" fontId="35" fillId="0" borderId="4" xfId="38" applyNumberFormat="1" applyFont="1" applyFill="1" applyBorder="1" applyAlignment="1">
      <alignment horizontal="right" vertical="center"/>
    </xf>
    <xf numFmtId="183" fontId="40" fillId="0" borderId="4" xfId="0" applyNumberFormat="1" applyFont="1" applyFill="1" applyBorder="1" applyAlignment="1" applyProtection="1">
      <alignment horizontal="right" vertical="center" wrapText="1"/>
      <protection locked="0"/>
    </xf>
    <xf numFmtId="183" fontId="37" fillId="0" borderId="4" xfId="38" applyNumberFormat="1" applyFont="1" applyFill="1" applyBorder="1" applyAlignment="1">
      <alignment horizontal="right" vertical="center"/>
    </xf>
    <xf numFmtId="183" fontId="35" fillId="0" borderId="66" xfId="38" applyNumberFormat="1" applyFont="1" applyFill="1" applyBorder="1" applyAlignment="1">
      <alignment horizontal="right" vertical="center"/>
    </xf>
    <xf numFmtId="183" fontId="35" fillId="0" borderId="67" xfId="38" applyNumberFormat="1" applyFont="1" applyFill="1" applyBorder="1" applyAlignment="1">
      <alignment horizontal="right" vertical="center"/>
    </xf>
    <xf numFmtId="183" fontId="35" fillId="0" borderId="34" xfId="38" applyNumberFormat="1" applyFont="1" applyFill="1" applyBorder="1" applyAlignment="1">
      <alignment horizontal="right" vertical="center"/>
    </xf>
    <xf numFmtId="183" fontId="43" fillId="0" borderId="68" xfId="38" applyNumberFormat="1" applyFont="1" applyFill="1" applyBorder="1" applyAlignment="1">
      <alignment horizontal="right" vertical="center"/>
    </xf>
    <xf numFmtId="183" fontId="35" fillId="10" borderId="4" xfId="38" applyNumberFormat="1" applyFont="1" applyFill="1" applyBorder="1" applyAlignment="1">
      <alignment horizontal="center" vertical="center" wrapText="1"/>
    </xf>
    <xf numFmtId="183" fontId="40" fillId="0" borderId="4" xfId="0" applyNumberFormat="1" applyFont="1" applyFill="1" applyBorder="1" applyAlignment="1">
      <alignment horizontal="right" vertical="center"/>
    </xf>
    <xf numFmtId="0" fontId="40" fillId="0" borderId="69" xfId="38" applyFont="1" applyFill="1" applyBorder="1" applyAlignment="1">
      <alignment vertical="center"/>
    </xf>
    <xf numFmtId="4" fontId="39" fillId="0" borderId="18" xfId="38" applyNumberFormat="1" applyFont="1" applyFill="1" applyBorder="1" applyAlignment="1">
      <alignment horizontal="left" vertical="center"/>
    </xf>
    <xf numFmtId="0" fontId="35" fillId="0" borderId="16" xfId="38" applyFont="1" applyFill="1" applyBorder="1" applyAlignment="1">
      <alignment vertical="center"/>
    </xf>
    <xf numFmtId="4" fontId="39" fillId="0" borderId="19" xfId="38" applyNumberFormat="1" applyFont="1" applyFill="1" applyBorder="1" applyAlignment="1">
      <alignment horizontal="left" vertical="center"/>
    </xf>
    <xf numFmtId="0" fontId="40" fillId="0" borderId="16" xfId="38" applyFont="1" applyFill="1" applyBorder="1" applyAlignment="1">
      <alignment vertical="center"/>
    </xf>
    <xf numFmtId="0" fontId="40" fillId="0" borderId="0" xfId="38" applyFont="1" applyFill="1" applyBorder="1" applyAlignment="1">
      <alignment vertical="center"/>
    </xf>
    <xf numFmtId="183" fontId="40" fillId="0" borderId="0" xfId="38" applyNumberFormat="1" applyFont="1" applyFill="1" applyBorder="1" applyAlignment="1">
      <alignment horizontal="right" vertical="center"/>
    </xf>
    <xf numFmtId="0" fontId="42" fillId="0" borderId="16" xfId="38" applyFont="1" applyFill="1" applyBorder="1" applyAlignment="1">
      <alignment vertical="center"/>
    </xf>
    <xf numFmtId="4" fontId="42" fillId="0" borderId="0" xfId="38" applyNumberFormat="1" applyFont="1" applyFill="1" applyBorder="1" applyAlignment="1">
      <alignment horizontal="center" vertical="center"/>
    </xf>
    <xf numFmtId="4" fontId="44" fillId="0" borderId="19" xfId="38" applyNumberFormat="1" applyFont="1" applyFill="1" applyBorder="1" applyAlignment="1">
      <alignment horizontal="left" vertical="center"/>
    </xf>
    <xf numFmtId="4" fontId="39" fillId="0" borderId="25" xfId="38" applyNumberFormat="1" applyFont="1" applyFill="1" applyBorder="1" applyAlignment="1">
      <alignment horizontal="left" vertical="center"/>
    </xf>
    <xf numFmtId="0" fontId="41" fillId="0" borderId="16" xfId="0" applyFont="1" applyBorder="1"/>
    <xf numFmtId="0" fontId="41" fillId="0" borderId="19" xfId="0" applyFont="1" applyBorder="1"/>
    <xf numFmtId="0" fontId="32" fillId="0" borderId="16" xfId="0" applyFont="1" applyFill="1" applyBorder="1" applyAlignment="1">
      <alignment horizontal="justify" vertical="center" wrapText="1"/>
    </xf>
    <xf numFmtId="183" fontId="40" fillId="0" borderId="0" xfId="38" applyNumberFormat="1" applyFont="1" applyFill="1" applyBorder="1" applyAlignment="1">
      <alignment horizontal="center" vertical="center"/>
    </xf>
    <xf numFmtId="4" fontId="40" fillId="0" borderId="66" xfId="38" applyNumberFormat="1" applyFont="1" applyFill="1" applyBorder="1" applyAlignment="1">
      <alignment horizontal="center" vertical="center"/>
    </xf>
    <xf numFmtId="0" fontId="40" fillId="0" borderId="66" xfId="0" applyFont="1" applyFill="1" applyBorder="1" applyAlignment="1" applyProtection="1">
      <alignment horizontal="justify" vertical="center" wrapText="1"/>
      <protection locked="0"/>
    </xf>
    <xf numFmtId="49" fontId="40" fillId="0" borderId="66" xfId="0" applyNumberFormat="1" applyFont="1" applyFill="1" applyBorder="1" applyAlignment="1" applyProtection="1">
      <alignment horizontal="center" vertical="center" wrapText="1"/>
      <protection locked="0"/>
    </xf>
    <xf numFmtId="183" fontId="40" fillId="0" borderId="66" xfId="38" applyNumberFormat="1" applyFont="1" applyFill="1" applyBorder="1" applyAlignment="1">
      <alignment horizontal="right" vertical="center"/>
    </xf>
    <xf numFmtId="183" fontId="40" fillId="0" borderId="66" xfId="0" applyNumberFormat="1" applyFont="1" applyFill="1" applyBorder="1" applyAlignment="1" applyProtection="1">
      <alignment horizontal="right" vertical="center" wrapText="1"/>
      <protection locked="0"/>
    </xf>
    <xf numFmtId="170" fontId="40" fillId="0" borderId="66" xfId="0" applyNumberFormat="1" applyFont="1" applyFill="1" applyBorder="1" applyAlignment="1" applyProtection="1">
      <alignment horizontal="justify" vertical="center" wrapText="1"/>
    </xf>
    <xf numFmtId="0" fontId="40" fillId="0" borderId="16" xfId="0" applyFont="1" applyFill="1" applyBorder="1" applyAlignment="1">
      <alignment vertical="center"/>
    </xf>
    <xf numFmtId="4" fontId="39" fillId="0" borderId="19" xfId="0" applyNumberFormat="1" applyFont="1" applyFill="1" applyBorder="1" applyAlignment="1">
      <alignment horizontal="left" vertical="center"/>
    </xf>
    <xf numFmtId="0" fontId="40" fillId="0" borderId="16" xfId="38" applyFont="1" applyBorder="1" applyAlignment="1">
      <alignment horizontal="justify" vertical="center" wrapText="1"/>
    </xf>
    <xf numFmtId="0" fontId="40" fillId="0" borderId="19" xfId="38" applyFont="1" applyBorder="1" applyAlignment="1">
      <alignment horizontal="justify" vertical="center" wrapText="1"/>
    </xf>
    <xf numFmtId="0" fontId="40" fillId="0" borderId="16" xfId="0" applyFont="1" applyFill="1" applyBorder="1" applyAlignment="1">
      <alignment horizontal="justify" vertical="center" wrapText="1"/>
    </xf>
    <xf numFmtId="0" fontId="35" fillId="0" borderId="23" xfId="38" applyFont="1" applyFill="1" applyBorder="1" applyAlignment="1">
      <alignment vertical="center"/>
    </xf>
    <xf numFmtId="183" fontId="40" fillId="0" borderId="0" xfId="38" applyNumberFormat="1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/>
      <protection locked="0"/>
    </xf>
    <xf numFmtId="0" fontId="14" fillId="10" borderId="23" xfId="0" applyFont="1" applyFill="1" applyBorder="1" applyAlignment="1" applyProtection="1">
      <alignment horizontal="center" vertical="center"/>
    </xf>
    <xf numFmtId="0" fontId="14" fillId="10" borderId="24" xfId="0" applyFont="1" applyFill="1" applyBorder="1" applyAlignment="1" applyProtection="1">
      <alignment horizontal="center" vertical="center"/>
    </xf>
    <xf numFmtId="0" fontId="14" fillId="10" borderId="35" xfId="0" applyFont="1" applyFill="1" applyBorder="1" applyAlignment="1" applyProtection="1">
      <alignment horizontal="center" vertical="center"/>
    </xf>
    <xf numFmtId="39" fontId="5" fillId="0" borderId="3" xfId="39" applyFont="1" applyFill="1" applyBorder="1" applyAlignment="1" applyProtection="1">
      <alignment horizontal="left"/>
      <protection locked="0"/>
    </xf>
    <xf numFmtId="170" fontId="7" fillId="0" borderId="3" xfId="0" applyNumberFormat="1" applyFont="1" applyBorder="1" applyAlignment="1" applyProtection="1">
      <alignment horizontal="center"/>
    </xf>
    <xf numFmtId="170" fontId="7" fillId="0" borderId="20" xfId="0" applyNumberFormat="1" applyFont="1" applyBorder="1" applyAlignment="1" applyProtection="1">
      <alignment horizontal="center"/>
    </xf>
    <xf numFmtId="0" fontId="8" fillId="0" borderId="66" xfId="0" applyFont="1" applyFill="1" applyBorder="1" applyAlignment="1" applyProtection="1">
      <alignment horizontal="center" vertical="center" wrapText="1"/>
    </xf>
    <xf numFmtId="0" fontId="8" fillId="0" borderId="70" xfId="0" applyFont="1" applyFill="1" applyBorder="1" applyAlignment="1" applyProtection="1">
      <alignment horizontal="center" vertical="center" wrapText="1"/>
    </xf>
    <xf numFmtId="39" fontId="24" fillId="0" borderId="0" xfId="39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70" fontId="5" fillId="0" borderId="3" xfId="0" applyNumberFormat="1" applyFont="1" applyFill="1" applyBorder="1" applyAlignment="1" applyProtection="1">
      <alignment horizontal="center"/>
    </xf>
    <xf numFmtId="170" fontId="5" fillId="0" borderId="20" xfId="0" applyNumberFormat="1" applyFont="1" applyFill="1" applyBorder="1" applyAlignment="1" applyProtection="1">
      <alignment horizontal="center"/>
    </xf>
    <xf numFmtId="0" fontId="7" fillId="0" borderId="3" xfId="0" applyFont="1" applyFill="1" applyBorder="1" applyAlignment="1" applyProtection="1">
      <alignment horizontal="left"/>
      <protection locked="0"/>
    </xf>
    <xf numFmtId="39" fontId="27" fillId="0" borderId="0" xfId="39" applyFont="1" applyFill="1" applyBorder="1" applyAlignment="1" applyProtection="1">
      <alignment horizontal="left" vertical="top"/>
    </xf>
    <xf numFmtId="39" fontId="7" fillId="0" borderId="0" xfId="39" applyFont="1" applyFill="1" applyBorder="1" applyAlignment="1" applyProtection="1">
      <alignment horizontal="left" vertical="justify"/>
    </xf>
    <xf numFmtId="39" fontId="5" fillId="0" borderId="0" xfId="39" applyFont="1" applyFill="1" applyBorder="1" applyAlignment="1" applyProtection="1">
      <alignment horizontal="left" vertical="justify"/>
      <protection locked="0"/>
    </xf>
    <xf numFmtId="49" fontId="5" fillId="0" borderId="3" xfId="39" applyNumberFormat="1" applyFont="1" applyFill="1" applyBorder="1" applyAlignment="1" applyProtection="1">
      <alignment horizontal="center"/>
      <protection locked="0"/>
    </xf>
    <xf numFmtId="173" fontId="7" fillId="0" borderId="3" xfId="39" applyNumberFormat="1" applyFont="1" applyFill="1" applyBorder="1" applyAlignment="1" applyProtection="1">
      <alignment horizontal="center"/>
      <protection locked="0"/>
    </xf>
    <xf numFmtId="0" fontId="14" fillId="10" borderId="25" xfId="0" applyFont="1" applyFill="1" applyBorder="1" applyAlignment="1" applyProtection="1">
      <alignment horizontal="center" vertical="center"/>
    </xf>
    <xf numFmtId="39" fontId="5" fillId="0" borderId="3" xfId="39" applyFont="1" applyFill="1" applyBorder="1" applyAlignment="1" applyProtection="1">
      <alignment horizontal="center" vertical="top"/>
      <protection locked="0"/>
    </xf>
    <xf numFmtId="49" fontId="24" fillId="0" borderId="3" xfId="39" applyNumberFormat="1" applyFont="1" applyFill="1" applyBorder="1" applyAlignment="1" applyProtection="1">
      <alignment horizontal="center"/>
      <protection locked="0"/>
    </xf>
    <xf numFmtId="0" fontId="14" fillId="10" borderId="26" xfId="0" applyFont="1" applyFill="1" applyBorder="1" applyAlignment="1" applyProtection="1">
      <alignment horizontal="center" vertical="center"/>
    </xf>
    <xf numFmtId="0" fontId="8" fillId="0" borderId="66" xfId="0" applyFont="1" applyFill="1" applyBorder="1" applyAlignment="1" applyProtection="1">
      <alignment horizontal="center" vertical="center"/>
    </xf>
    <xf numFmtId="0" fontId="8" fillId="0" borderId="70" xfId="0" applyFont="1" applyFill="1" applyBorder="1" applyAlignment="1" applyProtection="1">
      <alignment horizontal="center" vertical="center"/>
    </xf>
    <xf numFmtId="4" fontId="35" fillId="10" borderId="23" xfId="38" applyNumberFormat="1" applyFont="1" applyFill="1" applyBorder="1" applyAlignment="1">
      <alignment horizontal="justify" vertical="center" wrapText="1"/>
    </xf>
    <xf numFmtId="4" fontId="35" fillId="10" borderId="24" xfId="38" applyNumberFormat="1" applyFont="1" applyFill="1" applyBorder="1" applyAlignment="1">
      <alignment horizontal="justify" vertical="center" wrapText="1"/>
    </xf>
    <xf numFmtId="4" fontId="35" fillId="10" borderId="25" xfId="38" applyNumberFormat="1" applyFont="1" applyFill="1" applyBorder="1" applyAlignment="1">
      <alignment horizontal="justify" vertical="center" wrapText="1"/>
    </xf>
    <xf numFmtId="0" fontId="35" fillId="10" borderId="4" xfId="38" applyFont="1" applyFill="1" applyBorder="1" applyAlignment="1">
      <alignment horizontal="justify" vertical="center" wrapText="1"/>
    </xf>
    <xf numFmtId="4" fontId="38" fillId="0" borderId="24" xfId="38" applyNumberFormat="1" applyFont="1" applyFill="1" applyBorder="1" applyAlignment="1">
      <alignment horizontal="left" vertical="center"/>
    </xf>
    <xf numFmtId="4" fontId="38" fillId="0" borderId="26" xfId="38" applyNumberFormat="1" applyFont="1" applyFill="1" applyBorder="1" applyAlignment="1">
      <alignment horizontal="center" vertical="center"/>
    </xf>
    <xf numFmtId="4" fontId="38" fillId="0" borderId="40" xfId="38" applyNumberFormat="1" applyFont="1" applyFill="1" applyBorder="1" applyAlignment="1">
      <alignment horizontal="center" vertical="center"/>
    </xf>
    <xf numFmtId="4" fontId="38" fillId="0" borderId="35" xfId="38" applyNumberFormat="1" applyFont="1" applyFill="1" applyBorder="1" applyAlignment="1">
      <alignment horizontal="center" vertical="center"/>
    </xf>
    <xf numFmtId="4" fontId="40" fillId="0" borderId="0" xfId="38" applyNumberFormat="1" applyFont="1" applyFill="1" applyAlignment="1">
      <alignment horizontal="center" vertical="center"/>
    </xf>
    <xf numFmtId="4" fontId="35" fillId="0" borderId="0" xfId="38" applyNumberFormat="1" applyFont="1" applyFill="1" applyAlignment="1">
      <alignment horizontal="center" vertical="center" wrapText="1"/>
    </xf>
  </cellXfs>
  <cellStyles count="49">
    <cellStyle name="%" xfId="1"/>
    <cellStyle name="2" xfId="2"/>
    <cellStyle name="Encabezado 1" xfId="3"/>
    <cellStyle name="Encabezado 2" xfId="4"/>
    <cellStyle name="Euro" xfId="5"/>
    <cellStyle name="Euro 2" xfId="6"/>
    <cellStyle name="Euro 3" xfId="7"/>
    <cellStyle name="Euro_ACTA PARCIAL SUITES" xfId="8"/>
    <cellStyle name="Fecha" xfId="9"/>
    <cellStyle name="Fijo" xfId="10"/>
    <cellStyle name="Millares 2" xfId="11"/>
    <cellStyle name="Millares 2 2" xfId="12"/>
    <cellStyle name="Millares 3" xfId="13"/>
    <cellStyle name="Millares 3 2" xfId="14"/>
    <cellStyle name="Millares 4" xfId="15"/>
    <cellStyle name="Millares 5" xfId="16"/>
    <cellStyle name="Millares 6" xfId="17"/>
    <cellStyle name="Millares 7" xfId="18"/>
    <cellStyle name="Millares 8" xfId="19"/>
    <cellStyle name="Moneda [0] 2" xfId="20"/>
    <cellStyle name="Moneda [0] 2 2" xfId="21"/>
    <cellStyle name="Moneda [0] 3" xfId="22"/>
    <cellStyle name="Moneda [0] 4" xfId="23"/>
    <cellStyle name="Moneda [0] 5" xfId="24"/>
    <cellStyle name="Moneda 2" xfId="25"/>
    <cellStyle name="Moneda 3" xfId="26"/>
    <cellStyle name="Moneda 4" xfId="27"/>
    <cellStyle name="Moneda0" xfId="28"/>
    <cellStyle name="Normal" xfId="0" builtinId="0"/>
    <cellStyle name="Normal 2" xfId="29"/>
    <cellStyle name="Normal 3" xfId="30"/>
    <cellStyle name="Normal 3 2" xfId="31"/>
    <cellStyle name="Normal 3 3" xfId="32"/>
    <cellStyle name="Normal 4" xfId="33"/>
    <cellStyle name="Normal 5" xfId="34"/>
    <cellStyle name="Normal 6" xfId="35"/>
    <cellStyle name="Normal 6 2" xfId="36"/>
    <cellStyle name="Normal 7" xfId="37"/>
    <cellStyle name="Normal_Copia de PRESTO CORREGIDO refuerzo estructural 4º piso julio 28 2010" xfId="38"/>
    <cellStyle name="Normal_FELIXCAS" xfId="39"/>
    <cellStyle name="Pesos" xfId="40"/>
    <cellStyle name="Porcentual 2" xfId="41"/>
    <cellStyle name="Porcentual 3" xfId="42"/>
    <cellStyle name="Porcentual 4" xfId="43"/>
    <cellStyle name="Porcentual 5" xfId="44"/>
    <cellStyle name="Porcentual 6" xfId="45"/>
    <cellStyle name="Punto0" xfId="46"/>
    <cellStyle name="Total 2" xfId="47"/>
    <cellStyle name="Total 3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Instructivo!B9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Instructivo!B9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2133600</xdr:colOff>
      <xdr:row>4</xdr:row>
      <xdr:rowOff>9525</xdr:rowOff>
    </xdr:to>
    <xdr:pic>
      <xdr:nvPicPr>
        <xdr:cNvPr id="3073" name="Picture 2" descr="logo_heymoco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6860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123825</xdr:colOff>
      <xdr:row>2</xdr:row>
      <xdr:rowOff>66675</xdr:rowOff>
    </xdr:from>
    <xdr:to>
      <xdr:col>10</xdr:col>
      <xdr:colOff>190500</xdr:colOff>
      <xdr:row>3</xdr:row>
      <xdr:rowOff>57150</xdr:rowOff>
    </xdr:to>
    <xdr:sp macro="" textlink="">
      <xdr:nvSpPr>
        <xdr:cNvPr id="3" name="AutoShape 5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9229725" y="390525"/>
          <a:ext cx="3467100" cy="285750"/>
        </a:xfrm>
        <a:prstGeom prst="roundRect">
          <a:avLst>
            <a:gd name="adj" fmla="val 16667"/>
          </a:avLst>
        </a:prstGeom>
        <a:solidFill>
          <a:srgbClr val="C0C0C0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es-ES_tradnl" sz="1400" b="1" i="0" strike="noStrike">
              <a:solidFill>
                <a:srgbClr val="000000"/>
              </a:solidFill>
              <a:latin typeface="Arial"/>
              <a:cs typeface="Arial"/>
            </a:rPr>
            <a:t>Ver Instructivo de Diligenciamiento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2133600</xdr:colOff>
      <xdr:row>4</xdr:row>
      <xdr:rowOff>9525</xdr:rowOff>
    </xdr:to>
    <xdr:pic>
      <xdr:nvPicPr>
        <xdr:cNvPr id="1028" name="Picture 2" descr="logo_heymoco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6860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123825</xdr:colOff>
      <xdr:row>2</xdr:row>
      <xdr:rowOff>66675</xdr:rowOff>
    </xdr:from>
    <xdr:to>
      <xdr:col>10</xdr:col>
      <xdr:colOff>190500</xdr:colOff>
      <xdr:row>3</xdr:row>
      <xdr:rowOff>57150</xdr:rowOff>
    </xdr:to>
    <xdr:sp macro="" textlink="">
      <xdr:nvSpPr>
        <xdr:cNvPr id="3" name="AutoShape 5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8229600" y="390525"/>
          <a:ext cx="190500" cy="390525"/>
        </a:xfrm>
        <a:prstGeom prst="roundRect">
          <a:avLst>
            <a:gd name="adj" fmla="val 16667"/>
          </a:avLst>
        </a:prstGeom>
        <a:solidFill>
          <a:srgbClr val="C0C0C0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es-ES_tradnl" sz="1400" b="1" i="0" strike="noStrike">
              <a:solidFill>
                <a:srgbClr val="000000"/>
              </a:solidFill>
              <a:latin typeface="Arial"/>
              <a:cs typeface="Arial"/>
            </a:rPr>
            <a:t>Ver Instructivo de Diligenciamiento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ipobase\Consorcio\JUNIO\ESPECIFICACIONES%20Y%20PRESUPUESTO\Presupuesto-SED-Junio28de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413_340_07\grupo%20evaluador\Documents%20and%20Settings\SHERRERA\Escritorio\BASE%20DE%20DATOS%202005\h\Presupuesto\Para%20Pliegos\Presupuesto-Tintal-Plieg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quipobase\Consorcio\ENA\ABS\Numeros-ABS-ENA\Speed-Zone-CLAUDIA%20MENDE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ALANCE%20DE%20OBRA%20MARIA%20LUIS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cta_de_obra%201%20con%20roberto%20julio%202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rtada"/>
      <sheetName val="PRESUPUESTO"/>
      <sheetName val="LBM"/>
      <sheetName val="APU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NALISIS DE PRECIOS UNITARIOS"/>
      <sheetName val="MCCO"/>
      <sheetName val="PRESUPUESTO"/>
    </sheetNames>
    <sheetDataSet>
      <sheetData sheetId="0">
        <row r="47">
          <cell r="I47">
            <v>0</v>
          </cell>
        </row>
        <row r="50">
          <cell r="I50">
            <v>0</v>
          </cell>
        </row>
        <row r="53">
          <cell r="I53">
            <v>0</v>
          </cell>
        </row>
        <row r="56">
          <cell r="I56">
            <v>0</v>
          </cell>
        </row>
        <row r="59">
          <cell r="I59">
            <v>0</v>
          </cell>
        </row>
        <row r="63">
          <cell r="I63">
            <v>0</v>
          </cell>
        </row>
        <row r="66">
          <cell r="I66">
            <v>0</v>
          </cell>
        </row>
        <row r="69">
          <cell r="I69">
            <v>0</v>
          </cell>
        </row>
        <row r="73">
          <cell r="I73">
            <v>0</v>
          </cell>
        </row>
        <row r="76">
          <cell r="I76">
            <v>0</v>
          </cell>
        </row>
        <row r="84">
          <cell r="I84">
            <v>0</v>
          </cell>
        </row>
        <row r="90">
          <cell r="I90">
            <v>0</v>
          </cell>
        </row>
        <row r="94">
          <cell r="I94">
            <v>0</v>
          </cell>
        </row>
        <row r="97">
          <cell r="I97">
            <v>0</v>
          </cell>
        </row>
        <row r="100">
          <cell r="I100">
            <v>0</v>
          </cell>
        </row>
        <row r="104">
          <cell r="I104">
            <v>0</v>
          </cell>
        </row>
        <row r="112">
          <cell r="I112">
            <v>0</v>
          </cell>
        </row>
        <row r="115">
          <cell r="I115">
            <v>0</v>
          </cell>
        </row>
        <row r="118">
          <cell r="I118">
            <v>0</v>
          </cell>
        </row>
        <row r="121">
          <cell r="I121">
            <v>0</v>
          </cell>
        </row>
        <row r="124">
          <cell r="I124">
            <v>0</v>
          </cell>
        </row>
        <row r="127">
          <cell r="I127">
            <v>0</v>
          </cell>
        </row>
        <row r="130">
          <cell r="I130">
            <v>0</v>
          </cell>
        </row>
        <row r="133">
          <cell r="I133">
            <v>0</v>
          </cell>
        </row>
        <row r="136">
          <cell r="I136">
            <v>0</v>
          </cell>
        </row>
        <row r="139">
          <cell r="I139">
            <v>0</v>
          </cell>
        </row>
        <row r="142">
          <cell r="I142">
            <v>0</v>
          </cell>
        </row>
        <row r="145">
          <cell r="I145">
            <v>0</v>
          </cell>
        </row>
        <row r="148">
          <cell r="I148">
            <v>0</v>
          </cell>
        </row>
        <row r="152">
          <cell r="I152">
            <v>0</v>
          </cell>
        </row>
        <row r="155">
          <cell r="I155">
            <v>0</v>
          </cell>
        </row>
        <row r="158">
          <cell r="I158">
            <v>0</v>
          </cell>
        </row>
        <row r="161">
          <cell r="I161">
            <v>0</v>
          </cell>
        </row>
        <row r="164">
          <cell r="I164">
            <v>0</v>
          </cell>
        </row>
        <row r="167">
          <cell r="I167">
            <v>0</v>
          </cell>
        </row>
        <row r="170">
          <cell r="I170">
            <v>0</v>
          </cell>
        </row>
        <row r="173">
          <cell r="I173">
            <v>0</v>
          </cell>
        </row>
        <row r="176">
          <cell r="I176">
            <v>0</v>
          </cell>
        </row>
        <row r="179">
          <cell r="I179">
            <v>0</v>
          </cell>
        </row>
        <row r="183">
          <cell r="I183">
            <v>0</v>
          </cell>
        </row>
        <row r="186">
          <cell r="I186">
            <v>0</v>
          </cell>
        </row>
        <row r="189">
          <cell r="I189">
            <v>0</v>
          </cell>
        </row>
        <row r="192">
          <cell r="I192">
            <v>0</v>
          </cell>
        </row>
        <row r="197">
          <cell r="I197">
            <v>0</v>
          </cell>
        </row>
        <row r="210">
          <cell r="I210">
            <v>0</v>
          </cell>
        </row>
        <row r="213">
          <cell r="I213">
            <v>0</v>
          </cell>
        </row>
        <row r="216">
          <cell r="I216">
            <v>0</v>
          </cell>
        </row>
        <row r="223">
          <cell r="I223">
            <v>0</v>
          </cell>
        </row>
        <row r="226">
          <cell r="I226">
            <v>0</v>
          </cell>
        </row>
        <row r="230">
          <cell r="I230">
            <v>0</v>
          </cell>
        </row>
        <row r="233">
          <cell r="I233">
            <v>0</v>
          </cell>
        </row>
        <row r="236">
          <cell r="I236">
            <v>0</v>
          </cell>
        </row>
        <row r="240">
          <cell r="I240">
            <v>0</v>
          </cell>
        </row>
        <row r="245">
          <cell r="I245">
            <v>0</v>
          </cell>
        </row>
        <row r="248">
          <cell r="I248">
            <v>0</v>
          </cell>
        </row>
        <row r="251">
          <cell r="I251">
            <v>0</v>
          </cell>
        </row>
        <row r="254">
          <cell r="I254">
            <v>0</v>
          </cell>
        </row>
        <row r="257">
          <cell r="I257">
            <v>0</v>
          </cell>
        </row>
        <row r="260">
          <cell r="I260">
            <v>0</v>
          </cell>
        </row>
        <row r="263">
          <cell r="I263">
            <v>0</v>
          </cell>
        </row>
        <row r="266">
          <cell r="I266">
            <v>0</v>
          </cell>
        </row>
        <row r="270">
          <cell r="I270">
            <v>0</v>
          </cell>
        </row>
        <row r="275">
          <cell r="I275">
            <v>0</v>
          </cell>
        </row>
        <row r="278">
          <cell r="I278">
            <v>0</v>
          </cell>
        </row>
        <row r="284">
          <cell r="I284">
            <v>0</v>
          </cell>
        </row>
        <row r="289">
          <cell r="I289">
            <v>0</v>
          </cell>
        </row>
        <row r="292">
          <cell r="I292">
            <v>0</v>
          </cell>
        </row>
        <row r="295">
          <cell r="I295">
            <v>0</v>
          </cell>
        </row>
        <row r="298">
          <cell r="I298">
            <v>0</v>
          </cell>
        </row>
        <row r="301">
          <cell r="I301">
            <v>0</v>
          </cell>
        </row>
        <row r="305">
          <cell r="I305">
            <v>0</v>
          </cell>
        </row>
        <row r="308">
          <cell r="I308">
            <v>0</v>
          </cell>
        </row>
        <row r="311">
          <cell r="I311">
            <v>0</v>
          </cell>
        </row>
        <row r="314">
          <cell r="I314">
            <v>0</v>
          </cell>
        </row>
        <row r="322">
          <cell r="I322">
            <v>0</v>
          </cell>
        </row>
        <row r="327">
          <cell r="I327">
            <v>0</v>
          </cell>
        </row>
        <row r="330">
          <cell r="I330">
            <v>0</v>
          </cell>
        </row>
        <row r="333">
          <cell r="I333">
            <v>0</v>
          </cell>
        </row>
        <row r="339">
          <cell r="I339">
            <v>0</v>
          </cell>
        </row>
        <row r="342">
          <cell r="I342">
            <v>0</v>
          </cell>
        </row>
        <row r="345">
          <cell r="I345">
            <v>0</v>
          </cell>
        </row>
        <row r="348">
          <cell r="I348">
            <v>0</v>
          </cell>
        </row>
        <row r="351">
          <cell r="I351">
            <v>0</v>
          </cell>
        </row>
        <row r="357">
          <cell r="I357">
            <v>0</v>
          </cell>
        </row>
        <row r="365">
          <cell r="I365">
            <v>0</v>
          </cell>
        </row>
        <row r="368">
          <cell r="I368">
            <v>0</v>
          </cell>
        </row>
        <row r="371">
          <cell r="I371">
            <v>0</v>
          </cell>
        </row>
        <row r="374">
          <cell r="I374">
            <v>0</v>
          </cell>
        </row>
        <row r="377">
          <cell r="I377">
            <v>0</v>
          </cell>
        </row>
        <row r="380">
          <cell r="I380">
            <v>0</v>
          </cell>
        </row>
        <row r="383">
          <cell r="I383">
            <v>0</v>
          </cell>
        </row>
        <row r="386">
          <cell r="I386">
            <v>0</v>
          </cell>
        </row>
        <row r="389">
          <cell r="I389">
            <v>0</v>
          </cell>
        </row>
        <row r="392">
          <cell r="I392">
            <v>0</v>
          </cell>
        </row>
        <row r="396">
          <cell r="I396">
            <v>0</v>
          </cell>
        </row>
        <row r="399">
          <cell r="I399">
            <v>0</v>
          </cell>
        </row>
        <row r="403">
          <cell r="I403">
            <v>0</v>
          </cell>
        </row>
        <row r="406">
          <cell r="I406">
            <v>0</v>
          </cell>
        </row>
        <row r="409">
          <cell r="I409">
            <v>0</v>
          </cell>
        </row>
        <row r="412">
          <cell r="I412">
            <v>0</v>
          </cell>
        </row>
        <row r="415">
          <cell r="I415">
            <v>0</v>
          </cell>
        </row>
        <row r="418">
          <cell r="I418">
            <v>0</v>
          </cell>
        </row>
        <row r="421">
          <cell r="I421">
            <v>0</v>
          </cell>
        </row>
        <row r="424">
          <cell r="I424">
            <v>0</v>
          </cell>
        </row>
        <row r="427">
          <cell r="I427">
            <v>0</v>
          </cell>
        </row>
        <row r="430">
          <cell r="I430">
            <v>0</v>
          </cell>
        </row>
        <row r="433">
          <cell r="I433">
            <v>0</v>
          </cell>
        </row>
        <row r="436">
          <cell r="I436">
            <v>0</v>
          </cell>
        </row>
        <row r="439">
          <cell r="I439">
            <v>0</v>
          </cell>
        </row>
        <row r="442">
          <cell r="I442">
            <v>0</v>
          </cell>
        </row>
        <row r="445">
          <cell r="I445">
            <v>0</v>
          </cell>
        </row>
        <row r="448">
          <cell r="I448">
            <v>0</v>
          </cell>
        </row>
        <row r="452">
          <cell r="I452">
            <v>0</v>
          </cell>
        </row>
        <row r="455">
          <cell r="I455">
            <v>0</v>
          </cell>
        </row>
        <row r="459">
          <cell r="I459">
            <v>0</v>
          </cell>
        </row>
        <row r="462">
          <cell r="I462">
            <v>0</v>
          </cell>
        </row>
        <row r="465">
          <cell r="I465">
            <v>0</v>
          </cell>
        </row>
        <row r="468">
          <cell r="I468">
            <v>0</v>
          </cell>
        </row>
        <row r="471">
          <cell r="I471">
            <v>0</v>
          </cell>
        </row>
        <row r="474">
          <cell r="I474">
            <v>0</v>
          </cell>
        </row>
        <row r="479">
          <cell r="I479">
            <v>0</v>
          </cell>
        </row>
        <row r="482">
          <cell r="I482">
            <v>0</v>
          </cell>
        </row>
        <row r="486">
          <cell r="I486">
            <v>0</v>
          </cell>
        </row>
        <row r="489">
          <cell r="I489">
            <v>0</v>
          </cell>
        </row>
        <row r="492">
          <cell r="I492">
            <v>0</v>
          </cell>
        </row>
        <row r="497">
          <cell r="I497">
            <v>0</v>
          </cell>
        </row>
        <row r="500">
          <cell r="I500">
            <v>0</v>
          </cell>
        </row>
        <row r="503">
          <cell r="I503">
            <v>0</v>
          </cell>
        </row>
        <row r="506">
          <cell r="I506">
            <v>0</v>
          </cell>
        </row>
        <row r="509">
          <cell r="I509">
            <v>0</v>
          </cell>
        </row>
        <row r="512">
          <cell r="I512">
            <v>0</v>
          </cell>
        </row>
        <row r="515">
          <cell r="I515">
            <v>0</v>
          </cell>
        </row>
        <row r="518">
          <cell r="I518">
            <v>0</v>
          </cell>
        </row>
        <row r="522">
          <cell r="I522">
            <v>0</v>
          </cell>
        </row>
        <row r="525">
          <cell r="I525">
            <v>0</v>
          </cell>
        </row>
        <row r="528">
          <cell r="I528">
            <v>0</v>
          </cell>
        </row>
        <row r="531">
          <cell r="I531">
            <v>0</v>
          </cell>
        </row>
        <row r="535">
          <cell r="I535">
            <v>0</v>
          </cell>
        </row>
        <row r="538">
          <cell r="I538">
            <v>0</v>
          </cell>
        </row>
        <row r="542">
          <cell r="I542">
            <v>0</v>
          </cell>
        </row>
        <row r="545">
          <cell r="I545">
            <v>0</v>
          </cell>
        </row>
        <row r="548">
          <cell r="I548">
            <v>0</v>
          </cell>
        </row>
        <row r="552">
          <cell r="I552">
            <v>0</v>
          </cell>
        </row>
        <row r="555">
          <cell r="I555">
            <v>0</v>
          </cell>
        </row>
        <row r="559">
          <cell r="I559">
            <v>0</v>
          </cell>
        </row>
        <row r="562">
          <cell r="I562">
            <v>0</v>
          </cell>
        </row>
        <row r="565">
          <cell r="I565">
            <v>0</v>
          </cell>
        </row>
        <row r="568">
          <cell r="I568">
            <v>0</v>
          </cell>
        </row>
        <row r="571">
          <cell r="I571">
            <v>0</v>
          </cell>
        </row>
        <row r="574">
          <cell r="I574">
            <v>0</v>
          </cell>
        </row>
        <row r="578">
          <cell r="I578">
            <v>0</v>
          </cell>
        </row>
        <row r="581">
          <cell r="I581">
            <v>0</v>
          </cell>
        </row>
        <row r="586">
          <cell r="I586">
            <v>0</v>
          </cell>
        </row>
        <row r="589">
          <cell r="I589">
            <v>0</v>
          </cell>
        </row>
        <row r="592">
          <cell r="I592">
            <v>0</v>
          </cell>
        </row>
        <row r="595">
          <cell r="I595">
            <v>0</v>
          </cell>
        </row>
        <row r="598">
          <cell r="I598">
            <v>0</v>
          </cell>
        </row>
        <row r="601">
          <cell r="I601">
            <v>0</v>
          </cell>
        </row>
        <row r="604">
          <cell r="I604">
            <v>0</v>
          </cell>
        </row>
        <row r="607">
          <cell r="I607">
            <v>0</v>
          </cell>
        </row>
        <row r="610">
          <cell r="I610">
            <v>0</v>
          </cell>
        </row>
        <row r="613">
          <cell r="I613">
            <v>0</v>
          </cell>
        </row>
        <row r="616">
          <cell r="I616">
            <v>0</v>
          </cell>
        </row>
        <row r="620">
          <cell r="I620">
            <v>0</v>
          </cell>
        </row>
        <row r="623">
          <cell r="I623">
            <v>0</v>
          </cell>
        </row>
        <row r="627">
          <cell r="I627">
            <v>0</v>
          </cell>
        </row>
        <row r="630">
          <cell r="I630">
            <v>0</v>
          </cell>
        </row>
        <row r="633">
          <cell r="I633">
            <v>0</v>
          </cell>
        </row>
        <row r="636">
          <cell r="I636">
            <v>0</v>
          </cell>
        </row>
        <row r="639">
          <cell r="I639">
            <v>0</v>
          </cell>
        </row>
        <row r="642">
          <cell r="I642">
            <v>0</v>
          </cell>
        </row>
        <row r="646">
          <cell r="I646">
            <v>0</v>
          </cell>
        </row>
        <row r="649">
          <cell r="I649">
            <v>0</v>
          </cell>
        </row>
        <row r="652">
          <cell r="I652">
            <v>0</v>
          </cell>
        </row>
        <row r="655">
          <cell r="I655">
            <v>0</v>
          </cell>
        </row>
        <row r="658">
          <cell r="I658">
            <v>0</v>
          </cell>
        </row>
        <row r="661">
          <cell r="I661">
            <v>0</v>
          </cell>
        </row>
        <row r="664">
          <cell r="I664">
            <v>0</v>
          </cell>
        </row>
        <row r="667">
          <cell r="I667">
            <v>0</v>
          </cell>
        </row>
        <row r="672">
          <cell r="I672">
            <v>0</v>
          </cell>
        </row>
        <row r="675">
          <cell r="I675">
            <v>0</v>
          </cell>
        </row>
        <row r="678">
          <cell r="I678">
            <v>0</v>
          </cell>
        </row>
        <row r="681">
          <cell r="I681">
            <v>0</v>
          </cell>
        </row>
        <row r="685">
          <cell r="I685">
            <v>0</v>
          </cell>
        </row>
        <row r="688">
          <cell r="I688">
            <v>0</v>
          </cell>
        </row>
        <row r="691">
          <cell r="I691">
            <v>0</v>
          </cell>
        </row>
        <row r="695">
          <cell r="I695">
            <v>0</v>
          </cell>
        </row>
        <row r="698">
          <cell r="I698">
            <v>0</v>
          </cell>
        </row>
        <row r="703">
          <cell r="I703">
            <v>0</v>
          </cell>
        </row>
        <row r="706">
          <cell r="I706">
            <v>0</v>
          </cell>
        </row>
        <row r="709">
          <cell r="I709">
            <v>0</v>
          </cell>
        </row>
        <row r="712">
          <cell r="I712">
            <v>0</v>
          </cell>
        </row>
        <row r="715">
          <cell r="I715">
            <v>0</v>
          </cell>
        </row>
        <row r="719">
          <cell r="I719">
            <v>0</v>
          </cell>
        </row>
        <row r="722">
          <cell r="I722">
            <v>0</v>
          </cell>
        </row>
        <row r="725">
          <cell r="I725">
            <v>0</v>
          </cell>
        </row>
        <row r="729">
          <cell r="I729">
            <v>0</v>
          </cell>
        </row>
        <row r="732">
          <cell r="I732">
            <v>0</v>
          </cell>
        </row>
        <row r="735">
          <cell r="I735">
            <v>0</v>
          </cell>
        </row>
        <row r="739">
          <cell r="I739">
            <v>0</v>
          </cell>
        </row>
        <row r="742">
          <cell r="I742">
            <v>0</v>
          </cell>
        </row>
        <row r="745">
          <cell r="I745">
            <v>0</v>
          </cell>
        </row>
        <row r="1184">
          <cell r="I1184">
            <v>0</v>
          </cell>
        </row>
        <row r="1189">
          <cell r="I1189">
            <v>0</v>
          </cell>
        </row>
        <row r="1195">
          <cell r="I1195">
            <v>0</v>
          </cell>
        </row>
        <row r="1198">
          <cell r="I1198">
            <v>0</v>
          </cell>
        </row>
        <row r="1201">
          <cell r="I1201">
            <v>0</v>
          </cell>
        </row>
        <row r="1204">
          <cell r="I1204">
            <v>0</v>
          </cell>
        </row>
        <row r="1207">
          <cell r="I1207">
            <v>0</v>
          </cell>
        </row>
        <row r="1210">
          <cell r="I1210">
            <v>0</v>
          </cell>
        </row>
        <row r="1213">
          <cell r="I1213">
            <v>0</v>
          </cell>
        </row>
        <row r="1216">
          <cell r="I1216">
            <v>0</v>
          </cell>
        </row>
        <row r="1219">
          <cell r="I1219">
            <v>0</v>
          </cell>
        </row>
        <row r="1222">
          <cell r="I1222">
            <v>0</v>
          </cell>
        </row>
        <row r="1228">
          <cell r="I1228">
            <v>0</v>
          </cell>
        </row>
        <row r="1231">
          <cell r="I1231">
            <v>0</v>
          </cell>
        </row>
        <row r="1234">
          <cell r="I1234">
            <v>0</v>
          </cell>
        </row>
        <row r="1249">
          <cell r="I1249">
            <v>0</v>
          </cell>
        </row>
        <row r="1252">
          <cell r="I1252">
            <v>0</v>
          </cell>
        </row>
        <row r="1255">
          <cell r="I1255">
            <v>0</v>
          </cell>
        </row>
        <row r="1258">
          <cell r="I1258">
            <v>0</v>
          </cell>
        </row>
        <row r="1267">
          <cell r="I1267">
            <v>0</v>
          </cell>
        </row>
        <row r="1274">
          <cell r="I1274">
            <v>0</v>
          </cell>
        </row>
        <row r="1277">
          <cell r="I1277">
            <v>0</v>
          </cell>
        </row>
        <row r="1282">
          <cell r="I1282">
            <v>0</v>
          </cell>
        </row>
        <row r="1285">
          <cell r="I1285">
            <v>0</v>
          </cell>
        </row>
        <row r="1288">
          <cell r="I1288">
            <v>0</v>
          </cell>
        </row>
        <row r="1291">
          <cell r="I1291">
            <v>0</v>
          </cell>
        </row>
        <row r="1294">
          <cell r="I1294">
            <v>0</v>
          </cell>
        </row>
        <row r="1297">
          <cell r="I1297">
            <v>0</v>
          </cell>
        </row>
        <row r="1300">
          <cell r="I1300">
            <v>0</v>
          </cell>
        </row>
        <row r="1303">
          <cell r="I1303">
            <v>0</v>
          </cell>
        </row>
        <row r="1306">
          <cell r="I1306">
            <v>0</v>
          </cell>
        </row>
        <row r="1309">
          <cell r="I1309">
            <v>0</v>
          </cell>
        </row>
        <row r="1312">
          <cell r="I1312">
            <v>0</v>
          </cell>
        </row>
        <row r="1315">
          <cell r="I1315">
            <v>0</v>
          </cell>
        </row>
        <row r="1318">
          <cell r="I1318">
            <v>0</v>
          </cell>
        </row>
        <row r="1321">
          <cell r="I1321">
            <v>0</v>
          </cell>
        </row>
        <row r="1324">
          <cell r="I1324">
            <v>0</v>
          </cell>
        </row>
        <row r="1327">
          <cell r="I1327">
            <v>0</v>
          </cell>
        </row>
        <row r="1330">
          <cell r="I1330">
            <v>0</v>
          </cell>
        </row>
        <row r="1333">
          <cell r="I1333">
            <v>0</v>
          </cell>
        </row>
        <row r="1336">
          <cell r="I1336">
            <v>0</v>
          </cell>
        </row>
        <row r="1339">
          <cell r="I1339">
            <v>0</v>
          </cell>
        </row>
        <row r="1342">
          <cell r="I1342">
            <v>0</v>
          </cell>
        </row>
        <row r="1345">
          <cell r="I1345">
            <v>0</v>
          </cell>
        </row>
        <row r="1348">
          <cell r="I1348">
            <v>0</v>
          </cell>
        </row>
        <row r="1351">
          <cell r="I1351">
            <v>0</v>
          </cell>
        </row>
        <row r="1354">
          <cell r="I1354">
            <v>0</v>
          </cell>
        </row>
        <row r="1357">
          <cell r="I1357">
            <v>0</v>
          </cell>
        </row>
        <row r="1360">
          <cell r="I1360">
            <v>0</v>
          </cell>
        </row>
        <row r="1363">
          <cell r="I1363">
            <v>0</v>
          </cell>
        </row>
        <row r="1366">
          <cell r="I1366">
            <v>0</v>
          </cell>
        </row>
        <row r="1369">
          <cell r="I1369">
            <v>0</v>
          </cell>
        </row>
        <row r="1372">
          <cell r="I1372">
            <v>0</v>
          </cell>
        </row>
        <row r="1375">
          <cell r="I1375">
            <v>0</v>
          </cell>
        </row>
        <row r="1378">
          <cell r="I1378">
            <v>0</v>
          </cell>
        </row>
        <row r="1381">
          <cell r="I1381">
            <v>0</v>
          </cell>
        </row>
        <row r="1384">
          <cell r="I1384">
            <v>0</v>
          </cell>
        </row>
        <row r="1387">
          <cell r="I1387">
            <v>0</v>
          </cell>
        </row>
        <row r="1390">
          <cell r="I1390">
            <v>0</v>
          </cell>
        </row>
        <row r="1393">
          <cell r="I1393">
            <v>0</v>
          </cell>
        </row>
        <row r="1396">
          <cell r="I1396">
            <v>0</v>
          </cell>
        </row>
        <row r="1399">
          <cell r="I1399">
            <v>0</v>
          </cell>
        </row>
        <row r="1402">
          <cell r="I1402">
            <v>0</v>
          </cell>
        </row>
        <row r="1405">
          <cell r="I1405">
            <v>0</v>
          </cell>
        </row>
        <row r="1408">
          <cell r="I1408">
            <v>0</v>
          </cell>
        </row>
        <row r="1411">
          <cell r="I1411">
            <v>0</v>
          </cell>
        </row>
        <row r="1414">
          <cell r="I1414">
            <v>0</v>
          </cell>
        </row>
        <row r="1417">
          <cell r="I1417">
            <v>0</v>
          </cell>
        </row>
        <row r="1420">
          <cell r="I1420">
            <v>0</v>
          </cell>
        </row>
        <row r="1423">
          <cell r="I1423">
            <v>0</v>
          </cell>
        </row>
        <row r="1429">
          <cell r="I1429">
            <v>0</v>
          </cell>
        </row>
        <row r="1432">
          <cell r="I1432">
            <v>0</v>
          </cell>
        </row>
        <row r="1435">
          <cell r="I1435">
            <v>0</v>
          </cell>
        </row>
        <row r="1438">
          <cell r="I1438">
            <v>0</v>
          </cell>
        </row>
        <row r="1441">
          <cell r="I1441">
            <v>0</v>
          </cell>
        </row>
        <row r="1444">
          <cell r="I1444">
            <v>0</v>
          </cell>
        </row>
        <row r="1447">
          <cell r="I1447">
            <v>0</v>
          </cell>
        </row>
        <row r="1450">
          <cell r="I1450">
            <v>0</v>
          </cell>
        </row>
        <row r="1453">
          <cell r="I1453">
            <v>0</v>
          </cell>
        </row>
        <row r="1456">
          <cell r="I1456">
            <v>0</v>
          </cell>
        </row>
        <row r="1459">
          <cell r="I1459">
            <v>0</v>
          </cell>
        </row>
        <row r="1462">
          <cell r="I1462">
            <v>0</v>
          </cell>
        </row>
        <row r="1465">
          <cell r="I1465">
            <v>0</v>
          </cell>
        </row>
        <row r="1468">
          <cell r="I1468">
            <v>0</v>
          </cell>
        </row>
        <row r="1471">
          <cell r="I1471">
            <v>0</v>
          </cell>
        </row>
        <row r="1474">
          <cell r="I1474">
            <v>0</v>
          </cell>
        </row>
        <row r="1477">
          <cell r="I1477">
            <v>0</v>
          </cell>
        </row>
        <row r="1480">
          <cell r="I1480">
            <v>0</v>
          </cell>
        </row>
        <row r="1483">
          <cell r="I1483">
            <v>0</v>
          </cell>
        </row>
        <row r="1488">
          <cell r="I1488">
            <v>0</v>
          </cell>
        </row>
        <row r="1491">
          <cell r="I1491">
            <v>0</v>
          </cell>
        </row>
        <row r="1494">
          <cell r="I1494">
            <v>0</v>
          </cell>
        </row>
        <row r="1498">
          <cell r="I1498">
            <v>0</v>
          </cell>
        </row>
        <row r="1501">
          <cell r="I1501">
            <v>0</v>
          </cell>
        </row>
        <row r="1504">
          <cell r="I1504">
            <v>0</v>
          </cell>
        </row>
        <row r="1509">
          <cell r="I1509">
            <v>0</v>
          </cell>
        </row>
        <row r="1512">
          <cell r="I1512">
            <v>0</v>
          </cell>
        </row>
        <row r="1515">
          <cell r="I1515">
            <v>0</v>
          </cell>
        </row>
        <row r="1518">
          <cell r="I1518">
            <v>0</v>
          </cell>
        </row>
        <row r="1521">
          <cell r="I1521">
            <v>0</v>
          </cell>
        </row>
        <row r="1526">
          <cell r="I1526">
            <v>0</v>
          </cell>
        </row>
        <row r="1529">
          <cell r="I1529">
            <v>0</v>
          </cell>
        </row>
        <row r="1532">
          <cell r="I1532">
            <v>0</v>
          </cell>
        </row>
        <row r="1535">
          <cell r="I1535">
            <v>0</v>
          </cell>
        </row>
        <row r="1538">
          <cell r="I1538">
            <v>0</v>
          </cell>
        </row>
        <row r="1541">
          <cell r="I1541">
            <v>0</v>
          </cell>
        </row>
        <row r="1544">
          <cell r="I1544">
            <v>0</v>
          </cell>
        </row>
        <row r="1547">
          <cell r="I1547">
            <v>0</v>
          </cell>
        </row>
        <row r="1550">
          <cell r="I1550">
            <v>0</v>
          </cell>
        </row>
        <row r="1553">
          <cell r="I1553">
            <v>0</v>
          </cell>
        </row>
        <row r="1556">
          <cell r="I1556">
            <v>0</v>
          </cell>
        </row>
        <row r="1559">
          <cell r="I1559">
            <v>0</v>
          </cell>
        </row>
        <row r="1562">
          <cell r="I1562">
            <v>0</v>
          </cell>
        </row>
        <row r="1565">
          <cell r="I1565">
            <v>0</v>
          </cell>
        </row>
        <row r="1568">
          <cell r="I1568">
            <v>0</v>
          </cell>
        </row>
        <row r="1573">
          <cell r="I1573">
            <v>0</v>
          </cell>
        </row>
        <row r="1576">
          <cell r="I1576">
            <v>0</v>
          </cell>
        </row>
        <row r="1579">
          <cell r="I1579">
            <v>0</v>
          </cell>
        </row>
        <row r="1585">
          <cell r="I1585">
            <v>0</v>
          </cell>
        </row>
        <row r="1588">
          <cell r="I1588">
            <v>0</v>
          </cell>
        </row>
        <row r="1594">
          <cell r="I1594">
            <v>0</v>
          </cell>
        </row>
        <row r="1597">
          <cell r="I1597">
            <v>0</v>
          </cell>
        </row>
        <row r="1603">
          <cell r="I1603">
            <v>0</v>
          </cell>
        </row>
        <row r="1606">
          <cell r="I1606">
            <v>0</v>
          </cell>
        </row>
        <row r="1615">
          <cell r="I1615">
            <v>0</v>
          </cell>
        </row>
        <row r="1618">
          <cell r="I1618">
            <v>0</v>
          </cell>
        </row>
        <row r="1621">
          <cell r="I1621">
            <v>0</v>
          </cell>
        </row>
        <row r="1627">
          <cell r="I1627">
            <v>0</v>
          </cell>
        </row>
        <row r="1632">
          <cell r="I1632">
            <v>0</v>
          </cell>
        </row>
        <row r="1635">
          <cell r="I1635">
            <v>0</v>
          </cell>
        </row>
        <row r="1640">
          <cell r="I1640">
            <v>0</v>
          </cell>
        </row>
        <row r="1644">
          <cell r="I1644">
            <v>0</v>
          </cell>
        </row>
        <row r="1647">
          <cell r="I1647">
            <v>0</v>
          </cell>
        </row>
        <row r="1650">
          <cell r="I1650">
            <v>0</v>
          </cell>
        </row>
        <row r="1653">
          <cell r="I1653">
            <v>0</v>
          </cell>
        </row>
        <row r="1657">
          <cell r="I1657">
            <v>0</v>
          </cell>
        </row>
        <row r="1660">
          <cell r="I1660">
            <v>0</v>
          </cell>
        </row>
        <row r="1664">
          <cell r="I1664">
            <v>0</v>
          </cell>
        </row>
        <row r="1667">
          <cell r="I1667">
            <v>0</v>
          </cell>
        </row>
        <row r="1672">
          <cell r="I1672">
            <v>0</v>
          </cell>
        </row>
        <row r="1675">
          <cell r="I1675">
            <v>0</v>
          </cell>
        </row>
        <row r="1678">
          <cell r="I1678">
            <v>0</v>
          </cell>
        </row>
        <row r="1681">
          <cell r="I1681">
            <v>0</v>
          </cell>
        </row>
        <row r="1684">
          <cell r="I1684">
            <v>0</v>
          </cell>
        </row>
        <row r="1688">
          <cell r="I1688">
            <v>0</v>
          </cell>
        </row>
        <row r="1692">
          <cell r="I1692">
            <v>0</v>
          </cell>
        </row>
        <row r="1697">
          <cell r="I1697">
            <v>0</v>
          </cell>
        </row>
        <row r="1700">
          <cell r="I1700">
            <v>0</v>
          </cell>
        </row>
        <row r="1703">
          <cell r="I1703">
            <v>0</v>
          </cell>
        </row>
        <row r="1706">
          <cell r="I1706">
            <v>0</v>
          </cell>
        </row>
        <row r="1710">
          <cell r="I1710">
            <v>0</v>
          </cell>
        </row>
        <row r="1713">
          <cell r="I1713">
            <v>0</v>
          </cell>
        </row>
        <row r="1716">
          <cell r="I1716">
            <v>0</v>
          </cell>
        </row>
        <row r="1719">
          <cell r="I1719">
            <v>0</v>
          </cell>
        </row>
        <row r="1722">
          <cell r="I1722">
            <v>0</v>
          </cell>
        </row>
        <row r="1725">
          <cell r="I1725">
            <v>0</v>
          </cell>
        </row>
        <row r="1729">
          <cell r="I1729">
            <v>0</v>
          </cell>
        </row>
        <row r="1736">
          <cell r="I1736">
            <v>0</v>
          </cell>
        </row>
        <row r="1739">
          <cell r="I1739">
            <v>0</v>
          </cell>
        </row>
        <row r="1742">
          <cell r="I1742">
            <v>0</v>
          </cell>
        </row>
        <row r="1745">
          <cell r="I1745">
            <v>0</v>
          </cell>
        </row>
        <row r="1748">
          <cell r="I1748">
            <v>0</v>
          </cell>
        </row>
        <row r="1757">
          <cell r="I1757">
            <v>0</v>
          </cell>
        </row>
        <row r="1760">
          <cell r="I1760">
            <v>0</v>
          </cell>
        </row>
        <row r="1763">
          <cell r="I1763">
            <v>0</v>
          </cell>
        </row>
        <row r="1770">
          <cell r="I1770">
            <v>0</v>
          </cell>
        </row>
        <row r="1773">
          <cell r="I1773">
            <v>0</v>
          </cell>
        </row>
        <row r="1776">
          <cell r="I1776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ARIABLES"/>
      <sheetName val="101"/>
      <sheetName val="103"/>
      <sheetName val="104"/>
      <sheetName val="105"/>
      <sheetName val="106"/>
      <sheetName val="107"/>
      <sheetName val="108"/>
      <sheetName val="109"/>
      <sheetName val="110"/>
      <sheetName val="111"/>
      <sheetName val="112"/>
      <sheetName val="113"/>
      <sheetName val="114"/>
      <sheetName val="115"/>
      <sheetName val="201"/>
      <sheetName val="202"/>
      <sheetName val="301"/>
      <sheetName val="302"/>
      <sheetName val="303"/>
      <sheetName val="304"/>
      <sheetName val="305"/>
      <sheetName val="306"/>
      <sheetName val="307"/>
      <sheetName val="308"/>
      <sheetName val="401"/>
      <sheetName val="402"/>
      <sheetName val="403"/>
      <sheetName val="Hoja4 (28)"/>
      <sheetName val="Hoja4 (29)"/>
      <sheetName val="Hoja4 (30)"/>
      <sheetName val="Hoja4 (31)"/>
      <sheetName val="Hoja4 (32)"/>
      <sheetName val="Hoja4 (33)"/>
      <sheetName val="Hoja4 (34)"/>
      <sheetName val="Hoja4 (35)"/>
      <sheetName val="Hoja4 (36)"/>
      <sheetName val="Hoja4 (37)"/>
      <sheetName val="Hoja4 (38)"/>
      <sheetName val="Hoja4 (39)"/>
      <sheetName val="Hoja4 (40)"/>
      <sheetName val="Hoja4 (41)"/>
      <sheetName val="Hoja4 (42)"/>
      <sheetName val="Hoja4 (43)"/>
      <sheetName val="Hoja4 (44)"/>
      <sheetName val="Hoja4 (45)"/>
      <sheetName val="Hoja4 (46)"/>
      <sheetName val="Hoja4 (47)"/>
      <sheetName val="Hoja4 (48)"/>
      <sheetName val="Hoja4 (49)"/>
      <sheetName val="Hoja4 (50)"/>
      <sheetName val="Hoja4 (51)"/>
      <sheetName val="Hoja4 (52)"/>
      <sheetName val="Hoja4 (53)"/>
      <sheetName val="Hoja4 (54)"/>
      <sheetName val="Hoja4 (55)"/>
      <sheetName val="Hoja4 (56)"/>
      <sheetName val="Hoja4 (57)"/>
      <sheetName val="Hoja4 (58)"/>
      <sheetName val="Hoja4 (59)"/>
      <sheetName val="Hoja4 (60)"/>
      <sheetName val="Hoja4 (61)"/>
      <sheetName val="Hoja4 (62)"/>
      <sheetName val="Hoja4 (63)"/>
      <sheetName val="Hoja4 (64)"/>
      <sheetName val="Hoja4 (65)"/>
      <sheetName val="Hoja4 (66)"/>
      <sheetName val="Hoja4 (67)"/>
      <sheetName val="Hoja4 (68)"/>
      <sheetName val="Hoja4 (69)"/>
      <sheetName val="Hoja4 (70)"/>
    </sheetNames>
    <sheetDataSet>
      <sheetData sheetId="0">
        <row r="6">
          <cell r="C6" t="str">
            <v>125895</v>
          </cell>
        </row>
        <row r="7">
          <cell r="C7" t="str">
            <v>FEBRERO DE 2002</v>
          </cell>
        </row>
        <row r="8">
          <cell r="C8" t="str">
            <v>ADECUACION DEL LOCAL CONCESION UNICENTRO PARA SPEED ZONE, POR EL SISTEMA DE PRECIOS UNITARIOS FIJOS - CLAUDIA MENDEZ</v>
          </cell>
        </row>
        <row r="9">
          <cell r="C9" t="str">
            <v>ESTRADA, NOVOA, ARIAS &amp; ASOCIADOS LTDA.</v>
          </cell>
        </row>
        <row r="10">
          <cell r="C10" t="str">
            <v>JAIME W. ESTRADA SARMIENTO</v>
          </cell>
        </row>
        <row r="11">
          <cell r="C11" t="str">
            <v>CLAUDIA MENDEZ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ALANCE DE OBRA"/>
    </sheetNames>
    <sheetDataSet>
      <sheetData sheetId="0" refreshError="1">
        <row r="3">
          <cell r="M3">
            <v>210</v>
          </cell>
        </row>
        <row r="5">
          <cell r="M5">
            <v>370.3</v>
          </cell>
        </row>
        <row r="7">
          <cell r="M7">
            <v>436.3</v>
          </cell>
        </row>
        <row r="8">
          <cell r="M8">
            <v>205</v>
          </cell>
        </row>
        <row r="9">
          <cell r="M9">
            <v>115.2</v>
          </cell>
        </row>
        <row r="11">
          <cell r="M11">
            <v>8</v>
          </cell>
        </row>
        <row r="12">
          <cell r="M12">
            <v>0</v>
          </cell>
        </row>
        <row r="19">
          <cell r="M19">
            <v>0</v>
          </cell>
        </row>
        <row r="20">
          <cell r="M20">
            <v>205.6</v>
          </cell>
        </row>
        <row r="21">
          <cell r="M21">
            <v>60</v>
          </cell>
        </row>
        <row r="22">
          <cell r="M22">
            <v>29</v>
          </cell>
        </row>
        <row r="23">
          <cell r="M23">
            <v>1</v>
          </cell>
        </row>
        <row r="24">
          <cell r="M24">
            <v>2</v>
          </cell>
        </row>
        <row r="25">
          <cell r="M25">
            <v>8</v>
          </cell>
        </row>
        <row r="26">
          <cell r="M26">
            <v>11</v>
          </cell>
        </row>
        <row r="27">
          <cell r="M27">
            <v>1</v>
          </cell>
        </row>
        <row r="28">
          <cell r="M28">
            <v>1</v>
          </cell>
        </row>
        <row r="29">
          <cell r="M29">
            <v>1</v>
          </cell>
        </row>
        <row r="30">
          <cell r="M30">
            <v>72</v>
          </cell>
        </row>
        <row r="31">
          <cell r="M31">
            <v>1</v>
          </cell>
        </row>
        <row r="34">
          <cell r="M34">
            <v>0</v>
          </cell>
        </row>
        <row r="35">
          <cell r="M35">
            <v>0</v>
          </cell>
        </row>
        <row r="36">
          <cell r="M36">
            <v>0</v>
          </cell>
        </row>
        <row r="38">
          <cell r="M38">
            <v>0</v>
          </cell>
        </row>
        <row r="43">
          <cell r="M43">
            <v>0</v>
          </cell>
        </row>
        <row r="44">
          <cell r="M44">
            <v>0</v>
          </cell>
        </row>
        <row r="51">
          <cell r="M51">
            <v>0</v>
          </cell>
        </row>
        <row r="56">
          <cell r="M56">
            <v>0</v>
          </cell>
        </row>
        <row r="58">
          <cell r="M58">
            <v>0</v>
          </cell>
        </row>
        <row r="59">
          <cell r="M59">
            <v>0</v>
          </cell>
        </row>
        <row r="61">
          <cell r="M61">
            <v>0</v>
          </cell>
        </row>
        <row r="78">
          <cell r="M78">
            <v>0</v>
          </cell>
        </row>
        <row r="98">
          <cell r="M98">
            <v>0</v>
          </cell>
        </row>
        <row r="105">
          <cell r="M105">
            <v>0</v>
          </cell>
        </row>
        <row r="106">
          <cell r="M106">
            <v>0</v>
          </cell>
        </row>
        <row r="135">
          <cell r="M135">
            <v>1</v>
          </cell>
        </row>
        <row r="136">
          <cell r="M136">
            <v>1</v>
          </cell>
        </row>
        <row r="137">
          <cell r="M137">
            <v>0</v>
          </cell>
        </row>
        <row r="158">
          <cell r="M158">
            <v>0</v>
          </cell>
        </row>
        <row r="164">
          <cell r="M164">
            <v>0</v>
          </cell>
        </row>
        <row r="177">
          <cell r="M177">
            <v>0</v>
          </cell>
        </row>
        <row r="178">
          <cell r="M178">
            <v>0</v>
          </cell>
        </row>
        <row r="188">
          <cell r="M188">
            <v>0</v>
          </cell>
        </row>
        <row r="199">
          <cell r="M199">
            <v>0</v>
          </cell>
        </row>
        <row r="200">
          <cell r="M200">
            <v>0</v>
          </cell>
        </row>
        <row r="214">
          <cell r="M214">
            <v>28.8</v>
          </cell>
        </row>
        <row r="215">
          <cell r="M215">
            <v>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vo"/>
      <sheetName val="CONTROL DINERO PAGO 1"/>
      <sheetName val="Acta de Obra 1 LO PAGADO"/>
      <sheetName val="analisis placa lavadoras"/>
      <sheetName val="Hoja1"/>
      <sheetName val="Hoja3"/>
      <sheetName val="APU ADICIONALES"/>
      <sheetName val="Cotiza (2)"/>
      <sheetName val="APUS ZONA LAVADORAS"/>
      <sheetName val="BALANCE JULIO 8 CON RADIOLOGIA"/>
      <sheetName val="Acta de Obra"/>
      <sheetName val="MODELO ACTA LIQ 5PISO"/>
      <sheetName val="CORTE ACTA OBRA BALANCE A 17JUN"/>
      <sheetName val="ELECTRICAS CANT REPORTE ING"/>
      <sheetName val="Acta de Obra 2 PAGARE A GUILLE "/>
      <sheetName val="analisis placa lavadoras NO ES"/>
      <sheetName val="MATERIAL  BANDEJA"/>
      <sheetName val="Acta de Obra 3 PAGARE A GUI"/>
      <sheetName val="ACTA PARCIAL 1"/>
      <sheetName val="CORTE ACTA OBRA BALANCE A 1 (2)"/>
      <sheetName val="BALANCE DE OBRA PERSONAL"/>
      <sheetName val="CANTIDADES DE KAREN"/>
      <sheetName val="Hoja4"/>
      <sheetName val="ONCOLOG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AD1</v>
          </cell>
          <cell r="B2" t="str">
            <v>DEMOLICION DE MUROS  INCLUIR DESALOJO</v>
          </cell>
          <cell r="G2">
            <v>17432.72</v>
          </cell>
        </row>
        <row r="11">
          <cell r="A11" t="str">
            <v>AD2</v>
          </cell>
          <cell r="B11" t="str">
            <v xml:space="preserve">DEMOLICION REPELLO CIELO RASO </v>
          </cell>
          <cell r="G11">
            <v>7238.2200000000021</v>
          </cell>
        </row>
        <row r="18">
          <cell r="A18" t="str">
            <v>AD3</v>
          </cell>
          <cell r="B18" t="str">
            <v>DEMOLICION  BASE LAVADORAS</v>
          </cell>
          <cell r="G18">
            <v>391817.68</v>
          </cell>
        </row>
        <row r="25">
          <cell r="A25" t="str">
            <v>AD4</v>
          </cell>
          <cell r="B25" t="str">
            <v>ANCLAJE TUBERIA AEREA</v>
          </cell>
          <cell r="G25">
            <v>350000</v>
          </cell>
        </row>
        <row r="29">
          <cell r="A29" t="str">
            <v>AD5</v>
          </cell>
          <cell r="B29" t="str">
            <v>EXCAVACION PROFUNDA Y/o ESPECIAL</v>
          </cell>
          <cell r="G29">
            <v>16951.22</v>
          </cell>
        </row>
        <row r="34">
          <cell r="A34" t="str">
            <v>AD6</v>
          </cell>
          <cell r="B34" t="str">
            <v>LIMPIEZA DE CAMARAS Y CAJAS COLMATADAS INFECTADAS AL 100%</v>
          </cell>
          <cell r="G34">
            <v>119601</v>
          </cell>
        </row>
        <row r="38">
          <cell r="A38" t="str">
            <v>AD7</v>
          </cell>
          <cell r="B38" t="str">
            <v>VIGA DE PISO 11*22</v>
          </cell>
          <cell r="G38">
            <v>24892.82</v>
          </cell>
        </row>
        <row r="48">
          <cell r="B48" t="str">
            <v>herramienta menor</v>
          </cell>
          <cell r="G48">
            <v>57.68</v>
          </cell>
        </row>
        <row r="57">
          <cell r="B57" t="str">
            <v>herramienta menor</v>
          </cell>
          <cell r="G57">
            <v>57.68</v>
          </cell>
        </row>
        <row r="67">
          <cell r="B67" t="str">
            <v>mano de obra  1 of. + 1 ay.</v>
          </cell>
          <cell r="G67">
            <v>13726</v>
          </cell>
        </row>
        <row r="78">
          <cell r="B78" t="str">
            <v xml:space="preserve">mano de obra  1 of. + 1 ay. Instalacion </v>
          </cell>
          <cell r="G78">
            <v>20443.8</v>
          </cell>
        </row>
        <row r="91">
          <cell r="B91" t="str">
            <v>Alambre de amarre</v>
          </cell>
          <cell r="G91">
            <v>75</v>
          </cell>
        </row>
        <row r="103">
          <cell r="B103" t="str">
            <v>mano de obra  1 of. + 1 ay. Repello</v>
          </cell>
          <cell r="G103">
            <v>8921.9</v>
          </cell>
        </row>
        <row r="119">
          <cell r="B119" t="str">
            <v>Estuco acrilico profesional</v>
          </cell>
          <cell r="G119">
            <v>4038.96</v>
          </cell>
        </row>
        <row r="125">
          <cell r="B125" t="str">
            <v>concreto 3000</v>
          </cell>
          <cell r="G125">
            <v>2250</v>
          </cell>
        </row>
        <row r="131">
          <cell r="B131" t="str">
            <v>mano de obra  1 of. + 1 ay.</v>
          </cell>
          <cell r="G131">
            <v>4117.8</v>
          </cell>
        </row>
        <row r="137">
          <cell r="B137" t="str">
            <v>cemento Blanco</v>
          </cell>
          <cell r="G137">
            <v>133</v>
          </cell>
        </row>
        <row r="147">
          <cell r="B147" t="str">
            <v>mano de obra  1 of. + 1 ay.</v>
          </cell>
          <cell r="G147">
            <v>4117.8</v>
          </cell>
        </row>
        <row r="154">
          <cell r="B154" t="str">
            <v>cemento Blanco</v>
          </cell>
          <cell r="G154">
            <v>133</v>
          </cell>
        </row>
        <row r="161">
          <cell r="B161" t="str">
            <v>mano de obra  1 of. + 1 ay.</v>
          </cell>
          <cell r="G161">
            <v>2058.9</v>
          </cell>
        </row>
        <row r="167">
          <cell r="B167" t="str">
            <v>mortero 1:4</v>
          </cell>
          <cell r="G167">
            <v>759.53200000000004</v>
          </cell>
        </row>
        <row r="176">
          <cell r="B176" t="str">
            <v>Mano de obra para meson de 0,70 y 0,10 de alt</v>
          </cell>
          <cell r="G176">
            <v>16013.7</v>
          </cell>
        </row>
        <row r="193">
          <cell r="B193" t="str">
            <v>Mortero 1:4</v>
          </cell>
        </row>
        <row r="203">
          <cell r="B203" t="str">
            <v>Mano de obra incluye armason en listones inst malla resanes</v>
          </cell>
          <cell r="G203">
            <v>16882.98</v>
          </cell>
        </row>
        <row r="211">
          <cell r="B211" t="str">
            <v xml:space="preserve">mano de obra </v>
          </cell>
          <cell r="G211">
            <v>3410.0619999999949</v>
          </cell>
        </row>
        <row r="232">
          <cell r="B232" t="str">
            <v>Platina de 1 1/4 x 1/4</v>
          </cell>
          <cell r="G232">
            <v>29160</v>
          </cell>
        </row>
        <row r="240">
          <cell r="B240" t="str">
            <v>herramienta menor</v>
          </cell>
          <cell r="G240">
            <v>57.68</v>
          </cell>
        </row>
        <row r="248">
          <cell r="B248" t="str">
            <v>ANALISIS UNITARIOS PARA MUROS EN FIBROCEMENTO</v>
          </cell>
        </row>
      </sheetData>
      <sheetData sheetId="7" refreshError="1"/>
      <sheetData sheetId="8" refreshError="1">
        <row r="2">
          <cell r="B2" t="str">
            <v>DEMOLICION DE PLACA ALIGERADA INCLUYE ESCARIFICACION DE VIGUETAS  y RETIRO DE AGUA ACUMULADA BAJO PLACA</v>
          </cell>
          <cell r="G2">
            <v>34025.480000000003</v>
          </cell>
          <cell r="K2">
            <v>14.94</v>
          </cell>
        </row>
        <row r="3">
          <cell r="K3">
            <v>55.1</v>
          </cell>
        </row>
        <row r="5">
          <cell r="K5">
            <v>184</v>
          </cell>
        </row>
        <row r="7">
          <cell r="B7" t="str">
            <v>ESCARIFICACION DE NERVIOS EN CONCRETO</v>
          </cell>
          <cell r="G7">
            <v>5346.08</v>
          </cell>
        </row>
        <row r="11">
          <cell r="B11" t="str">
            <v>ANCLAJE EPOXICO DE 1/2</v>
          </cell>
        </row>
        <row r="16">
          <cell r="B16" t="str">
            <v>RECALCE DE NERVIOS EN CONCRETO</v>
          </cell>
          <cell r="G16">
            <v>48946.080000000002</v>
          </cell>
        </row>
        <row r="21">
          <cell r="B21" t="str">
            <v>LOSA EN CONCRETO  E=10 de 3500 psi</v>
          </cell>
          <cell r="G21">
            <v>102967.37</v>
          </cell>
        </row>
        <row r="29">
          <cell r="B29" t="str">
            <v>ACERO DE REFUERZO</v>
          </cell>
          <cell r="G29">
            <v>2749.9999999999991</v>
          </cell>
        </row>
        <row r="35">
          <cell r="B35" t="str">
            <v>CAJAS DE INSPECCION DE 1X1</v>
          </cell>
          <cell r="G35">
            <v>402205.2</v>
          </cell>
        </row>
        <row r="43">
          <cell r="B43" t="str">
            <v>CARCAMO TRAPESOIDAL CONCRETO DE 3000psi no incluye acero</v>
          </cell>
          <cell r="G43">
            <v>90551.679999999993</v>
          </cell>
        </row>
        <row r="53">
          <cell r="B53" t="str">
            <v>Tuberia Sanitaria Novafor de 8" incluye perforacion muros</v>
          </cell>
          <cell r="G53">
            <v>51900.990000000005</v>
          </cell>
        </row>
        <row r="61">
          <cell r="B61" t="str">
            <v>VIGA SOBRE MURETES 13*20</v>
          </cell>
          <cell r="G61">
            <v>34359.68</v>
          </cell>
        </row>
        <row r="70">
          <cell r="B70" t="str">
            <v xml:space="preserve">PERFORACION DE MURETES EN CONCRETO PARA PASO DE CARCAMOS </v>
          </cell>
          <cell r="G70">
            <v>37435.879999999997</v>
          </cell>
        </row>
        <row r="75">
          <cell r="B75" t="str">
            <v>Repello carcamos   impermeabilizado</v>
          </cell>
          <cell r="G75">
            <v>14263.20795</v>
          </cell>
        </row>
        <row r="83">
          <cell r="B83" t="str">
            <v xml:space="preserve">esmalte </v>
          </cell>
          <cell r="G83">
            <v>9197.2687499999993</v>
          </cell>
        </row>
        <row r="89">
          <cell r="B89" t="str">
            <v>dados para bases lavadora de ,30*,30 en 6 varillas de 1/2 y flejes de 3/8"c/20</v>
          </cell>
          <cell r="G89">
            <v>61847.680000000008</v>
          </cell>
        </row>
        <row r="99">
          <cell r="B99" t="str">
            <v>DEMOLICION DE CAJAS DE INSPECCION EN CONCRETO</v>
          </cell>
          <cell r="G99">
            <v>30346.080000000002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>
        <row r="70">
          <cell r="B70" t="str">
            <v>Bandeja portacable tipo Chapa Perforada de 30 cm Ref. BP 60 ( 210 263) CABLOFIL + Accesorios de fijacion a Pared c/1,2 m</v>
          </cell>
        </row>
        <row r="71">
          <cell r="B71" t="str">
            <v>Tapas TB300,para Bandeja Perforada, Ref: 220 463</v>
          </cell>
        </row>
        <row r="72">
          <cell r="B72" t="str">
            <v>Canaleta Plastica de 15 x 8 cm, + accesorios de Fijacion Tornillos de lamina, y Chasos</v>
          </cell>
        </row>
        <row r="73">
          <cell r="B73" t="str">
            <v>Suiche de Transferencia 3x50 A, en caja metalica tipo Strip de 20x20 cm</v>
          </cell>
        </row>
        <row r="74">
          <cell r="B74" t="str">
            <v>Totalizador de UPS,  3X50 A,  Icc=25 Ka en caja metalica tipo Strip de 20x20 cm</v>
          </cell>
        </row>
        <row r="75">
          <cell r="B75" t="str">
            <v>UPS, 6,0 Kva, -BIFASICA, con toma de seguridad 50 A(macho-hembra)  y extension en cable encauchetado ST 4X6 awg</v>
          </cell>
        </row>
        <row r="76">
          <cell r="B76" t="str">
            <v>Salida mas luminaria T5 28 W 60 CM, en tuberia EMT 1/2".</v>
          </cell>
        </row>
        <row r="77">
          <cell r="B77" t="str">
            <v>Salida mas interruptor triple 10A, 250V  en tuberia EMT 1/2".</v>
          </cell>
        </row>
        <row r="78">
          <cell r="B78" t="str">
            <v>Salida mas interruptor conmutable doble 10A, 250V  en tuberia EMT 1/2".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CB390"/>
  <sheetViews>
    <sheetView showGridLines="0" showZeros="0" view="pageBreakPreview" topLeftCell="A244" zoomScale="60" zoomScaleNormal="80" workbookViewId="0">
      <selection activeCell="J250" sqref="J250"/>
    </sheetView>
  </sheetViews>
  <sheetFormatPr defaultColWidth="0" defaultRowHeight="12.75" customHeight="1"/>
  <cols>
    <col min="1" max="1" width="9.6640625" style="181" customWidth="1"/>
    <col min="2" max="2" width="60.83203125" style="181" customWidth="1"/>
    <col min="3" max="3" width="10.6640625" style="4" customWidth="1"/>
    <col min="4" max="4" width="24.5" style="4" customWidth="1"/>
    <col min="5" max="5" width="10.83203125" style="182" customWidth="1"/>
    <col min="6" max="6" width="27.5" style="4" customWidth="1"/>
    <col min="7" max="7" width="11.6640625" style="4" hidden="1" customWidth="1"/>
    <col min="8" max="8" width="23.83203125" style="4" hidden="1" customWidth="1"/>
    <col min="9" max="9" width="10.83203125" style="4" hidden="1" customWidth="1"/>
    <col min="10" max="10" width="24.83203125" style="4" hidden="1" customWidth="1"/>
    <col min="11" max="11" width="11.83203125" style="4" customWidth="1"/>
    <col min="12" max="12" width="28" style="4" customWidth="1"/>
    <col min="13" max="13" width="10.83203125" style="182" customWidth="1"/>
    <col min="14" max="14" width="27.6640625" style="4" customWidth="1"/>
    <col min="15" max="15" width="10.83203125" style="4" customWidth="1"/>
    <col min="16" max="16" width="26.1640625" style="4" customWidth="1"/>
    <col min="17" max="17" width="12" style="4" customWidth="1"/>
    <col min="18" max="18" width="29.1640625" style="4" customWidth="1"/>
    <col min="19" max="19" width="0.5" style="3" customWidth="1"/>
    <col min="20" max="62" width="0" style="3" hidden="1" customWidth="1"/>
    <col min="63" max="16384" width="0" style="4" hidden="1"/>
  </cols>
  <sheetData>
    <row r="1" spans="1:62">
      <c r="A1" s="1"/>
      <c r="B1" s="1"/>
      <c r="C1" s="2"/>
      <c r="D1" s="2"/>
      <c r="E1" s="191"/>
      <c r="F1" s="191"/>
      <c r="G1" s="2"/>
      <c r="H1" s="2"/>
      <c r="I1" s="2"/>
      <c r="J1" s="2"/>
      <c r="K1" s="2"/>
      <c r="L1" s="2"/>
      <c r="M1" s="191"/>
      <c r="N1" s="2"/>
      <c r="O1" s="2"/>
      <c r="P1" s="2"/>
      <c r="Q1" s="2"/>
      <c r="R1" s="2"/>
    </row>
    <row r="2" spans="1:62">
      <c r="A2" s="1"/>
      <c r="B2" s="1"/>
      <c r="C2" s="2"/>
      <c r="D2" s="2"/>
      <c r="E2" s="191"/>
      <c r="F2" s="191"/>
      <c r="G2" s="2"/>
      <c r="H2" s="202"/>
      <c r="I2" s="202"/>
      <c r="J2" s="202"/>
      <c r="K2" s="202"/>
      <c r="L2" s="2"/>
      <c r="M2" s="191"/>
      <c r="N2" s="2"/>
      <c r="O2" s="2"/>
      <c r="P2" s="2"/>
      <c r="Q2" s="2"/>
      <c r="R2" s="2"/>
    </row>
    <row r="3" spans="1:62" ht="31.5" customHeight="1">
      <c r="A3" s="1"/>
      <c r="B3" s="1"/>
      <c r="C3" s="2"/>
      <c r="D3" s="2"/>
      <c r="E3" s="191"/>
      <c r="F3" s="191"/>
      <c r="G3" s="2"/>
      <c r="H3" s="202"/>
      <c r="I3" s="202"/>
      <c r="J3" s="202"/>
      <c r="K3" s="202"/>
      <c r="L3" s="2"/>
      <c r="M3" s="191"/>
      <c r="N3" s="2"/>
      <c r="O3" s="2"/>
      <c r="P3" s="201" t="s">
        <v>2</v>
      </c>
      <c r="Q3" s="201"/>
      <c r="R3" s="201"/>
    </row>
    <row r="4" spans="1:62">
      <c r="A4" s="1"/>
      <c r="B4" s="1"/>
      <c r="C4" s="2"/>
      <c r="D4" s="2"/>
      <c r="E4" s="191"/>
      <c r="F4" s="191"/>
      <c r="G4" s="2"/>
      <c r="H4" s="203"/>
      <c r="I4" s="202"/>
      <c r="J4" s="202"/>
      <c r="K4" s="202"/>
      <c r="L4" s="2"/>
      <c r="M4" s="191"/>
      <c r="N4" s="2"/>
      <c r="O4" s="2"/>
      <c r="P4" s="2"/>
      <c r="Q4" s="2"/>
      <c r="R4" s="2"/>
    </row>
    <row r="5" spans="1:62">
      <c r="A5" s="1"/>
      <c r="B5" s="1"/>
      <c r="C5" s="2"/>
      <c r="D5" s="2"/>
      <c r="E5" s="191"/>
      <c r="F5" s="191"/>
      <c r="G5" s="2"/>
      <c r="H5" s="2"/>
      <c r="I5" s="2"/>
      <c r="J5" s="2"/>
      <c r="K5" s="2"/>
      <c r="L5" s="2"/>
      <c r="M5" s="191"/>
      <c r="N5" s="462" t="s">
        <v>3</v>
      </c>
      <c r="O5" s="462"/>
      <c r="P5" s="192"/>
      <c r="Q5" s="196"/>
      <c r="R5" s="193" t="s">
        <v>4</v>
      </c>
    </row>
    <row r="6" spans="1:62" s="9" customFormat="1" ht="20.100000000000001" customHeight="1">
      <c r="A6" s="5"/>
      <c r="B6" s="5"/>
      <c r="C6" s="6"/>
      <c r="D6" s="6"/>
      <c r="E6" s="6"/>
      <c r="F6" s="6"/>
      <c r="G6" s="6"/>
      <c r="H6" s="2"/>
      <c r="I6" s="6"/>
      <c r="J6" s="6"/>
      <c r="K6" s="6"/>
      <c r="L6" s="6"/>
      <c r="M6" s="6"/>
      <c r="N6" s="462"/>
      <c r="O6" s="462"/>
      <c r="P6" s="194"/>
      <c r="Q6" s="195" t="s">
        <v>5</v>
      </c>
      <c r="R6" s="197"/>
    </row>
    <row r="7" spans="1:62" s="9" customFormat="1" ht="20.100000000000001" customHeight="1">
      <c r="A7" s="10" t="s">
        <v>6</v>
      </c>
      <c r="B7" s="10"/>
      <c r="C7" s="11"/>
      <c r="D7" s="6"/>
      <c r="E7" s="11" t="s">
        <v>7</v>
      </c>
      <c r="F7" s="11"/>
      <c r="G7" s="6"/>
      <c r="H7" s="6"/>
      <c r="I7" s="11"/>
      <c r="J7" s="11" t="s">
        <v>8</v>
      </c>
      <c r="K7" s="6"/>
      <c r="L7" s="6"/>
      <c r="M7" s="6"/>
      <c r="N7" s="194"/>
      <c r="O7" s="194"/>
      <c r="P7" s="194"/>
      <c r="Q7" s="195" t="s">
        <v>9</v>
      </c>
      <c r="R7" s="198"/>
    </row>
    <row r="8" spans="1:62" s="9" customFormat="1" ht="35.25" customHeight="1">
      <c r="A8" s="469" t="s">
        <v>10</v>
      </c>
      <c r="B8" s="469"/>
      <c r="C8" s="469"/>
      <c r="D8" s="469"/>
      <c r="E8" s="473" t="s">
        <v>11</v>
      </c>
      <c r="F8" s="473"/>
      <c r="G8" s="6"/>
      <c r="H8" s="6"/>
      <c r="I8" s="13"/>
      <c r="J8" s="474" t="s">
        <v>12</v>
      </c>
      <c r="K8" s="474"/>
      <c r="L8" s="6"/>
      <c r="M8" s="6"/>
      <c r="N8" s="195" t="s">
        <v>13</v>
      </c>
      <c r="O8" s="199"/>
      <c r="P8" s="194"/>
      <c r="Q8" s="195" t="s">
        <v>14</v>
      </c>
      <c r="R8" s="198"/>
    </row>
    <row r="9" spans="1:62" s="9" customFormat="1" ht="20.100000000000001" customHeight="1">
      <c r="A9" s="5"/>
      <c r="B9" s="5"/>
      <c r="C9" s="6"/>
      <c r="D9" s="6"/>
      <c r="E9" s="6"/>
      <c r="F9" s="6"/>
      <c r="G9" s="6"/>
      <c r="H9" s="6"/>
      <c r="I9" s="6"/>
      <c r="J9" s="194"/>
      <c r="K9" s="194"/>
      <c r="L9" s="6"/>
      <c r="M9" s="6"/>
      <c r="N9" s="195"/>
      <c r="O9" s="194"/>
      <c r="P9" s="194"/>
      <c r="Q9" s="195" t="s">
        <v>15</v>
      </c>
      <c r="R9" s="197"/>
    </row>
    <row r="10" spans="1:62" s="9" customFormat="1" ht="38.25" customHeight="1">
      <c r="A10" s="468" t="s">
        <v>269</v>
      </c>
      <c r="B10" s="468"/>
      <c r="C10" s="468"/>
      <c r="D10" s="468"/>
      <c r="E10" s="468" t="s">
        <v>270</v>
      </c>
      <c r="F10" s="468"/>
      <c r="G10" s="6"/>
      <c r="H10" s="6">
        <f>H9*2</f>
        <v>0</v>
      </c>
      <c r="I10" s="6"/>
      <c r="J10" s="467" t="s">
        <v>16</v>
      </c>
      <c r="K10" s="467"/>
      <c r="L10" s="6"/>
      <c r="M10" s="6"/>
      <c r="N10" s="195"/>
      <c r="O10" s="194"/>
      <c r="P10" s="194"/>
      <c r="Q10" s="195" t="s">
        <v>17</v>
      </c>
      <c r="R10" s="200"/>
    </row>
    <row r="11" spans="1:62" s="9" customFormat="1" ht="19.5" hidden="1" customHeight="1">
      <c r="A11" s="457" t="s">
        <v>18</v>
      </c>
      <c r="B11" s="457"/>
      <c r="C11" s="6"/>
      <c r="D11" s="6"/>
      <c r="E11" s="470" t="s">
        <v>19</v>
      </c>
      <c r="F11" s="470"/>
      <c r="G11" s="6"/>
      <c r="H11" s="6"/>
      <c r="I11" s="15"/>
      <c r="J11" s="471">
        <v>39969</v>
      </c>
      <c r="K11" s="471"/>
      <c r="L11" s="6"/>
      <c r="M11" s="7"/>
      <c r="N11" s="8" t="s">
        <v>20</v>
      </c>
      <c r="O11" s="14" t="s">
        <v>21</v>
      </c>
      <c r="P11" s="6"/>
      <c r="Q11" s="8" t="s">
        <v>22</v>
      </c>
      <c r="R11" s="12"/>
    </row>
    <row r="12" spans="1:62" s="9" customFormat="1" ht="19.5" hidden="1" customHeight="1">
      <c r="A12" s="5"/>
      <c r="B12" s="5"/>
      <c r="C12" s="6"/>
      <c r="D12" s="6"/>
      <c r="E12" s="7"/>
      <c r="F12" s="6"/>
      <c r="G12" s="6"/>
      <c r="H12" s="6"/>
      <c r="I12" s="6"/>
      <c r="J12" s="6"/>
      <c r="K12" s="6"/>
      <c r="L12" s="6"/>
      <c r="M12" s="7"/>
      <c r="N12" s="6"/>
      <c r="O12" s="6"/>
      <c r="P12" s="6"/>
      <c r="Q12" s="8" t="s">
        <v>23</v>
      </c>
      <c r="R12" s="12"/>
    </row>
    <row r="13" spans="1:62" s="23" customFormat="1" hidden="1">
      <c r="A13" s="16"/>
      <c r="B13" s="16"/>
      <c r="C13" s="17"/>
      <c r="D13" s="17"/>
      <c r="E13" s="18"/>
      <c r="F13" s="19"/>
      <c r="G13" s="17"/>
      <c r="H13" s="17"/>
      <c r="I13" s="17"/>
      <c r="J13" s="17"/>
      <c r="K13" s="17"/>
      <c r="L13" s="17"/>
      <c r="M13" s="20"/>
      <c r="N13" s="21"/>
      <c r="O13" s="22"/>
      <c r="P13" s="22"/>
      <c r="Q13" s="22"/>
      <c r="R13" s="2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s="26" customFormat="1" ht="39" customHeight="1">
      <c r="A14" s="460" t="s">
        <v>24</v>
      </c>
      <c r="B14" s="476" t="s">
        <v>25</v>
      </c>
      <c r="C14" s="460" t="s">
        <v>26</v>
      </c>
      <c r="D14" s="460" t="s">
        <v>27</v>
      </c>
      <c r="E14" s="24" t="s">
        <v>28</v>
      </c>
      <c r="F14" s="24"/>
      <c r="G14" s="183" t="s">
        <v>29</v>
      </c>
      <c r="H14" s="183"/>
      <c r="I14" s="183" t="s">
        <v>30</v>
      </c>
      <c r="J14" s="184"/>
      <c r="K14" s="212" t="s">
        <v>31</v>
      </c>
      <c r="L14" s="213"/>
      <c r="M14" s="214" t="s">
        <v>32</v>
      </c>
      <c r="N14" s="215"/>
      <c r="O14" s="183" t="s">
        <v>33</v>
      </c>
      <c r="P14" s="183"/>
      <c r="Q14" s="183" t="s">
        <v>34</v>
      </c>
      <c r="R14" s="183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</row>
    <row r="15" spans="1:62" s="26" customFormat="1" ht="15" customHeight="1">
      <c r="A15" s="461"/>
      <c r="B15" s="477"/>
      <c r="C15" s="461"/>
      <c r="D15" s="461"/>
      <c r="E15" s="185" t="s">
        <v>35</v>
      </c>
      <c r="F15" s="186" t="s">
        <v>36</v>
      </c>
      <c r="G15" s="185" t="s">
        <v>35</v>
      </c>
      <c r="H15" s="186" t="s">
        <v>36</v>
      </c>
      <c r="I15" s="185" t="s">
        <v>35</v>
      </c>
      <c r="J15" s="187" t="s">
        <v>36</v>
      </c>
      <c r="K15" s="188" t="s">
        <v>35</v>
      </c>
      <c r="L15" s="189" t="s">
        <v>36</v>
      </c>
      <c r="M15" s="190" t="s">
        <v>35</v>
      </c>
      <c r="N15" s="186" t="s">
        <v>36</v>
      </c>
      <c r="O15" s="185" t="s">
        <v>35</v>
      </c>
      <c r="P15" s="186" t="s">
        <v>36</v>
      </c>
      <c r="Q15" s="185" t="s">
        <v>35</v>
      </c>
      <c r="R15" s="186" t="s">
        <v>36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</row>
    <row r="16" spans="1:62" s="39" customFormat="1" ht="15.95" customHeight="1">
      <c r="A16" s="27">
        <v>1</v>
      </c>
      <c r="B16" s="28" t="s">
        <v>37</v>
      </c>
      <c r="C16" s="29"/>
      <c r="D16" s="30"/>
      <c r="E16" s="31"/>
      <c r="F16" s="32">
        <f t="shared" ref="F16:F35" si="0">+E16*D16</f>
        <v>0</v>
      </c>
      <c r="G16" s="33"/>
      <c r="H16" s="32">
        <f t="shared" ref="H16:H34" si="1">+G16*D16</f>
        <v>0</v>
      </c>
      <c r="I16" s="33"/>
      <c r="J16" s="34">
        <f>+I16*D16</f>
        <v>0</v>
      </c>
      <c r="K16" s="218"/>
      <c r="L16" s="35">
        <f t="shared" ref="L16:L34" si="2">+K16*D16</f>
        <v>0</v>
      </c>
      <c r="M16" s="216">
        <f t="shared" ref="M16:M34" si="3">+K16+I16</f>
        <v>0</v>
      </c>
      <c r="N16" s="36">
        <f t="shared" ref="N16:N34" si="4">+M16*D16</f>
        <v>0</v>
      </c>
      <c r="O16" s="37">
        <f t="shared" ref="O16:O34" si="5">IF(M16&gt;(G16+E16),M16-(G16+E16),0)</f>
        <v>0</v>
      </c>
      <c r="P16" s="36">
        <f t="shared" ref="P16:P34" si="6">+O16*D16</f>
        <v>0</v>
      </c>
      <c r="Q16" s="37">
        <f t="shared" ref="Q16:Q34" si="7">IF(M16&lt;(G16+E16),M16-(G16+E16),0)</f>
        <v>0</v>
      </c>
      <c r="R16" s="36">
        <f t="shared" ref="R16:R34" si="8">+Q16*D16</f>
        <v>0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</row>
    <row r="17" spans="1:62" s="42" customFormat="1" ht="15.95" customHeight="1">
      <c r="A17" s="204">
        <v>1.01</v>
      </c>
      <c r="B17" s="205" t="s">
        <v>38</v>
      </c>
      <c r="C17" s="206" t="s">
        <v>39</v>
      </c>
      <c r="D17" s="207">
        <v>2387</v>
      </c>
      <c r="E17" s="47">
        <v>492.8</v>
      </c>
      <c r="F17" s="208">
        <f t="shared" si="0"/>
        <v>1176313.6000000001</v>
      </c>
      <c r="G17" s="40"/>
      <c r="H17" s="208">
        <f t="shared" si="1"/>
        <v>0</v>
      </c>
      <c r="I17" s="40"/>
      <c r="J17" s="209"/>
      <c r="K17" s="218">
        <f>+'[4]BALANCE DE OBRA'!$M$3</f>
        <v>210</v>
      </c>
      <c r="L17" s="210">
        <f>+K17*D17</f>
        <v>501270</v>
      </c>
      <c r="M17" s="216">
        <f t="shared" si="3"/>
        <v>210</v>
      </c>
      <c r="N17" s="208">
        <f t="shared" si="4"/>
        <v>501270</v>
      </c>
      <c r="O17" s="211">
        <f t="shared" si="5"/>
        <v>0</v>
      </c>
      <c r="P17" s="208">
        <f t="shared" si="6"/>
        <v>0</v>
      </c>
      <c r="Q17" s="211">
        <f>IF(M17&lt;(G17+E17),M17-(G17+E17),0)</f>
        <v>-282.8</v>
      </c>
      <c r="R17" s="208">
        <f t="shared" si="8"/>
        <v>-675043.6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</row>
    <row r="18" spans="1:62" s="39" customFormat="1" ht="15.95" customHeight="1">
      <c r="A18" s="43">
        <v>1.02</v>
      </c>
      <c r="B18" s="44" t="s">
        <v>40</v>
      </c>
      <c r="C18" s="45" t="s">
        <v>41</v>
      </c>
      <c r="D18" s="46">
        <v>3703</v>
      </c>
      <c r="E18" s="47">
        <v>616</v>
      </c>
      <c r="F18" s="32">
        <f t="shared" si="0"/>
        <v>2281048</v>
      </c>
      <c r="G18" s="33"/>
      <c r="H18" s="32">
        <f t="shared" si="1"/>
        <v>0</v>
      </c>
      <c r="I18" s="40"/>
      <c r="J18" s="48"/>
      <c r="K18" s="218">
        <f>+'[4]BALANCE DE OBRA'!$M$7</f>
        <v>436.3</v>
      </c>
      <c r="L18" s="49">
        <f t="shared" si="2"/>
        <v>1615618.9000000001</v>
      </c>
      <c r="M18" s="216">
        <f t="shared" si="3"/>
        <v>436.3</v>
      </c>
      <c r="N18" s="32">
        <f t="shared" si="4"/>
        <v>1615618.9000000001</v>
      </c>
      <c r="O18" s="37">
        <f t="shared" si="5"/>
        <v>0</v>
      </c>
      <c r="P18" s="32">
        <f t="shared" si="6"/>
        <v>0</v>
      </c>
      <c r="Q18" s="37">
        <f>IF(M18&lt;(G18+E18),M18-(G18+E18),0)</f>
        <v>-179.7</v>
      </c>
      <c r="R18" s="32">
        <f t="shared" si="8"/>
        <v>-665429.1</v>
      </c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s="39" customFormat="1" ht="15.95" customHeight="1">
      <c r="A19" s="43">
        <v>1.03</v>
      </c>
      <c r="B19" s="44" t="s">
        <v>42</v>
      </c>
      <c r="C19" s="45" t="s">
        <v>41</v>
      </c>
      <c r="D19" s="46">
        <v>3347</v>
      </c>
      <c r="E19" s="47">
        <v>87</v>
      </c>
      <c r="F19" s="32">
        <f t="shared" si="0"/>
        <v>291189</v>
      </c>
      <c r="G19" s="33"/>
      <c r="H19" s="32">
        <f t="shared" si="1"/>
        <v>0</v>
      </c>
      <c r="I19" s="40"/>
      <c r="J19" s="48"/>
      <c r="K19" s="218">
        <f>+'[4]BALANCE DE OBRA'!$M$8</f>
        <v>205</v>
      </c>
      <c r="L19" s="49">
        <f t="shared" si="2"/>
        <v>686135</v>
      </c>
      <c r="M19" s="216">
        <f t="shared" si="3"/>
        <v>205</v>
      </c>
      <c r="N19" s="32">
        <f t="shared" si="4"/>
        <v>686135</v>
      </c>
      <c r="O19" s="37">
        <f t="shared" si="5"/>
        <v>118</v>
      </c>
      <c r="P19" s="32">
        <f t="shared" si="6"/>
        <v>394946</v>
      </c>
      <c r="Q19" s="37">
        <f t="shared" si="7"/>
        <v>0</v>
      </c>
      <c r="R19" s="32">
        <f t="shared" si="8"/>
        <v>0</v>
      </c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</row>
    <row r="20" spans="1:62" s="39" customFormat="1" ht="15.95" customHeight="1">
      <c r="A20" s="43">
        <v>1.04</v>
      </c>
      <c r="B20" s="44" t="s">
        <v>43</v>
      </c>
      <c r="C20" s="45" t="s">
        <v>41</v>
      </c>
      <c r="D20" s="46">
        <v>4445</v>
      </c>
      <c r="E20" s="47">
        <v>48.8</v>
      </c>
      <c r="F20" s="32">
        <f t="shared" si="0"/>
        <v>216916</v>
      </c>
      <c r="G20" s="33"/>
      <c r="H20" s="32">
        <f t="shared" si="1"/>
        <v>0</v>
      </c>
      <c r="I20" s="40"/>
      <c r="J20" s="48"/>
      <c r="K20" s="218">
        <f>+'[4]BALANCE DE OBRA'!$M$9</f>
        <v>115.2</v>
      </c>
      <c r="L20" s="49">
        <f t="shared" si="2"/>
        <v>512064</v>
      </c>
      <c r="M20" s="216">
        <f t="shared" si="3"/>
        <v>115.2</v>
      </c>
      <c r="N20" s="32">
        <f t="shared" si="4"/>
        <v>512064</v>
      </c>
      <c r="O20" s="37">
        <f t="shared" si="5"/>
        <v>66.400000000000006</v>
      </c>
      <c r="P20" s="32">
        <f t="shared" si="6"/>
        <v>295148</v>
      </c>
      <c r="Q20" s="37">
        <f t="shared" si="7"/>
        <v>0</v>
      </c>
      <c r="R20" s="32">
        <f t="shared" si="8"/>
        <v>0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</row>
    <row r="21" spans="1:62" s="39" customFormat="1" ht="15.95" customHeight="1">
      <c r="A21" s="43">
        <v>1.05</v>
      </c>
      <c r="B21" s="44" t="s">
        <v>44</v>
      </c>
      <c r="C21" s="45" t="s">
        <v>45</v>
      </c>
      <c r="D21" s="46">
        <v>16359</v>
      </c>
      <c r="E21" s="47">
        <v>8</v>
      </c>
      <c r="F21" s="32">
        <f t="shared" si="0"/>
        <v>130872</v>
      </c>
      <c r="G21" s="33"/>
      <c r="H21" s="32">
        <f t="shared" si="1"/>
        <v>0</v>
      </c>
      <c r="I21" s="40"/>
      <c r="J21" s="48"/>
      <c r="K21" s="218">
        <f>+'[4]BALANCE DE OBRA'!$M$11</f>
        <v>8</v>
      </c>
      <c r="L21" s="49">
        <f t="shared" si="2"/>
        <v>130872</v>
      </c>
      <c r="M21" s="216">
        <f t="shared" si="3"/>
        <v>8</v>
      </c>
      <c r="N21" s="32">
        <f t="shared" si="4"/>
        <v>130872</v>
      </c>
      <c r="O21" s="37">
        <f t="shared" si="5"/>
        <v>0</v>
      </c>
      <c r="P21" s="32">
        <f t="shared" si="6"/>
        <v>0</v>
      </c>
      <c r="Q21" s="37">
        <f t="shared" si="7"/>
        <v>0</v>
      </c>
      <c r="R21" s="32">
        <f t="shared" si="8"/>
        <v>0</v>
      </c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</row>
    <row r="22" spans="1:62" s="39" customFormat="1" ht="15.95" customHeight="1">
      <c r="A22" s="43">
        <v>1.06</v>
      </c>
      <c r="B22" s="44" t="s">
        <v>46</v>
      </c>
      <c r="C22" s="45" t="s">
        <v>41</v>
      </c>
      <c r="D22" s="46">
        <v>29922</v>
      </c>
      <c r="E22" s="47">
        <v>22.5</v>
      </c>
      <c r="F22" s="32">
        <f t="shared" si="0"/>
        <v>673245</v>
      </c>
      <c r="G22" s="33"/>
      <c r="H22" s="32">
        <f t="shared" si="1"/>
        <v>0</v>
      </c>
      <c r="I22" s="40"/>
      <c r="J22" s="48"/>
      <c r="K22" s="218">
        <f>+'[4]BALANCE DE OBRA'!$M$12</f>
        <v>0</v>
      </c>
      <c r="L22" s="49">
        <f t="shared" si="2"/>
        <v>0</v>
      </c>
      <c r="M22" s="216">
        <f t="shared" si="3"/>
        <v>0</v>
      </c>
      <c r="N22" s="32">
        <f t="shared" si="4"/>
        <v>0</v>
      </c>
      <c r="O22" s="37">
        <f t="shared" si="5"/>
        <v>0</v>
      </c>
      <c r="P22" s="32">
        <f t="shared" si="6"/>
        <v>0</v>
      </c>
      <c r="Q22" s="37">
        <f t="shared" si="7"/>
        <v>-22.5</v>
      </c>
      <c r="R22" s="32">
        <f t="shared" si="8"/>
        <v>-673245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</row>
    <row r="23" spans="1:62" s="39" customFormat="1" ht="15.95" customHeight="1">
      <c r="A23" s="43">
        <v>1.07</v>
      </c>
      <c r="B23" s="44" t="s">
        <v>47</v>
      </c>
      <c r="C23" s="45" t="s">
        <v>41</v>
      </c>
      <c r="D23" s="46">
        <v>45422</v>
      </c>
      <c r="E23" s="47">
        <v>8</v>
      </c>
      <c r="F23" s="32">
        <f t="shared" si="0"/>
        <v>363376</v>
      </c>
      <c r="G23" s="33"/>
      <c r="H23" s="32">
        <f t="shared" si="1"/>
        <v>0</v>
      </c>
      <c r="I23" s="40"/>
      <c r="J23" s="48"/>
      <c r="K23" s="218">
        <f>+'[4]BALANCE DE OBRA'!$M$19</f>
        <v>0</v>
      </c>
      <c r="L23" s="49">
        <f t="shared" si="2"/>
        <v>0</v>
      </c>
      <c r="M23" s="216">
        <f t="shared" si="3"/>
        <v>0</v>
      </c>
      <c r="N23" s="32">
        <f t="shared" si="4"/>
        <v>0</v>
      </c>
      <c r="O23" s="37">
        <f t="shared" si="5"/>
        <v>0</v>
      </c>
      <c r="P23" s="32">
        <f t="shared" si="6"/>
        <v>0</v>
      </c>
      <c r="Q23" s="37">
        <f t="shared" si="7"/>
        <v>-8</v>
      </c>
      <c r="R23" s="32">
        <f t="shared" si="8"/>
        <v>-363376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</row>
    <row r="24" spans="1:62" s="39" customFormat="1" ht="15.95" customHeight="1">
      <c r="A24" s="43">
        <v>1.08</v>
      </c>
      <c r="B24" s="44" t="s">
        <v>48</v>
      </c>
      <c r="C24" s="45" t="s">
        <v>49</v>
      </c>
      <c r="D24" s="46">
        <v>14857</v>
      </c>
      <c r="E24" s="47">
        <v>91.8</v>
      </c>
      <c r="F24" s="32">
        <f t="shared" si="0"/>
        <v>1363872.5999999999</v>
      </c>
      <c r="G24" s="33"/>
      <c r="H24" s="32">
        <f t="shared" si="1"/>
        <v>0</v>
      </c>
      <c r="I24" s="40"/>
      <c r="J24" s="48"/>
      <c r="K24" s="218">
        <f>+'[4]BALANCE DE OBRA'!$M$20</f>
        <v>205.6</v>
      </c>
      <c r="L24" s="49">
        <f t="shared" si="2"/>
        <v>3054599.1999999997</v>
      </c>
      <c r="M24" s="216">
        <f t="shared" si="3"/>
        <v>205.6</v>
      </c>
      <c r="N24" s="32">
        <f t="shared" si="4"/>
        <v>3054599.1999999997</v>
      </c>
      <c r="O24" s="37">
        <f t="shared" si="5"/>
        <v>113.8</v>
      </c>
      <c r="P24" s="32">
        <f t="shared" si="6"/>
        <v>1690726.5999999999</v>
      </c>
      <c r="Q24" s="37">
        <f t="shared" si="7"/>
        <v>0</v>
      </c>
      <c r="R24" s="32">
        <f t="shared" si="8"/>
        <v>0</v>
      </c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</row>
    <row r="25" spans="1:62" s="39" customFormat="1" ht="15.95" customHeight="1">
      <c r="A25" s="43">
        <v>1.0900000000000001</v>
      </c>
      <c r="B25" s="44" t="s">
        <v>50</v>
      </c>
      <c r="C25" s="45" t="s">
        <v>39</v>
      </c>
      <c r="D25" s="46">
        <v>5675</v>
      </c>
      <c r="E25" s="47">
        <v>55.16</v>
      </c>
      <c r="F25" s="32">
        <f t="shared" si="0"/>
        <v>313033</v>
      </c>
      <c r="G25" s="33"/>
      <c r="H25" s="32">
        <f t="shared" si="1"/>
        <v>0</v>
      </c>
      <c r="I25" s="40"/>
      <c r="J25" s="48"/>
      <c r="K25" s="218">
        <f>+'[4]BALANCE DE OBRA'!$M$21</f>
        <v>60</v>
      </c>
      <c r="L25" s="49">
        <f t="shared" si="2"/>
        <v>340500</v>
      </c>
      <c r="M25" s="216">
        <f t="shared" si="3"/>
        <v>60</v>
      </c>
      <c r="N25" s="32">
        <f t="shared" si="4"/>
        <v>340500</v>
      </c>
      <c r="O25" s="37">
        <f t="shared" si="5"/>
        <v>4.8400000000000034</v>
      </c>
      <c r="P25" s="32">
        <f t="shared" si="6"/>
        <v>27467.000000000018</v>
      </c>
      <c r="Q25" s="37">
        <f t="shared" si="7"/>
        <v>0</v>
      </c>
      <c r="R25" s="32">
        <f t="shared" si="8"/>
        <v>0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</row>
    <row r="26" spans="1:62" s="39" customFormat="1" ht="15.95" customHeight="1">
      <c r="A26" s="43">
        <v>1.1000000000000001</v>
      </c>
      <c r="B26" s="44" t="s">
        <v>51</v>
      </c>
      <c r="C26" s="45" t="s">
        <v>52</v>
      </c>
      <c r="D26" s="46">
        <v>12583</v>
      </c>
      <c r="E26" s="47">
        <v>16</v>
      </c>
      <c r="F26" s="32">
        <f t="shared" si="0"/>
        <v>201328</v>
      </c>
      <c r="G26" s="33"/>
      <c r="H26" s="32">
        <f t="shared" si="1"/>
        <v>0</v>
      </c>
      <c r="I26" s="40"/>
      <c r="J26" s="48"/>
      <c r="K26" s="218">
        <f>+'[4]BALANCE DE OBRA'!$M$22</f>
        <v>29</v>
      </c>
      <c r="L26" s="49">
        <f t="shared" si="2"/>
        <v>364907</v>
      </c>
      <c r="M26" s="216">
        <f t="shared" si="3"/>
        <v>29</v>
      </c>
      <c r="N26" s="32">
        <f t="shared" si="4"/>
        <v>364907</v>
      </c>
      <c r="O26" s="37">
        <f t="shared" si="5"/>
        <v>13</v>
      </c>
      <c r="P26" s="32">
        <f t="shared" si="6"/>
        <v>163579</v>
      </c>
      <c r="Q26" s="37">
        <f t="shared" si="7"/>
        <v>0</v>
      </c>
      <c r="R26" s="32">
        <f t="shared" si="8"/>
        <v>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</row>
    <row r="27" spans="1:62" s="39" customFormat="1" ht="15.95" customHeight="1">
      <c r="A27" s="43">
        <v>1.1100000000000001</v>
      </c>
      <c r="B27" s="44" t="s">
        <v>53</v>
      </c>
      <c r="C27" s="45" t="s">
        <v>52</v>
      </c>
      <c r="D27" s="46">
        <v>8466</v>
      </c>
      <c r="E27" s="47">
        <v>1</v>
      </c>
      <c r="F27" s="32">
        <f t="shared" si="0"/>
        <v>8466</v>
      </c>
      <c r="G27" s="33"/>
      <c r="H27" s="32">
        <f t="shared" si="1"/>
        <v>0</v>
      </c>
      <c r="I27" s="40"/>
      <c r="J27" s="48"/>
      <c r="K27" s="218">
        <f>+'[4]BALANCE DE OBRA'!$M$23</f>
        <v>1</v>
      </c>
      <c r="L27" s="49">
        <f t="shared" si="2"/>
        <v>8466</v>
      </c>
      <c r="M27" s="216">
        <f t="shared" si="3"/>
        <v>1</v>
      </c>
      <c r="N27" s="32">
        <f t="shared" si="4"/>
        <v>8466</v>
      </c>
      <c r="O27" s="37">
        <f t="shared" si="5"/>
        <v>0</v>
      </c>
      <c r="P27" s="32">
        <f t="shared" si="6"/>
        <v>0</v>
      </c>
      <c r="Q27" s="37">
        <f t="shared" si="7"/>
        <v>0</v>
      </c>
      <c r="R27" s="32">
        <f t="shared" si="8"/>
        <v>0</v>
      </c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</row>
    <row r="28" spans="1:62" s="39" customFormat="1" ht="15.95" customHeight="1">
      <c r="A28" s="43">
        <v>1.1200000000000001</v>
      </c>
      <c r="B28" s="44" t="s">
        <v>54</v>
      </c>
      <c r="C28" s="45" t="s">
        <v>52</v>
      </c>
      <c r="D28" s="46">
        <v>9325</v>
      </c>
      <c r="E28" s="47">
        <v>2</v>
      </c>
      <c r="F28" s="32">
        <f t="shared" si="0"/>
        <v>18650</v>
      </c>
      <c r="G28" s="33"/>
      <c r="H28" s="32">
        <f t="shared" si="1"/>
        <v>0</v>
      </c>
      <c r="I28" s="40"/>
      <c r="J28" s="48"/>
      <c r="K28" s="218">
        <f>+'[4]BALANCE DE OBRA'!$M$24</f>
        <v>2</v>
      </c>
      <c r="L28" s="49">
        <f t="shared" si="2"/>
        <v>18650</v>
      </c>
      <c r="M28" s="216">
        <f t="shared" si="3"/>
        <v>2</v>
      </c>
      <c r="N28" s="32">
        <f t="shared" si="4"/>
        <v>18650</v>
      </c>
      <c r="O28" s="37">
        <f t="shared" si="5"/>
        <v>0</v>
      </c>
      <c r="P28" s="32">
        <f t="shared" si="6"/>
        <v>0</v>
      </c>
      <c r="Q28" s="37">
        <f t="shared" si="7"/>
        <v>0</v>
      </c>
      <c r="R28" s="32">
        <f t="shared" si="8"/>
        <v>0</v>
      </c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</row>
    <row r="29" spans="1:62" s="39" customFormat="1" ht="15.95" customHeight="1">
      <c r="A29" s="43">
        <v>1.1299999999999999</v>
      </c>
      <c r="B29" s="44" t="s">
        <v>55</v>
      </c>
      <c r="C29" s="45" t="s">
        <v>52</v>
      </c>
      <c r="D29" s="46">
        <v>5720</v>
      </c>
      <c r="E29" s="47">
        <v>1</v>
      </c>
      <c r="F29" s="32">
        <f t="shared" si="0"/>
        <v>5720</v>
      </c>
      <c r="G29" s="33"/>
      <c r="H29" s="32">
        <f t="shared" si="1"/>
        <v>0</v>
      </c>
      <c r="I29" s="40"/>
      <c r="J29" s="48"/>
      <c r="K29" s="218">
        <f>+'[4]BALANCE DE OBRA'!$M$25</f>
        <v>8</v>
      </c>
      <c r="L29" s="49">
        <f t="shared" si="2"/>
        <v>45760</v>
      </c>
      <c r="M29" s="216">
        <f t="shared" si="3"/>
        <v>8</v>
      </c>
      <c r="N29" s="32">
        <f t="shared" si="4"/>
        <v>45760</v>
      </c>
      <c r="O29" s="37">
        <f t="shared" si="5"/>
        <v>7</v>
      </c>
      <c r="P29" s="32">
        <f t="shared" si="6"/>
        <v>40040</v>
      </c>
      <c r="Q29" s="37">
        <f t="shared" si="7"/>
        <v>0</v>
      </c>
      <c r="R29" s="32">
        <f t="shared" si="8"/>
        <v>0</v>
      </c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</row>
    <row r="30" spans="1:62" s="39" customFormat="1" ht="15.95" customHeight="1">
      <c r="A30" s="43">
        <v>1.1399999999999999</v>
      </c>
      <c r="B30" s="44" t="s">
        <v>56</v>
      </c>
      <c r="C30" s="45" t="s">
        <v>52</v>
      </c>
      <c r="D30" s="46">
        <v>5720</v>
      </c>
      <c r="E30" s="47">
        <v>5</v>
      </c>
      <c r="F30" s="32">
        <f t="shared" si="0"/>
        <v>28600</v>
      </c>
      <c r="G30" s="33"/>
      <c r="H30" s="32">
        <f t="shared" si="1"/>
        <v>0</v>
      </c>
      <c r="I30" s="40"/>
      <c r="J30" s="48"/>
      <c r="K30" s="218">
        <f>+'[4]BALANCE DE OBRA'!$M$26</f>
        <v>11</v>
      </c>
      <c r="L30" s="49">
        <f t="shared" si="2"/>
        <v>62920</v>
      </c>
      <c r="M30" s="216">
        <f t="shared" si="3"/>
        <v>11</v>
      </c>
      <c r="N30" s="32">
        <f t="shared" si="4"/>
        <v>62920</v>
      </c>
      <c r="O30" s="37">
        <f t="shared" si="5"/>
        <v>6</v>
      </c>
      <c r="P30" s="32">
        <f t="shared" si="6"/>
        <v>34320</v>
      </c>
      <c r="Q30" s="37">
        <f t="shared" si="7"/>
        <v>0</v>
      </c>
      <c r="R30" s="32">
        <f t="shared" si="8"/>
        <v>0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</row>
    <row r="31" spans="1:62" s="39" customFormat="1" ht="15.95" customHeight="1">
      <c r="A31" s="43">
        <v>1.1499999999999999</v>
      </c>
      <c r="B31" s="44" t="s">
        <v>57</v>
      </c>
      <c r="C31" s="45" t="s">
        <v>58</v>
      </c>
      <c r="D31" s="46">
        <v>585560</v>
      </c>
      <c r="E31" s="47">
        <v>1</v>
      </c>
      <c r="F31" s="32">
        <f t="shared" si="0"/>
        <v>585560</v>
      </c>
      <c r="G31" s="33"/>
      <c r="H31" s="32">
        <f t="shared" si="1"/>
        <v>0</v>
      </c>
      <c r="I31" s="40"/>
      <c r="J31" s="48"/>
      <c r="K31" s="218">
        <f>+'[4]BALANCE DE OBRA'!$M$27</f>
        <v>1</v>
      </c>
      <c r="L31" s="49">
        <f t="shared" si="2"/>
        <v>585560</v>
      </c>
      <c r="M31" s="216">
        <f t="shared" si="3"/>
        <v>1</v>
      </c>
      <c r="N31" s="32">
        <f t="shared" si="4"/>
        <v>585560</v>
      </c>
      <c r="O31" s="37">
        <f t="shared" si="5"/>
        <v>0</v>
      </c>
      <c r="P31" s="32">
        <f t="shared" si="6"/>
        <v>0</v>
      </c>
      <c r="Q31" s="37">
        <f t="shared" si="7"/>
        <v>0</v>
      </c>
      <c r="R31" s="32">
        <f t="shared" si="8"/>
        <v>0</v>
      </c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</row>
    <row r="32" spans="1:62" s="39" customFormat="1" ht="15.95" customHeight="1">
      <c r="A32" s="43">
        <v>1.1599999999999999</v>
      </c>
      <c r="B32" s="44" t="s">
        <v>59</v>
      </c>
      <c r="C32" s="45" t="s">
        <v>58</v>
      </c>
      <c r="D32" s="46">
        <v>447940</v>
      </c>
      <c r="E32" s="47">
        <v>1</v>
      </c>
      <c r="F32" s="32">
        <f t="shared" si="0"/>
        <v>447940</v>
      </c>
      <c r="G32" s="33"/>
      <c r="H32" s="32">
        <f t="shared" si="1"/>
        <v>0</v>
      </c>
      <c r="I32" s="40"/>
      <c r="J32" s="48"/>
      <c r="K32" s="218">
        <f>+'[4]BALANCE DE OBRA'!$M$28</f>
        <v>1</v>
      </c>
      <c r="L32" s="49">
        <f t="shared" si="2"/>
        <v>447940</v>
      </c>
      <c r="M32" s="216">
        <f t="shared" si="3"/>
        <v>1</v>
      </c>
      <c r="N32" s="32">
        <f t="shared" si="4"/>
        <v>447940</v>
      </c>
      <c r="O32" s="37">
        <f t="shared" si="5"/>
        <v>0</v>
      </c>
      <c r="P32" s="32">
        <f t="shared" si="6"/>
        <v>0</v>
      </c>
      <c r="Q32" s="37">
        <f t="shared" si="7"/>
        <v>0</v>
      </c>
      <c r="R32" s="32">
        <f t="shared" si="8"/>
        <v>0</v>
      </c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</row>
    <row r="33" spans="1:62" s="39" customFormat="1" ht="15.95" customHeight="1">
      <c r="A33" s="43">
        <v>1.17</v>
      </c>
      <c r="B33" s="44" t="s">
        <v>60</v>
      </c>
      <c r="C33" s="45" t="s">
        <v>58</v>
      </c>
      <c r="D33" s="46">
        <v>1801675</v>
      </c>
      <c r="E33" s="47">
        <v>1</v>
      </c>
      <c r="F33" s="32">
        <f t="shared" si="0"/>
        <v>1801675</v>
      </c>
      <c r="G33" s="33"/>
      <c r="H33" s="32">
        <f t="shared" si="1"/>
        <v>0</v>
      </c>
      <c r="I33" s="40"/>
      <c r="J33" s="48"/>
      <c r="K33" s="218">
        <f>+'[4]BALANCE DE OBRA'!$M$29</f>
        <v>1</v>
      </c>
      <c r="L33" s="49">
        <f t="shared" si="2"/>
        <v>1801675</v>
      </c>
      <c r="M33" s="216">
        <f t="shared" si="3"/>
        <v>1</v>
      </c>
      <c r="N33" s="32">
        <f t="shared" si="4"/>
        <v>1801675</v>
      </c>
      <c r="O33" s="37">
        <f t="shared" si="5"/>
        <v>0</v>
      </c>
      <c r="P33" s="32">
        <f t="shared" si="6"/>
        <v>0</v>
      </c>
      <c r="Q33" s="37">
        <f t="shared" si="7"/>
        <v>0</v>
      </c>
      <c r="R33" s="32">
        <f t="shared" si="8"/>
        <v>0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</row>
    <row r="34" spans="1:62" s="39" customFormat="1" ht="15.95" customHeight="1">
      <c r="A34" s="43">
        <v>1.18</v>
      </c>
      <c r="B34" s="44" t="s">
        <v>61</v>
      </c>
      <c r="C34" s="45" t="s">
        <v>41</v>
      </c>
      <c r="D34" s="46">
        <v>65320</v>
      </c>
      <c r="E34" s="47">
        <v>72</v>
      </c>
      <c r="F34" s="32">
        <f t="shared" si="0"/>
        <v>4703040</v>
      </c>
      <c r="G34" s="33"/>
      <c r="H34" s="32">
        <f t="shared" si="1"/>
        <v>0</v>
      </c>
      <c r="I34" s="40"/>
      <c r="J34" s="48"/>
      <c r="K34" s="218">
        <f>+'[4]BALANCE DE OBRA'!$M$30</f>
        <v>72</v>
      </c>
      <c r="L34" s="49">
        <f t="shared" si="2"/>
        <v>4703040</v>
      </c>
      <c r="M34" s="216">
        <f t="shared" si="3"/>
        <v>72</v>
      </c>
      <c r="N34" s="32">
        <f t="shared" si="4"/>
        <v>4703040</v>
      </c>
      <c r="O34" s="37">
        <f t="shared" si="5"/>
        <v>0</v>
      </c>
      <c r="P34" s="32">
        <f t="shared" si="6"/>
        <v>0</v>
      </c>
      <c r="Q34" s="37">
        <f t="shared" si="7"/>
        <v>0</v>
      </c>
      <c r="R34" s="32">
        <f t="shared" si="8"/>
        <v>0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</row>
    <row r="35" spans="1:62" s="39" customFormat="1" ht="15.95" customHeight="1">
      <c r="A35" s="43">
        <v>1.19</v>
      </c>
      <c r="B35" s="44" t="s">
        <v>62</v>
      </c>
      <c r="C35" s="45" t="s">
        <v>63</v>
      </c>
      <c r="D35" s="46">
        <v>299585</v>
      </c>
      <c r="E35" s="47">
        <v>2</v>
      </c>
      <c r="F35" s="32">
        <f t="shared" si="0"/>
        <v>599170</v>
      </c>
      <c r="G35" s="33"/>
      <c r="H35" s="32">
        <f>+G35*D35</f>
        <v>0</v>
      </c>
      <c r="I35" s="40"/>
      <c r="J35" s="48"/>
      <c r="K35" s="218">
        <f>+'[4]BALANCE DE OBRA'!$M$31</f>
        <v>1</v>
      </c>
      <c r="L35" s="49">
        <f>+K35*D35</f>
        <v>299585</v>
      </c>
      <c r="M35" s="216">
        <f>+K35+I35</f>
        <v>1</v>
      </c>
      <c r="N35" s="32">
        <f>+M35*D35</f>
        <v>299585</v>
      </c>
      <c r="O35" s="37">
        <f>IF(M35&gt;(G35+E35),M35-(G35+E35),0)</f>
        <v>0</v>
      </c>
      <c r="P35" s="32">
        <f>+O35*D35</f>
        <v>0</v>
      </c>
      <c r="Q35" s="37">
        <f>IF(M35&lt;(G35+E35),M35-(G35+E35),0)</f>
        <v>-1</v>
      </c>
      <c r="R35" s="32">
        <f>+Q35*D35</f>
        <v>-299585</v>
      </c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</row>
    <row r="36" spans="1:62" s="60" customFormat="1" ht="15.95" customHeight="1">
      <c r="A36" s="50"/>
      <c r="B36" s="51"/>
      <c r="C36" s="52"/>
      <c r="D36" s="53"/>
      <c r="E36" s="47"/>
      <c r="F36" s="54"/>
      <c r="G36" s="47"/>
      <c r="H36" s="54"/>
      <c r="I36" s="40"/>
      <c r="J36" s="55"/>
      <c r="K36" s="218"/>
      <c r="L36" s="56"/>
      <c r="M36" s="216"/>
      <c r="N36" s="54"/>
      <c r="O36" s="57"/>
      <c r="P36" s="58"/>
      <c r="Q36" s="57"/>
      <c r="R36" s="54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</row>
    <row r="37" spans="1:62" s="39" customFormat="1" ht="15.95" customHeight="1">
      <c r="A37" s="27">
        <v>2</v>
      </c>
      <c r="B37" s="61" t="s">
        <v>64</v>
      </c>
      <c r="C37" s="45"/>
      <c r="D37" s="46"/>
      <c r="E37" s="47"/>
      <c r="F37" s="32"/>
      <c r="G37" s="33"/>
      <c r="H37" s="32"/>
      <c r="I37" s="40"/>
      <c r="J37" s="48"/>
      <c r="K37" s="218"/>
      <c r="L37" s="49"/>
      <c r="M37" s="216"/>
      <c r="N37" s="32"/>
      <c r="O37" s="37"/>
      <c r="P37" s="32"/>
      <c r="Q37" s="37"/>
      <c r="R37" s="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</row>
    <row r="38" spans="1:62" s="39" customFormat="1" ht="15.95" customHeight="1">
      <c r="A38" s="43">
        <v>2.0099999999999998</v>
      </c>
      <c r="B38" s="44" t="s">
        <v>65</v>
      </c>
      <c r="C38" s="45" t="s">
        <v>49</v>
      </c>
      <c r="D38" s="46">
        <v>6847</v>
      </c>
      <c r="E38" s="47">
        <v>63.75</v>
      </c>
      <c r="F38" s="32">
        <f t="shared" ref="F38:F49" si="9">+E38*D38</f>
        <v>436496.25</v>
      </c>
      <c r="G38" s="33"/>
      <c r="H38" s="32">
        <f t="shared" ref="H38:H49" si="10">+G38*D38</f>
        <v>0</v>
      </c>
      <c r="I38" s="40"/>
      <c r="J38" s="48"/>
      <c r="K38" s="218">
        <f>+'[4]BALANCE DE OBRA'!$M$34</f>
        <v>0</v>
      </c>
      <c r="L38" s="49">
        <f t="shared" ref="L38:L49" si="11">+K38*D38</f>
        <v>0</v>
      </c>
      <c r="M38" s="216">
        <f t="shared" ref="M38:M49" si="12">+K38+I38</f>
        <v>0</v>
      </c>
      <c r="N38" s="32">
        <f t="shared" ref="N38:N49" si="13">+M38*D38</f>
        <v>0</v>
      </c>
      <c r="O38" s="37">
        <f t="shared" ref="O38:O49" si="14">IF(M38&gt;(G38+E38),M38-(G38+E38),0)</f>
        <v>0</v>
      </c>
      <c r="P38" s="32">
        <f t="shared" ref="P38:P49" si="15">+O38*D38</f>
        <v>0</v>
      </c>
      <c r="Q38" s="37">
        <f t="shared" ref="Q38:Q49" si="16">IF(M38&lt;(G38+E38),M38-(G38+E38),0)</f>
        <v>-63.75</v>
      </c>
      <c r="R38" s="32">
        <f t="shared" ref="R38:R49" si="17">+Q38*D38</f>
        <v>-436496.25</v>
      </c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</row>
    <row r="39" spans="1:62" s="39" customFormat="1" ht="15.95" customHeight="1">
      <c r="A39" s="43">
        <v>2.02</v>
      </c>
      <c r="B39" s="44" t="s">
        <v>66</v>
      </c>
      <c r="C39" s="45" t="s">
        <v>49</v>
      </c>
      <c r="D39" s="46">
        <v>6847</v>
      </c>
      <c r="E39" s="47">
        <v>33.75</v>
      </c>
      <c r="F39" s="32">
        <f t="shared" si="9"/>
        <v>231086.25</v>
      </c>
      <c r="G39" s="33"/>
      <c r="H39" s="32">
        <f t="shared" si="10"/>
        <v>0</v>
      </c>
      <c r="I39" s="40"/>
      <c r="J39" s="48"/>
      <c r="K39" s="218">
        <f>+'[4]BALANCE DE OBRA'!$M$35</f>
        <v>0</v>
      </c>
      <c r="L39" s="49">
        <f t="shared" si="11"/>
        <v>0</v>
      </c>
      <c r="M39" s="216">
        <f t="shared" si="12"/>
        <v>0</v>
      </c>
      <c r="N39" s="32">
        <f t="shared" si="13"/>
        <v>0</v>
      </c>
      <c r="O39" s="37">
        <f t="shared" si="14"/>
        <v>0</v>
      </c>
      <c r="P39" s="32">
        <f t="shared" si="15"/>
        <v>0</v>
      </c>
      <c r="Q39" s="37">
        <f t="shared" si="16"/>
        <v>-33.75</v>
      </c>
      <c r="R39" s="32">
        <f t="shared" si="17"/>
        <v>-231086.25</v>
      </c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</row>
    <row r="40" spans="1:62" s="39" customFormat="1" ht="15.95" customHeight="1">
      <c r="A40" s="43">
        <v>2.0299999999999998</v>
      </c>
      <c r="B40" s="44" t="s">
        <v>67</v>
      </c>
      <c r="C40" s="45" t="s">
        <v>49</v>
      </c>
      <c r="D40" s="46">
        <v>18439</v>
      </c>
      <c r="E40" s="47">
        <v>46.5</v>
      </c>
      <c r="F40" s="32">
        <f t="shared" si="9"/>
        <v>857413.5</v>
      </c>
      <c r="G40" s="33"/>
      <c r="H40" s="32">
        <f t="shared" si="10"/>
        <v>0</v>
      </c>
      <c r="I40" s="40"/>
      <c r="J40" s="48"/>
      <c r="K40" s="218">
        <f>+'[4]BALANCE DE OBRA'!$M$36</f>
        <v>0</v>
      </c>
      <c r="L40" s="49">
        <f t="shared" si="11"/>
        <v>0</v>
      </c>
      <c r="M40" s="216">
        <f t="shared" si="12"/>
        <v>0</v>
      </c>
      <c r="N40" s="32">
        <f t="shared" si="13"/>
        <v>0</v>
      </c>
      <c r="O40" s="37">
        <f t="shared" si="14"/>
        <v>0</v>
      </c>
      <c r="P40" s="32">
        <f t="shared" si="15"/>
        <v>0</v>
      </c>
      <c r="Q40" s="37">
        <f t="shared" si="16"/>
        <v>-46.5</v>
      </c>
      <c r="R40" s="32">
        <f t="shared" si="17"/>
        <v>-857413.5</v>
      </c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</row>
    <row r="41" spans="1:62" s="39" customFormat="1" ht="15.95" customHeight="1">
      <c r="A41" s="43">
        <v>2.04</v>
      </c>
      <c r="B41" s="44" t="s">
        <v>68</v>
      </c>
      <c r="C41" s="45" t="s">
        <v>49</v>
      </c>
      <c r="D41" s="46">
        <v>15114</v>
      </c>
      <c r="E41" s="47">
        <v>28.5</v>
      </c>
      <c r="F41" s="32">
        <f t="shared" si="9"/>
        <v>430749</v>
      </c>
      <c r="G41" s="33"/>
      <c r="H41" s="32">
        <f t="shared" si="10"/>
        <v>0</v>
      </c>
      <c r="I41" s="40"/>
      <c r="J41" s="48"/>
      <c r="K41" s="218">
        <v>16.5</v>
      </c>
      <c r="L41" s="49">
        <f t="shared" si="11"/>
        <v>249381</v>
      </c>
      <c r="M41" s="216">
        <f>K41+1.3+5</f>
        <v>22.8</v>
      </c>
      <c r="N41" s="32">
        <f t="shared" si="13"/>
        <v>344599.2</v>
      </c>
      <c r="O41" s="37">
        <f t="shared" si="14"/>
        <v>0</v>
      </c>
      <c r="P41" s="32">
        <f t="shared" si="15"/>
        <v>0</v>
      </c>
      <c r="Q41" s="37">
        <f t="shared" si="16"/>
        <v>-5.6999999999999993</v>
      </c>
      <c r="R41" s="32">
        <f t="shared" si="17"/>
        <v>-86149.799999999988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</row>
    <row r="42" spans="1:62" s="39" customFormat="1" ht="15.95" customHeight="1">
      <c r="A42" s="43">
        <v>2.0499999999999998</v>
      </c>
      <c r="B42" s="44" t="s">
        <v>69</v>
      </c>
      <c r="C42" s="45" t="s">
        <v>49</v>
      </c>
      <c r="D42" s="46">
        <v>15114</v>
      </c>
      <c r="E42" s="47">
        <v>52.5</v>
      </c>
      <c r="F42" s="32">
        <f t="shared" si="9"/>
        <v>793485</v>
      </c>
      <c r="G42" s="33"/>
      <c r="H42" s="32">
        <f t="shared" si="10"/>
        <v>0</v>
      </c>
      <c r="I42" s="40"/>
      <c r="J42" s="48"/>
      <c r="K42" s="218">
        <f>+'[4]BALANCE DE OBRA'!$M$38</f>
        <v>0</v>
      </c>
      <c r="L42" s="49">
        <f t="shared" si="11"/>
        <v>0</v>
      </c>
      <c r="M42" s="216">
        <f t="shared" si="12"/>
        <v>0</v>
      </c>
      <c r="N42" s="32">
        <f t="shared" si="13"/>
        <v>0</v>
      </c>
      <c r="O42" s="37">
        <f t="shared" si="14"/>
        <v>0</v>
      </c>
      <c r="P42" s="32">
        <f t="shared" si="15"/>
        <v>0</v>
      </c>
      <c r="Q42" s="37">
        <f t="shared" si="16"/>
        <v>-52.5</v>
      </c>
      <c r="R42" s="32">
        <f t="shared" si="17"/>
        <v>-793485</v>
      </c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</row>
    <row r="43" spans="1:62" s="39" customFormat="1" ht="15.95" customHeight="1">
      <c r="A43" s="43">
        <v>2.06</v>
      </c>
      <c r="B43" s="44" t="s">
        <v>70</v>
      </c>
      <c r="C43" s="45" t="s">
        <v>49</v>
      </c>
      <c r="D43" s="46">
        <v>23157</v>
      </c>
      <c r="E43" s="47">
        <v>90</v>
      </c>
      <c r="F43" s="32">
        <f t="shared" si="9"/>
        <v>2084130</v>
      </c>
      <c r="G43" s="33"/>
      <c r="H43" s="32">
        <f t="shared" si="10"/>
        <v>0</v>
      </c>
      <c r="I43" s="40"/>
      <c r="J43" s="48"/>
      <c r="K43" s="218">
        <f>+'[4]BALANCE DE OBRA'!$M$43</f>
        <v>0</v>
      </c>
      <c r="L43" s="49">
        <f t="shared" si="11"/>
        <v>0</v>
      </c>
      <c r="M43" s="216">
        <f t="shared" si="12"/>
        <v>0</v>
      </c>
      <c r="N43" s="32">
        <f t="shared" si="13"/>
        <v>0</v>
      </c>
      <c r="O43" s="37">
        <f t="shared" si="14"/>
        <v>0</v>
      </c>
      <c r="P43" s="32">
        <f t="shared" si="15"/>
        <v>0</v>
      </c>
      <c r="Q43" s="37">
        <f t="shared" si="16"/>
        <v>-90</v>
      </c>
      <c r="R43" s="32">
        <f t="shared" si="17"/>
        <v>-2084130</v>
      </c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</row>
    <row r="44" spans="1:62" s="39" customFormat="1" ht="15.95" customHeight="1">
      <c r="A44" s="43">
        <v>2.0699999999999998</v>
      </c>
      <c r="B44" s="44" t="s">
        <v>71</v>
      </c>
      <c r="C44" s="45" t="s">
        <v>49</v>
      </c>
      <c r="D44" s="46">
        <v>21204</v>
      </c>
      <c r="E44" s="47">
        <v>61.5</v>
      </c>
      <c r="F44" s="32">
        <f t="shared" si="9"/>
        <v>1304046</v>
      </c>
      <c r="G44" s="33"/>
      <c r="H44" s="32">
        <f t="shared" si="10"/>
        <v>0</v>
      </c>
      <c r="I44" s="40"/>
      <c r="J44" s="48"/>
      <c r="K44" s="218">
        <f>+'[4]BALANCE DE OBRA'!$M$44</f>
        <v>0</v>
      </c>
      <c r="L44" s="49">
        <f t="shared" si="11"/>
        <v>0</v>
      </c>
      <c r="M44" s="216">
        <f t="shared" si="12"/>
        <v>0</v>
      </c>
      <c r="N44" s="32">
        <f t="shared" si="13"/>
        <v>0</v>
      </c>
      <c r="O44" s="37">
        <f t="shared" si="14"/>
        <v>0</v>
      </c>
      <c r="P44" s="32">
        <f t="shared" si="15"/>
        <v>0</v>
      </c>
      <c r="Q44" s="37">
        <f t="shared" si="16"/>
        <v>-61.5</v>
      </c>
      <c r="R44" s="32">
        <f t="shared" si="17"/>
        <v>-1304046</v>
      </c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</row>
    <row r="45" spans="1:62" s="39" customFormat="1" ht="15.95" customHeight="1">
      <c r="A45" s="43">
        <v>2.08</v>
      </c>
      <c r="B45" s="44" t="s">
        <v>72</v>
      </c>
      <c r="C45" s="45" t="s">
        <v>49</v>
      </c>
      <c r="D45" s="46">
        <v>5548</v>
      </c>
      <c r="E45" s="47">
        <v>58.5</v>
      </c>
      <c r="F45" s="32">
        <f t="shared" si="9"/>
        <v>324558</v>
      </c>
      <c r="G45" s="33"/>
      <c r="H45" s="32">
        <f t="shared" si="10"/>
        <v>0</v>
      </c>
      <c r="I45" s="40"/>
      <c r="J45" s="48"/>
      <c r="K45" s="218"/>
      <c r="L45" s="49">
        <f t="shared" si="11"/>
        <v>0</v>
      </c>
      <c r="M45" s="216">
        <f t="shared" si="12"/>
        <v>0</v>
      </c>
      <c r="N45" s="32">
        <f t="shared" si="13"/>
        <v>0</v>
      </c>
      <c r="O45" s="37">
        <f t="shared" si="14"/>
        <v>0</v>
      </c>
      <c r="P45" s="32">
        <f t="shared" si="15"/>
        <v>0</v>
      </c>
      <c r="Q45" s="37">
        <f t="shared" si="16"/>
        <v>-58.5</v>
      </c>
      <c r="R45" s="32">
        <f t="shared" si="17"/>
        <v>-324558</v>
      </c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</row>
    <row r="46" spans="1:62" s="39" customFormat="1" ht="15.95" customHeight="1">
      <c r="A46" s="43">
        <v>2.09</v>
      </c>
      <c r="B46" s="44" t="s">
        <v>73</v>
      </c>
      <c r="C46" s="45" t="s">
        <v>49</v>
      </c>
      <c r="D46" s="46">
        <v>2145</v>
      </c>
      <c r="E46" s="47">
        <v>125</v>
      </c>
      <c r="F46" s="32">
        <f t="shared" si="9"/>
        <v>268125</v>
      </c>
      <c r="G46" s="33"/>
      <c r="H46" s="32">
        <f t="shared" si="10"/>
        <v>0</v>
      </c>
      <c r="I46" s="40"/>
      <c r="J46" s="48"/>
      <c r="K46" s="218"/>
      <c r="L46" s="49">
        <f t="shared" si="11"/>
        <v>0</v>
      </c>
      <c r="M46" s="216">
        <f t="shared" si="12"/>
        <v>0</v>
      </c>
      <c r="N46" s="32">
        <f t="shared" si="13"/>
        <v>0</v>
      </c>
      <c r="O46" s="37">
        <f t="shared" si="14"/>
        <v>0</v>
      </c>
      <c r="P46" s="32">
        <f t="shared" si="15"/>
        <v>0</v>
      </c>
      <c r="Q46" s="37">
        <f t="shared" si="16"/>
        <v>-125</v>
      </c>
      <c r="R46" s="32">
        <f t="shared" si="17"/>
        <v>-268125</v>
      </c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</row>
    <row r="47" spans="1:62" s="39" customFormat="1" ht="15.95" customHeight="1">
      <c r="A47" s="43">
        <v>2.1</v>
      </c>
      <c r="B47" s="44" t="s">
        <v>74</v>
      </c>
      <c r="C47" s="45" t="s">
        <v>49</v>
      </c>
      <c r="D47" s="46">
        <v>1239</v>
      </c>
      <c r="E47" s="47">
        <v>68</v>
      </c>
      <c r="F47" s="32">
        <f t="shared" si="9"/>
        <v>84252</v>
      </c>
      <c r="G47" s="33"/>
      <c r="H47" s="32">
        <f t="shared" si="10"/>
        <v>0</v>
      </c>
      <c r="I47" s="40"/>
      <c r="J47" s="48"/>
      <c r="K47" s="218"/>
      <c r="L47" s="49">
        <f t="shared" si="11"/>
        <v>0</v>
      </c>
      <c r="M47" s="216">
        <f t="shared" si="12"/>
        <v>0</v>
      </c>
      <c r="N47" s="32">
        <f t="shared" si="13"/>
        <v>0</v>
      </c>
      <c r="O47" s="37">
        <f t="shared" si="14"/>
        <v>0</v>
      </c>
      <c r="P47" s="32">
        <f t="shared" si="15"/>
        <v>0</v>
      </c>
      <c r="Q47" s="37">
        <f t="shared" si="16"/>
        <v>-68</v>
      </c>
      <c r="R47" s="32">
        <f t="shared" si="17"/>
        <v>-84252</v>
      </c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</row>
    <row r="48" spans="1:62" s="39" customFormat="1" ht="15.95" customHeight="1">
      <c r="A48" s="43">
        <v>2.11</v>
      </c>
      <c r="B48" s="44" t="s">
        <v>75</v>
      </c>
      <c r="C48" s="45" t="s">
        <v>49</v>
      </c>
      <c r="D48" s="46">
        <v>19787</v>
      </c>
      <c r="E48" s="47">
        <v>32.5</v>
      </c>
      <c r="F48" s="32">
        <f t="shared" si="9"/>
        <v>643077.5</v>
      </c>
      <c r="G48" s="33"/>
      <c r="H48" s="32">
        <f t="shared" si="10"/>
        <v>0</v>
      </c>
      <c r="I48" s="40"/>
      <c r="J48" s="48"/>
      <c r="K48" s="218">
        <f>+'[4]BALANCE DE OBRA'!$M$51</f>
        <v>0</v>
      </c>
      <c r="L48" s="49">
        <f t="shared" si="11"/>
        <v>0</v>
      </c>
      <c r="M48" s="216">
        <f t="shared" si="12"/>
        <v>0</v>
      </c>
      <c r="N48" s="32">
        <f t="shared" si="13"/>
        <v>0</v>
      </c>
      <c r="O48" s="37">
        <f t="shared" si="14"/>
        <v>0</v>
      </c>
      <c r="P48" s="32">
        <f t="shared" si="15"/>
        <v>0</v>
      </c>
      <c r="Q48" s="37">
        <f t="shared" si="16"/>
        <v>-32.5</v>
      </c>
      <c r="R48" s="32">
        <f t="shared" si="17"/>
        <v>-643077.5</v>
      </c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</row>
    <row r="49" spans="1:62" s="39" customFormat="1" ht="15.95" customHeight="1">
      <c r="A49" s="43">
        <v>2.12</v>
      </c>
      <c r="B49" s="44" t="s">
        <v>76</v>
      </c>
      <c r="C49" s="45" t="s">
        <v>58</v>
      </c>
      <c r="D49" s="46">
        <v>2200000</v>
      </c>
      <c r="E49" s="47">
        <v>1</v>
      </c>
      <c r="F49" s="32">
        <f t="shared" si="9"/>
        <v>2200000</v>
      </c>
      <c r="G49" s="33"/>
      <c r="H49" s="32">
        <f t="shared" si="10"/>
        <v>0</v>
      </c>
      <c r="I49" s="40"/>
      <c r="J49" s="48"/>
      <c r="K49" s="218"/>
      <c r="L49" s="49">
        <f t="shared" si="11"/>
        <v>0</v>
      </c>
      <c r="M49" s="216">
        <f t="shared" si="12"/>
        <v>0</v>
      </c>
      <c r="N49" s="32">
        <f t="shared" si="13"/>
        <v>0</v>
      </c>
      <c r="O49" s="37">
        <f t="shared" si="14"/>
        <v>0</v>
      </c>
      <c r="P49" s="32">
        <f t="shared" si="15"/>
        <v>0</v>
      </c>
      <c r="Q49" s="37">
        <f t="shared" si="16"/>
        <v>-1</v>
      </c>
      <c r="R49" s="32">
        <f t="shared" si="17"/>
        <v>-2200000</v>
      </c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</row>
    <row r="50" spans="1:62" s="60" customFormat="1" ht="15.95" customHeight="1">
      <c r="A50" s="50"/>
      <c r="B50" s="51"/>
      <c r="C50" s="52"/>
      <c r="D50" s="53"/>
      <c r="E50" s="47"/>
      <c r="F50" s="54"/>
      <c r="G50" s="47"/>
      <c r="H50" s="54"/>
      <c r="I50" s="40"/>
      <c r="J50" s="55"/>
      <c r="K50" s="218"/>
      <c r="L50" s="56"/>
      <c r="M50" s="216"/>
      <c r="N50" s="54"/>
      <c r="O50" s="57"/>
      <c r="P50" s="58"/>
      <c r="Q50" s="57"/>
      <c r="R50" s="54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</row>
    <row r="51" spans="1:62" s="39" customFormat="1" ht="15.95" customHeight="1">
      <c r="A51" s="27">
        <v>3</v>
      </c>
      <c r="B51" s="61" t="s">
        <v>77</v>
      </c>
      <c r="C51" s="45"/>
      <c r="D51" s="46"/>
      <c r="E51" s="47"/>
      <c r="F51" s="32"/>
      <c r="G51" s="33"/>
      <c r="H51" s="32"/>
      <c r="I51" s="40"/>
      <c r="J51" s="48"/>
      <c r="K51" s="218"/>
      <c r="L51" s="49"/>
      <c r="M51" s="216"/>
      <c r="N51" s="32"/>
      <c r="O51" s="37"/>
      <c r="P51" s="32"/>
      <c r="Q51" s="37"/>
      <c r="R51" s="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</row>
    <row r="52" spans="1:62" s="39" customFormat="1" ht="15.95" customHeight="1">
      <c r="A52" s="43">
        <v>3.01</v>
      </c>
      <c r="B52" s="44" t="s">
        <v>78</v>
      </c>
      <c r="C52" s="45" t="s">
        <v>39</v>
      </c>
      <c r="D52" s="46">
        <v>38503</v>
      </c>
      <c r="E52" s="47">
        <v>150</v>
      </c>
      <c r="F52" s="32">
        <f t="shared" ref="F52:F59" si="18">+E52*D52</f>
        <v>5775450</v>
      </c>
      <c r="G52" s="33"/>
      <c r="H52" s="32">
        <f t="shared" ref="H52:H59" si="19">+G52*D52</f>
        <v>0</v>
      </c>
      <c r="I52" s="40"/>
      <c r="J52" s="48"/>
      <c r="K52" s="218">
        <v>415</v>
      </c>
      <c r="L52" s="49">
        <f t="shared" ref="L52:L59" si="20">+K52*D52</f>
        <v>15978745</v>
      </c>
      <c r="M52" s="216">
        <v>415</v>
      </c>
      <c r="N52" s="32">
        <f t="shared" ref="N52:N59" si="21">+M52*D52</f>
        <v>15978745</v>
      </c>
      <c r="O52" s="37">
        <f t="shared" ref="O52:O59" si="22">IF(M52&gt;(G52+E52),M52-(G52+E52),0)</f>
        <v>265</v>
      </c>
      <c r="P52" s="32">
        <f t="shared" ref="P52:P59" si="23">+O52*D52</f>
        <v>10203295</v>
      </c>
      <c r="Q52" s="37">
        <f t="shared" ref="Q52:Q59" si="24">IF(M52&lt;(G52+E52),M52-(G52+E52),0)</f>
        <v>0</v>
      </c>
      <c r="R52" s="32">
        <f t="shared" ref="R52:R59" si="25">+Q52*D52</f>
        <v>0</v>
      </c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</row>
    <row r="53" spans="1:62" s="39" customFormat="1" ht="15.95" customHeight="1">
      <c r="A53" s="43">
        <v>3.02</v>
      </c>
      <c r="B53" s="44" t="s">
        <v>79</v>
      </c>
      <c r="C53" s="45" t="s">
        <v>41</v>
      </c>
      <c r="D53" s="46">
        <v>20403</v>
      </c>
      <c r="E53" s="47">
        <v>243.52500000000001</v>
      </c>
      <c r="F53" s="32">
        <f t="shared" si="18"/>
        <v>4968640.5750000002</v>
      </c>
      <c r="G53" s="33"/>
      <c r="H53" s="32">
        <f t="shared" si="19"/>
        <v>0</v>
      </c>
      <c r="I53" s="40"/>
      <c r="J53" s="48"/>
      <c r="K53" s="218">
        <f>+'[4]BALANCE DE OBRA'!$M$56</f>
        <v>0</v>
      </c>
      <c r="L53" s="49">
        <f t="shared" si="20"/>
        <v>0</v>
      </c>
      <c r="M53" s="216">
        <f t="shared" ref="M53:M58" si="26">+K53+I53</f>
        <v>0</v>
      </c>
      <c r="N53" s="32">
        <f t="shared" si="21"/>
        <v>0</v>
      </c>
      <c r="O53" s="37">
        <f t="shared" si="22"/>
        <v>0</v>
      </c>
      <c r="P53" s="32">
        <f t="shared" si="23"/>
        <v>0</v>
      </c>
      <c r="Q53" s="37">
        <f t="shared" si="24"/>
        <v>-243.52500000000001</v>
      </c>
      <c r="R53" s="32">
        <f t="shared" si="25"/>
        <v>-4968640.5750000002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</row>
    <row r="54" spans="1:62" s="39" customFormat="1" ht="15.95" customHeight="1">
      <c r="A54" s="43">
        <v>3.03</v>
      </c>
      <c r="B54" s="44" t="s">
        <v>80</v>
      </c>
      <c r="C54" s="45" t="s">
        <v>41</v>
      </c>
      <c r="D54" s="46">
        <v>22716</v>
      </c>
      <c r="E54" s="47">
        <v>811.755</v>
      </c>
      <c r="F54" s="32">
        <f t="shared" si="18"/>
        <v>18439826.579999998</v>
      </c>
      <c r="G54" s="33"/>
      <c r="H54" s="32">
        <f t="shared" si="19"/>
        <v>0</v>
      </c>
      <c r="I54" s="40"/>
      <c r="J54" s="48"/>
      <c r="K54" s="218"/>
      <c r="L54" s="49">
        <f t="shared" si="20"/>
        <v>0</v>
      </c>
      <c r="M54" s="216">
        <f t="shared" si="26"/>
        <v>0</v>
      </c>
      <c r="N54" s="32">
        <f t="shared" si="21"/>
        <v>0</v>
      </c>
      <c r="O54" s="37">
        <f t="shared" si="22"/>
        <v>0</v>
      </c>
      <c r="P54" s="32">
        <f t="shared" si="23"/>
        <v>0</v>
      </c>
      <c r="Q54" s="37">
        <f t="shared" si="24"/>
        <v>-811.755</v>
      </c>
      <c r="R54" s="32">
        <f t="shared" si="25"/>
        <v>-18439826.579999998</v>
      </c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</row>
    <row r="55" spans="1:62" s="39" customFormat="1" ht="15.95" customHeight="1">
      <c r="A55" s="43">
        <v>3.04</v>
      </c>
      <c r="B55" s="44" t="s">
        <v>81</v>
      </c>
      <c r="C55" s="45" t="s">
        <v>41</v>
      </c>
      <c r="D55" s="46">
        <v>29031</v>
      </c>
      <c r="E55" s="47">
        <v>130</v>
      </c>
      <c r="F55" s="32">
        <f t="shared" si="18"/>
        <v>3774030</v>
      </c>
      <c r="G55" s="33"/>
      <c r="H55" s="32">
        <f t="shared" si="19"/>
        <v>0</v>
      </c>
      <c r="I55" s="40"/>
      <c r="J55" s="48"/>
      <c r="K55" s="218">
        <f>+'[4]BALANCE DE OBRA'!$M$58</f>
        <v>0</v>
      </c>
      <c r="L55" s="49">
        <f t="shared" si="20"/>
        <v>0</v>
      </c>
      <c r="M55" s="216">
        <f t="shared" si="26"/>
        <v>0</v>
      </c>
      <c r="N55" s="32">
        <f t="shared" si="21"/>
        <v>0</v>
      </c>
      <c r="O55" s="37">
        <f t="shared" si="22"/>
        <v>0</v>
      </c>
      <c r="P55" s="32">
        <f t="shared" si="23"/>
        <v>0</v>
      </c>
      <c r="Q55" s="37">
        <f t="shared" si="24"/>
        <v>-130</v>
      </c>
      <c r="R55" s="32">
        <f t="shared" si="25"/>
        <v>-3774030</v>
      </c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</row>
    <row r="56" spans="1:62" s="39" customFormat="1" ht="15.95" customHeight="1">
      <c r="A56" s="43">
        <v>3.05</v>
      </c>
      <c r="B56" s="44" t="s">
        <v>82</v>
      </c>
      <c r="C56" s="45" t="s">
        <v>39</v>
      </c>
      <c r="D56" s="46">
        <v>36456</v>
      </c>
      <c r="E56" s="47">
        <v>130</v>
      </c>
      <c r="F56" s="32">
        <f t="shared" si="18"/>
        <v>4739280</v>
      </c>
      <c r="G56" s="33"/>
      <c r="H56" s="32">
        <f t="shared" si="19"/>
        <v>0</v>
      </c>
      <c r="I56" s="40"/>
      <c r="J56" s="48"/>
      <c r="K56" s="218">
        <f>+'[4]BALANCE DE OBRA'!$M$59</f>
        <v>0</v>
      </c>
      <c r="L56" s="49">
        <f t="shared" si="20"/>
        <v>0</v>
      </c>
      <c r="M56" s="216">
        <f t="shared" si="26"/>
        <v>0</v>
      </c>
      <c r="N56" s="32">
        <f t="shared" si="21"/>
        <v>0</v>
      </c>
      <c r="O56" s="37">
        <f t="shared" si="22"/>
        <v>0</v>
      </c>
      <c r="P56" s="32">
        <f t="shared" si="23"/>
        <v>0</v>
      </c>
      <c r="Q56" s="37">
        <f t="shared" si="24"/>
        <v>-130</v>
      </c>
      <c r="R56" s="32">
        <f t="shared" si="25"/>
        <v>-4739280</v>
      </c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</row>
    <row r="57" spans="1:62" s="39" customFormat="1" ht="15.95" customHeight="1">
      <c r="A57" s="43">
        <v>3.06</v>
      </c>
      <c r="B57" s="44" t="s">
        <v>83</v>
      </c>
      <c r="C57" s="45" t="s">
        <v>39</v>
      </c>
      <c r="D57" s="46">
        <v>430000</v>
      </c>
      <c r="E57" s="47">
        <v>105.7</v>
      </c>
      <c r="F57" s="32">
        <f t="shared" si="18"/>
        <v>45451000</v>
      </c>
      <c r="G57" s="33"/>
      <c r="H57" s="32">
        <f t="shared" si="19"/>
        <v>0</v>
      </c>
      <c r="I57" s="40"/>
      <c r="J57" s="48"/>
      <c r="K57" s="218"/>
      <c r="L57" s="49">
        <f>+K57*D57</f>
        <v>0</v>
      </c>
      <c r="M57" s="216"/>
      <c r="N57" s="32">
        <f t="shared" si="21"/>
        <v>0</v>
      </c>
      <c r="O57" s="37">
        <f t="shared" si="22"/>
        <v>0</v>
      </c>
      <c r="P57" s="32">
        <f t="shared" si="23"/>
        <v>0</v>
      </c>
      <c r="Q57" s="37">
        <f t="shared" si="24"/>
        <v>-105.7</v>
      </c>
      <c r="R57" s="32">
        <f t="shared" si="25"/>
        <v>-45451000</v>
      </c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</row>
    <row r="58" spans="1:62" s="39" customFormat="1" ht="15.95" customHeight="1">
      <c r="A58" s="43">
        <v>3.07</v>
      </c>
      <c r="B58" s="44" t="s">
        <v>84</v>
      </c>
      <c r="C58" s="45" t="s">
        <v>39</v>
      </c>
      <c r="D58" s="46">
        <v>20403</v>
      </c>
      <c r="E58" s="47">
        <v>68.704999999999998</v>
      </c>
      <c r="F58" s="32">
        <f t="shared" si="18"/>
        <v>1401788.115</v>
      </c>
      <c r="G58" s="33"/>
      <c r="H58" s="32">
        <f t="shared" si="19"/>
        <v>0</v>
      </c>
      <c r="I58" s="40"/>
      <c r="J58" s="48"/>
      <c r="K58" s="218">
        <f>+'[4]BALANCE DE OBRA'!$M$61</f>
        <v>0</v>
      </c>
      <c r="L58" s="49">
        <f t="shared" si="20"/>
        <v>0</v>
      </c>
      <c r="M58" s="216">
        <f t="shared" si="26"/>
        <v>0</v>
      </c>
      <c r="N58" s="32">
        <f t="shared" si="21"/>
        <v>0</v>
      </c>
      <c r="O58" s="37">
        <f t="shared" si="22"/>
        <v>0</v>
      </c>
      <c r="P58" s="32">
        <f t="shared" si="23"/>
        <v>0</v>
      </c>
      <c r="Q58" s="37">
        <f t="shared" si="24"/>
        <v>-68.704999999999998</v>
      </c>
      <c r="R58" s="32">
        <f t="shared" si="25"/>
        <v>-1401788.115</v>
      </c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</row>
    <row r="59" spans="1:62" s="39" customFormat="1" ht="15.95" customHeight="1">
      <c r="A59" s="43">
        <v>3.08</v>
      </c>
      <c r="B59" s="44" t="s">
        <v>85</v>
      </c>
      <c r="C59" s="45" t="s">
        <v>41</v>
      </c>
      <c r="D59" s="46">
        <v>30971</v>
      </c>
      <c r="E59" s="47">
        <v>25</v>
      </c>
      <c r="F59" s="32">
        <f t="shared" si="18"/>
        <v>774275</v>
      </c>
      <c r="G59" s="33"/>
      <c r="H59" s="32">
        <f t="shared" si="19"/>
        <v>0</v>
      </c>
      <c r="I59" s="40"/>
      <c r="J59" s="48"/>
      <c r="K59" s="218">
        <v>10</v>
      </c>
      <c r="L59" s="49">
        <f t="shared" si="20"/>
        <v>309710</v>
      </c>
      <c r="M59" s="216">
        <f>+K59+0.82*0.56</f>
        <v>10.459199999999999</v>
      </c>
      <c r="N59" s="32">
        <f t="shared" si="21"/>
        <v>323931.88319999998</v>
      </c>
      <c r="O59" s="37">
        <f t="shared" si="22"/>
        <v>0</v>
      </c>
      <c r="P59" s="32">
        <f t="shared" si="23"/>
        <v>0</v>
      </c>
      <c r="Q59" s="37">
        <f t="shared" si="24"/>
        <v>-14.540800000000001</v>
      </c>
      <c r="R59" s="32">
        <f t="shared" si="25"/>
        <v>-450343.11680000002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</row>
    <row r="60" spans="1:62" s="60" customFormat="1" ht="15.95" customHeight="1">
      <c r="A60" s="50"/>
      <c r="B60" s="51"/>
      <c r="C60" s="52"/>
      <c r="D60" s="53"/>
      <c r="E60" s="47"/>
      <c r="F60" s="54"/>
      <c r="G60" s="47"/>
      <c r="H60" s="54"/>
      <c r="I60" s="40"/>
      <c r="J60" s="55"/>
      <c r="K60" s="218"/>
      <c r="L60" s="56"/>
      <c r="M60" s="216"/>
      <c r="N60" s="54"/>
      <c r="O60" s="57"/>
      <c r="P60" s="58"/>
      <c r="Q60" s="57"/>
      <c r="R60" s="54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</row>
    <row r="61" spans="1:62" s="39" customFormat="1" ht="15.95" customHeight="1">
      <c r="A61" s="27">
        <v>4</v>
      </c>
      <c r="B61" s="61" t="s">
        <v>86</v>
      </c>
      <c r="C61" s="45"/>
      <c r="D61" s="46"/>
      <c r="E61" s="47"/>
      <c r="F61" s="32"/>
      <c r="G61" s="33"/>
      <c r="H61" s="32"/>
      <c r="I61" s="40"/>
      <c r="J61" s="48"/>
      <c r="K61" s="218"/>
      <c r="L61" s="49"/>
      <c r="M61" s="216"/>
      <c r="N61" s="32"/>
      <c r="O61" s="37"/>
      <c r="P61" s="32"/>
      <c r="Q61" s="37"/>
      <c r="R61" s="32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</row>
    <row r="62" spans="1:62" s="39" customFormat="1" ht="15.95" customHeight="1">
      <c r="A62" s="43">
        <v>4.01</v>
      </c>
      <c r="B62" s="44" t="s">
        <v>87</v>
      </c>
      <c r="C62" s="45" t="s">
        <v>52</v>
      </c>
      <c r="D62" s="46">
        <v>282580</v>
      </c>
      <c r="E62" s="47">
        <v>16</v>
      </c>
      <c r="F62" s="32">
        <f t="shared" ref="F62:F68" si="27">+E62*D62</f>
        <v>4521280</v>
      </c>
      <c r="G62" s="33"/>
      <c r="H62" s="32">
        <f t="shared" ref="H62:H68" si="28">+G62*D62</f>
        <v>0</v>
      </c>
      <c r="I62" s="40"/>
      <c r="J62" s="48"/>
      <c r="K62" s="218"/>
      <c r="L62" s="49">
        <f t="shared" ref="L62:L68" si="29">+K62*D62</f>
        <v>0</v>
      </c>
      <c r="M62" s="216">
        <v>13</v>
      </c>
      <c r="N62" s="32">
        <f t="shared" ref="N62:N68" si="30">+M62*D62</f>
        <v>3673540</v>
      </c>
      <c r="O62" s="37">
        <f t="shared" ref="O62:O68" si="31">IF(M62&gt;(G62+E62),M62-(G62+E62),0)</f>
        <v>0</v>
      </c>
      <c r="P62" s="32">
        <f t="shared" ref="P62:P68" si="32">+O62*D62</f>
        <v>0</v>
      </c>
      <c r="Q62" s="37">
        <f t="shared" ref="Q62:Q68" si="33">IF(M62&lt;(G62+E62),M62-(G62+E62),0)</f>
        <v>-3</v>
      </c>
      <c r="R62" s="32">
        <f t="shared" ref="R62:R68" si="34">+Q62*D62</f>
        <v>-847740</v>
      </c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</row>
    <row r="63" spans="1:62" s="39" customFormat="1" ht="15.95" customHeight="1">
      <c r="A63" s="43">
        <v>4.0199999999999996</v>
      </c>
      <c r="B63" s="44" t="s">
        <v>88</v>
      </c>
      <c r="C63" s="45" t="s">
        <v>52</v>
      </c>
      <c r="D63" s="46">
        <v>240600</v>
      </c>
      <c r="E63" s="47">
        <v>9</v>
      </c>
      <c r="F63" s="32">
        <f t="shared" si="27"/>
        <v>2165400</v>
      </c>
      <c r="G63" s="33"/>
      <c r="H63" s="32">
        <f t="shared" si="28"/>
        <v>0</v>
      </c>
      <c r="I63" s="40"/>
      <c r="J63" s="48"/>
      <c r="K63" s="218"/>
      <c r="L63" s="49">
        <f t="shared" si="29"/>
        <v>0</v>
      </c>
      <c r="M63" s="216">
        <v>14</v>
      </c>
      <c r="N63" s="32">
        <f t="shared" si="30"/>
        <v>3368400</v>
      </c>
      <c r="O63" s="37">
        <f t="shared" si="31"/>
        <v>5</v>
      </c>
      <c r="P63" s="32">
        <f t="shared" si="32"/>
        <v>1203000</v>
      </c>
      <c r="Q63" s="37">
        <f t="shared" si="33"/>
        <v>0</v>
      </c>
      <c r="R63" s="32">
        <f t="shared" si="34"/>
        <v>0</v>
      </c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</row>
    <row r="64" spans="1:62" s="39" customFormat="1" ht="15.95" customHeight="1">
      <c r="A64" s="43">
        <v>4.03</v>
      </c>
      <c r="B64" s="44" t="s">
        <v>89</v>
      </c>
      <c r="C64" s="45" t="s">
        <v>52</v>
      </c>
      <c r="D64" s="46">
        <v>4553</v>
      </c>
      <c r="E64" s="47">
        <v>21</v>
      </c>
      <c r="F64" s="32">
        <f t="shared" si="27"/>
        <v>95613</v>
      </c>
      <c r="G64" s="33"/>
      <c r="H64" s="32">
        <f t="shared" si="28"/>
        <v>0</v>
      </c>
      <c r="I64" s="40"/>
      <c r="J64" s="48"/>
      <c r="K64" s="218"/>
      <c r="L64" s="49">
        <f t="shared" si="29"/>
        <v>0</v>
      </c>
      <c r="M64" s="216">
        <v>19</v>
      </c>
      <c r="N64" s="32">
        <f t="shared" si="30"/>
        <v>86507</v>
      </c>
      <c r="O64" s="37">
        <f t="shared" si="31"/>
        <v>0</v>
      </c>
      <c r="P64" s="32">
        <f t="shared" si="32"/>
        <v>0</v>
      </c>
      <c r="Q64" s="37">
        <f t="shared" si="33"/>
        <v>-2</v>
      </c>
      <c r="R64" s="32">
        <f t="shared" si="34"/>
        <v>-9106</v>
      </c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</row>
    <row r="65" spans="1:62" s="39" customFormat="1" ht="15.95" customHeight="1">
      <c r="A65" s="43">
        <v>4.04</v>
      </c>
      <c r="B65" s="44" t="s">
        <v>90</v>
      </c>
      <c r="C65" s="45" t="s">
        <v>52</v>
      </c>
      <c r="D65" s="46">
        <v>343762</v>
      </c>
      <c r="E65" s="47">
        <v>3</v>
      </c>
      <c r="F65" s="32">
        <f t="shared" si="27"/>
        <v>1031286</v>
      </c>
      <c r="G65" s="33"/>
      <c r="H65" s="32">
        <f t="shared" si="28"/>
        <v>0</v>
      </c>
      <c r="I65" s="40"/>
      <c r="J65" s="48"/>
      <c r="K65" s="218"/>
      <c r="L65" s="49">
        <f t="shared" si="29"/>
        <v>0</v>
      </c>
      <c r="M65" s="216">
        <v>4</v>
      </c>
      <c r="N65" s="32">
        <f t="shared" si="30"/>
        <v>1375048</v>
      </c>
      <c r="O65" s="37">
        <f t="shared" si="31"/>
        <v>1</v>
      </c>
      <c r="P65" s="32">
        <f t="shared" si="32"/>
        <v>343762</v>
      </c>
      <c r="Q65" s="37">
        <f t="shared" si="33"/>
        <v>0</v>
      </c>
      <c r="R65" s="32">
        <f t="shared" si="34"/>
        <v>0</v>
      </c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</row>
    <row r="66" spans="1:62" s="39" customFormat="1" ht="15.95" customHeight="1">
      <c r="A66" s="43">
        <v>4.05</v>
      </c>
      <c r="B66" s="44" t="s">
        <v>91</v>
      </c>
      <c r="C66" s="45" t="s">
        <v>52</v>
      </c>
      <c r="D66" s="46">
        <v>153194</v>
      </c>
      <c r="E66" s="47">
        <v>6</v>
      </c>
      <c r="F66" s="32">
        <f t="shared" si="27"/>
        <v>919164</v>
      </c>
      <c r="G66" s="33"/>
      <c r="H66" s="32">
        <f t="shared" si="28"/>
        <v>0</v>
      </c>
      <c r="I66" s="40"/>
      <c r="J66" s="48"/>
      <c r="K66" s="218"/>
      <c r="L66" s="49">
        <f t="shared" si="29"/>
        <v>0</v>
      </c>
      <c r="M66" s="216">
        <v>7</v>
      </c>
      <c r="N66" s="32">
        <f t="shared" si="30"/>
        <v>1072358</v>
      </c>
      <c r="O66" s="37">
        <f t="shared" si="31"/>
        <v>1</v>
      </c>
      <c r="P66" s="32">
        <f t="shared" si="32"/>
        <v>153194</v>
      </c>
      <c r="Q66" s="37">
        <f t="shared" si="33"/>
        <v>0</v>
      </c>
      <c r="R66" s="32">
        <f t="shared" si="34"/>
        <v>0</v>
      </c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</row>
    <row r="67" spans="1:62" s="39" customFormat="1" ht="15.95" customHeight="1">
      <c r="A67" s="43">
        <v>4.0599999999999996</v>
      </c>
      <c r="B67" s="44" t="s">
        <v>92</v>
      </c>
      <c r="C67" s="45" t="s">
        <v>52</v>
      </c>
      <c r="D67" s="46">
        <v>9166</v>
      </c>
      <c r="E67" s="47">
        <v>25</v>
      </c>
      <c r="F67" s="32">
        <f t="shared" si="27"/>
        <v>229150</v>
      </c>
      <c r="G67" s="33"/>
      <c r="H67" s="32">
        <f t="shared" si="28"/>
        <v>0</v>
      </c>
      <c r="I67" s="40"/>
      <c r="J67" s="48"/>
      <c r="K67" s="218"/>
      <c r="L67" s="49">
        <f t="shared" si="29"/>
        <v>0</v>
      </c>
      <c r="M67" s="216">
        <v>21</v>
      </c>
      <c r="N67" s="32">
        <f t="shared" si="30"/>
        <v>192486</v>
      </c>
      <c r="O67" s="37">
        <f t="shared" si="31"/>
        <v>0</v>
      </c>
      <c r="P67" s="32">
        <f t="shared" si="32"/>
        <v>0</v>
      </c>
      <c r="Q67" s="37">
        <f t="shared" si="33"/>
        <v>-4</v>
      </c>
      <c r="R67" s="32">
        <f t="shared" si="34"/>
        <v>-36664</v>
      </c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</row>
    <row r="68" spans="1:62" s="39" customFormat="1" ht="15.95" customHeight="1">
      <c r="A68" s="43">
        <v>4.07</v>
      </c>
      <c r="B68" s="44" t="s">
        <v>95</v>
      </c>
      <c r="C68" s="45" t="s">
        <v>52</v>
      </c>
      <c r="D68" s="46">
        <v>22676</v>
      </c>
      <c r="E68" s="47">
        <v>9</v>
      </c>
      <c r="F68" s="32">
        <f t="shared" si="27"/>
        <v>204084</v>
      </c>
      <c r="G68" s="33"/>
      <c r="H68" s="32">
        <f t="shared" si="28"/>
        <v>0</v>
      </c>
      <c r="I68" s="40"/>
      <c r="J68" s="48"/>
      <c r="K68" s="218"/>
      <c r="L68" s="49">
        <f t="shared" si="29"/>
        <v>0</v>
      </c>
      <c r="M68" s="216"/>
      <c r="N68" s="32">
        <f t="shared" si="30"/>
        <v>0</v>
      </c>
      <c r="O68" s="37">
        <f t="shared" si="31"/>
        <v>0</v>
      </c>
      <c r="P68" s="32">
        <f t="shared" si="32"/>
        <v>0</v>
      </c>
      <c r="Q68" s="37">
        <f t="shared" si="33"/>
        <v>-9</v>
      </c>
      <c r="R68" s="32">
        <f t="shared" si="34"/>
        <v>-204084</v>
      </c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</row>
    <row r="69" spans="1:62" s="60" customFormat="1" ht="15.95" customHeight="1">
      <c r="A69" s="50"/>
      <c r="B69" s="51"/>
      <c r="C69" s="52"/>
      <c r="D69" s="53"/>
      <c r="E69" s="47"/>
      <c r="F69" s="54"/>
      <c r="G69" s="47"/>
      <c r="H69" s="54"/>
      <c r="I69" s="40"/>
      <c r="J69" s="55"/>
      <c r="K69" s="218"/>
      <c r="L69" s="56"/>
      <c r="M69" s="216"/>
      <c r="N69" s="54"/>
      <c r="O69" s="57"/>
      <c r="P69" s="58"/>
      <c r="Q69" s="57"/>
      <c r="R69" s="54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</row>
    <row r="70" spans="1:62" s="39" customFormat="1" ht="15.95" customHeight="1">
      <c r="A70" s="27">
        <v>5</v>
      </c>
      <c r="B70" s="61" t="s">
        <v>96</v>
      </c>
      <c r="C70" s="45"/>
      <c r="D70" s="46"/>
      <c r="E70" s="47"/>
      <c r="F70" s="32"/>
      <c r="G70" s="33"/>
      <c r="H70" s="32"/>
      <c r="I70" s="40"/>
      <c r="J70" s="48"/>
      <c r="K70" s="218"/>
      <c r="L70" s="49"/>
      <c r="M70" s="216"/>
      <c r="N70" s="32"/>
      <c r="O70" s="37"/>
      <c r="P70" s="32"/>
      <c r="Q70" s="37"/>
      <c r="R70" s="32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</row>
    <row r="71" spans="1:62" s="39" customFormat="1" ht="15.95" customHeight="1">
      <c r="A71" s="43">
        <v>5.01</v>
      </c>
      <c r="B71" s="44" t="s">
        <v>97</v>
      </c>
      <c r="C71" s="45" t="s">
        <v>98</v>
      </c>
      <c r="D71" s="46">
        <v>35351</v>
      </c>
      <c r="E71" s="47">
        <v>5</v>
      </c>
      <c r="F71" s="32">
        <f t="shared" ref="F71:F76" si="35">+E71*D71</f>
        <v>176755</v>
      </c>
      <c r="G71" s="33"/>
      <c r="H71" s="32">
        <f t="shared" ref="H71:H76" si="36">+G71*D71</f>
        <v>0</v>
      </c>
      <c r="I71" s="40"/>
      <c r="J71" s="48"/>
      <c r="K71" s="218">
        <v>22</v>
      </c>
      <c r="L71" s="49">
        <f t="shared" ref="L71:L76" si="37">+K71*D71</f>
        <v>777722</v>
      </c>
      <c r="M71" s="216">
        <f>+K71+I71</f>
        <v>22</v>
      </c>
      <c r="N71" s="32">
        <f t="shared" ref="N71:N76" si="38">+M71*D71</f>
        <v>777722</v>
      </c>
      <c r="O71" s="37">
        <f t="shared" ref="O71:O76" si="39">IF(M71&gt;(G71+E71),M71-(G71+E71),0)</f>
        <v>17</v>
      </c>
      <c r="P71" s="32">
        <f t="shared" ref="P71:P76" si="40">+O71*D71</f>
        <v>600967</v>
      </c>
      <c r="Q71" s="37">
        <f t="shared" ref="Q71:Q76" si="41">IF(M71&lt;(G71+E71),M71-(G71+E71),0)</f>
        <v>0</v>
      </c>
      <c r="R71" s="32">
        <f t="shared" ref="R71:R76" si="42">+Q71*D71</f>
        <v>0</v>
      </c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</row>
    <row r="72" spans="1:62" s="39" customFormat="1" ht="15.95" customHeight="1">
      <c r="A72" s="43">
        <v>5.0199999999999996</v>
      </c>
      <c r="B72" s="44" t="s">
        <v>99</v>
      </c>
      <c r="C72" s="45" t="s">
        <v>41</v>
      </c>
      <c r="D72" s="46">
        <v>13143</v>
      </c>
      <c r="E72" s="47">
        <v>616</v>
      </c>
      <c r="F72" s="32">
        <f t="shared" si="35"/>
        <v>8096088</v>
      </c>
      <c r="G72" s="33"/>
      <c r="H72" s="32">
        <f t="shared" si="36"/>
        <v>0</v>
      </c>
      <c r="I72" s="40"/>
      <c r="J72" s="48"/>
      <c r="K72" s="218">
        <v>433</v>
      </c>
      <c r="L72" s="49">
        <f t="shared" si="37"/>
        <v>5690919</v>
      </c>
      <c r="M72" s="216">
        <v>439.24</v>
      </c>
      <c r="N72" s="32">
        <f t="shared" si="38"/>
        <v>5772931.3200000003</v>
      </c>
      <c r="O72" s="37">
        <f t="shared" si="39"/>
        <v>0</v>
      </c>
      <c r="P72" s="32">
        <f t="shared" si="40"/>
        <v>0</v>
      </c>
      <c r="Q72" s="37">
        <f t="shared" si="41"/>
        <v>-176.76</v>
      </c>
      <c r="R72" s="32">
        <f t="shared" si="42"/>
        <v>-2323156.6799999997</v>
      </c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</row>
    <row r="73" spans="1:62" s="39" customFormat="1" ht="15.95" customHeight="1">
      <c r="A73" s="43">
        <v>5.03</v>
      </c>
      <c r="B73" s="44" t="s">
        <v>100</v>
      </c>
      <c r="C73" s="45" t="s">
        <v>39</v>
      </c>
      <c r="D73" s="46">
        <v>65839</v>
      </c>
      <c r="E73" s="47">
        <v>616</v>
      </c>
      <c r="F73" s="32">
        <f t="shared" si="35"/>
        <v>40556824</v>
      </c>
      <c r="G73" s="33"/>
      <c r="H73" s="32">
        <f t="shared" si="36"/>
        <v>0</v>
      </c>
      <c r="I73" s="40"/>
      <c r="J73" s="48"/>
      <c r="K73" s="218"/>
      <c r="L73" s="49">
        <f t="shared" si="37"/>
        <v>0</v>
      </c>
      <c r="M73" s="216"/>
      <c r="N73" s="32">
        <f t="shared" si="38"/>
        <v>0</v>
      </c>
      <c r="O73" s="37">
        <f t="shared" si="39"/>
        <v>0</v>
      </c>
      <c r="P73" s="32">
        <f t="shared" si="40"/>
        <v>0</v>
      </c>
      <c r="Q73" s="37">
        <f t="shared" si="41"/>
        <v>-616</v>
      </c>
      <c r="R73" s="32">
        <f t="shared" si="42"/>
        <v>-40556824</v>
      </c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</row>
    <row r="74" spans="1:62" s="39" customFormat="1" ht="15.95" customHeight="1">
      <c r="A74" s="43">
        <v>5.04</v>
      </c>
      <c r="B74" s="44" t="s">
        <v>101</v>
      </c>
      <c r="C74" s="45" t="s">
        <v>39</v>
      </c>
      <c r="D74" s="46">
        <v>36169</v>
      </c>
      <c r="E74" s="47">
        <v>98.518199999999993</v>
      </c>
      <c r="F74" s="32">
        <f t="shared" si="35"/>
        <v>3563304.7757999999</v>
      </c>
      <c r="G74" s="33"/>
      <c r="H74" s="32">
        <f t="shared" si="36"/>
        <v>0</v>
      </c>
      <c r="I74" s="40"/>
      <c r="J74" s="48"/>
      <c r="K74" s="218">
        <f>+'[4]BALANCE DE OBRA'!$M$78</f>
        <v>0</v>
      </c>
      <c r="L74" s="49">
        <f t="shared" si="37"/>
        <v>0</v>
      </c>
      <c r="M74" s="216">
        <f>+K74+I74</f>
        <v>0</v>
      </c>
      <c r="N74" s="32">
        <f t="shared" si="38"/>
        <v>0</v>
      </c>
      <c r="O74" s="37">
        <f t="shared" si="39"/>
        <v>0</v>
      </c>
      <c r="P74" s="32">
        <f t="shared" si="40"/>
        <v>0</v>
      </c>
      <c r="Q74" s="37">
        <f t="shared" si="41"/>
        <v>-98.518199999999993</v>
      </c>
      <c r="R74" s="32">
        <f t="shared" si="42"/>
        <v>-3563304.7757999999</v>
      </c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</row>
    <row r="75" spans="1:62" s="39" customFormat="1" ht="15.95" customHeight="1">
      <c r="A75" s="43">
        <v>5.05</v>
      </c>
      <c r="B75" s="44" t="s">
        <v>102</v>
      </c>
      <c r="C75" s="45" t="s">
        <v>39</v>
      </c>
      <c r="D75" s="46">
        <v>37792</v>
      </c>
      <c r="E75" s="47">
        <v>33.75</v>
      </c>
      <c r="F75" s="32">
        <f t="shared" si="35"/>
        <v>1275480</v>
      </c>
      <c r="G75" s="33"/>
      <c r="H75" s="32">
        <f t="shared" si="36"/>
        <v>0</v>
      </c>
      <c r="I75" s="40"/>
      <c r="J75" s="48"/>
      <c r="K75" s="218"/>
      <c r="L75" s="49">
        <f t="shared" si="37"/>
        <v>0</v>
      </c>
      <c r="M75" s="216">
        <f>3.69+6.15+5.95</f>
        <v>15.79</v>
      </c>
      <c r="N75" s="32">
        <f t="shared" si="38"/>
        <v>596735.67999999993</v>
      </c>
      <c r="O75" s="37">
        <f t="shared" si="39"/>
        <v>0</v>
      </c>
      <c r="P75" s="32">
        <f t="shared" si="40"/>
        <v>0</v>
      </c>
      <c r="Q75" s="37">
        <f t="shared" si="41"/>
        <v>-17.96</v>
      </c>
      <c r="R75" s="32">
        <f t="shared" si="42"/>
        <v>-678744.32000000007</v>
      </c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</row>
    <row r="76" spans="1:62" s="39" customFormat="1" ht="15.95" customHeight="1">
      <c r="A76" s="43">
        <v>5.0599999999999996</v>
      </c>
      <c r="B76" s="44" t="s">
        <v>103</v>
      </c>
      <c r="C76" s="45" t="s">
        <v>104</v>
      </c>
      <c r="D76" s="46">
        <v>29481</v>
      </c>
      <c r="E76" s="47">
        <v>263.95</v>
      </c>
      <c r="F76" s="32">
        <f t="shared" si="35"/>
        <v>7781509.9499999993</v>
      </c>
      <c r="G76" s="33"/>
      <c r="H76" s="32">
        <f t="shared" si="36"/>
        <v>0</v>
      </c>
      <c r="I76" s="40"/>
      <c r="J76" s="48"/>
      <c r="K76" s="218"/>
      <c r="L76" s="49">
        <f t="shared" si="37"/>
        <v>0</v>
      </c>
      <c r="M76" s="216">
        <f>11.85+2.7+1.46+1.15+2.11+1.2+2.4+23.74+1.14+1.25+1.14+4.27+4.06+1.09+0.8+0.63+1.48+1.25+1.48+2+13.96+2+3.8+0.76+6.35+(6.35+0.76+3.8+2.7+0.4+0.4+1.2+4.45+1.8+3+3+2)*2</f>
        <v>153.79</v>
      </c>
      <c r="N76" s="32">
        <f t="shared" si="38"/>
        <v>4533882.99</v>
      </c>
      <c r="O76" s="37">
        <f t="shared" si="39"/>
        <v>0</v>
      </c>
      <c r="P76" s="32">
        <f t="shared" si="40"/>
        <v>0</v>
      </c>
      <c r="Q76" s="37">
        <f t="shared" si="41"/>
        <v>-110.16</v>
      </c>
      <c r="R76" s="32">
        <f t="shared" si="42"/>
        <v>-3247626.96</v>
      </c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</row>
    <row r="77" spans="1:62" s="60" customFormat="1" ht="15.95" customHeight="1">
      <c r="A77" s="50"/>
      <c r="B77" s="51"/>
      <c r="C77" s="52"/>
      <c r="D77" s="53"/>
      <c r="E77" s="47"/>
      <c r="F77" s="54"/>
      <c r="G77" s="47"/>
      <c r="H77" s="54"/>
      <c r="I77" s="40"/>
      <c r="J77" s="55"/>
      <c r="K77" s="218"/>
      <c r="L77" s="56"/>
      <c r="M77" s="216"/>
      <c r="N77" s="54"/>
      <c r="O77" s="57"/>
      <c r="P77" s="58"/>
      <c r="Q77" s="57"/>
      <c r="R77" s="54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</row>
    <row r="78" spans="1:62" s="39" customFormat="1" ht="15.95" customHeight="1">
      <c r="A78" s="27">
        <v>6</v>
      </c>
      <c r="B78" s="61" t="s">
        <v>105</v>
      </c>
      <c r="C78" s="45"/>
      <c r="D78" s="46"/>
      <c r="E78" s="47"/>
      <c r="F78" s="32"/>
      <c r="G78" s="33"/>
      <c r="H78" s="32"/>
      <c r="I78" s="40"/>
      <c r="J78" s="48"/>
      <c r="K78" s="218"/>
      <c r="L78" s="49"/>
      <c r="M78" s="216"/>
      <c r="N78" s="32"/>
      <c r="O78" s="37"/>
      <c r="P78" s="32"/>
      <c r="Q78" s="37"/>
      <c r="R78" s="3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</row>
    <row r="79" spans="1:62" s="39" customFormat="1" ht="15.95" customHeight="1">
      <c r="A79" s="43">
        <v>6.01</v>
      </c>
      <c r="B79" s="44" t="s">
        <v>106</v>
      </c>
      <c r="C79" s="45" t="s">
        <v>39</v>
      </c>
      <c r="D79" s="46">
        <v>11320</v>
      </c>
      <c r="E79" s="47">
        <v>707.6</v>
      </c>
      <c r="F79" s="32">
        <f t="shared" ref="F79:F86" si="43">+E79*D79</f>
        <v>8010032</v>
      </c>
      <c r="G79" s="33"/>
      <c r="H79" s="32">
        <f t="shared" ref="H79:H86" si="44">+G79*D79</f>
        <v>0</v>
      </c>
      <c r="I79" s="40"/>
      <c r="J79" s="48"/>
      <c r="K79" s="218">
        <v>968.11</v>
      </c>
      <c r="L79" s="49">
        <f t="shared" ref="L79:L86" si="45">+K79*D79</f>
        <v>10959005.199999999</v>
      </c>
      <c r="M79" s="216">
        <v>968.11</v>
      </c>
      <c r="N79" s="32">
        <f t="shared" ref="N79:N86" si="46">+M79*D79</f>
        <v>10959005.199999999</v>
      </c>
      <c r="O79" s="37">
        <f t="shared" ref="O79:O86" si="47">IF(M79&gt;(G79+E79),M79-(G79+E79),0)</f>
        <v>260.51</v>
      </c>
      <c r="P79" s="32">
        <f t="shared" ref="P79:P86" si="48">+O79*D79</f>
        <v>2948973.1999999997</v>
      </c>
      <c r="Q79" s="37">
        <f t="shared" ref="Q79:Q86" si="49">IF(M79&lt;(G79+E79),M79-(G79+E79),0)</f>
        <v>0</v>
      </c>
      <c r="R79" s="32">
        <f t="shared" ref="R79:R86" si="50">+Q79*D79</f>
        <v>0</v>
      </c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</row>
    <row r="80" spans="1:62" s="39" customFormat="1" ht="15.95" customHeight="1">
      <c r="A80" s="43">
        <v>6.02</v>
      </c>
      <c r="B80" s="44" t="s">
        <v>107</v>
      </c>
      <c r="C80" s="45" t="s">
        <v>41</v>
      </c>
      <c r="D80" s="46">
        <v>2682</v>
      </c>
      <c r="E80" s="47">
        <v>616</v>
      </c>
      <c r="F80" s="32">
        <f t="shared" si="43"/>
        <v>1652112</v>
      </c>
      <c r="G80" s="33"/>
      <c r="H80" s="32">
        <f t="shared" si="44"/>
        <v>0</v>
      </c>
      <c r="I80" s="40"/>
      <c r="J80" s="48"/>
      <c r="K80" s="218">
        <v>310</v>
      </c>
      <c r="L80" s="49">
        <f t="shared" si="45"/>
        <v>831420</v>
      </c>
      <c r="M80" s="216">
        <v>331.15</v>
      </c>
      <c r="N80" s="32">
        <f t="shared" si="46"/>
        <v>888144.29999999993</v>
      </c>
      <c r="O80" s="37">
        <f t="shared" si="47"/>
        <v>0</v>
      </c>
      <c r="P80" s="32">
        <f t="shared" si="48"/>
        <v>0</v>
      </c>
      <c r="Q80" s="37">
        <f t="shared" si="49"/>
        <v>-284.85000000000002</v>
      </c>
      <c r="R80" s="32">
        <f t="shared" si="50"/>
        <v>-763967.70000000007</v>
      </c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</row>
    <row r="81" spans="1:62" s="39" customFormat="1" ht="15.95" customHeight="1">
      <c r="A81" s="43">
        <v>6.03</v>
      </c>
      <c r="B81" s="44" t="s">
        <v>108</v>
      </c>
      <c r="C81" s="45" t="s">
        <v>39</v>
      </c>
      <c r="D81" s="46">
        <v>6042</v>
      </c>
      <c r="E81" s="47">
        <v>616</v>
      </c>
      <c r="F81" s="32">
        <f t="shared" si="43"/>
        <v>3721872</v>
      </c>
      <c r="G81" s="33"/>
      <c r="H81" s="32">
        <f t="shared" si="44"/>
        <v>0</v>
      </c>
      <c r="I81" s="40"/>
      <c r="J81" s="48"/>
      <c r="K81" s="218"/>
      <c r="L81" s="49">
        <f t="shared" si="45"/>
        <v>0</v>
      </c>
      <c r="M81" s="216">
        <f t="shared" ref="M81:M86" si="51">+K81+I81</f>
        <v>0</v>
      </c>
      <c r="N81" s="32">
        <f t="shared" si="46"/>
        <v>0</v>
      </c>
      <c r="O81" s="37">
        <f t="shared" si="47"/>
        <v>0</v>
      </c>
      <c r="P81" s="32">
        <f t="shared" si="48"/>
        <v>0</v>
      </c>
      <c r="Q81" s="37">
        <f t="shared" si="49"/>
        <v>-616</v>
      </c>
      <c r="R81" s="32">
        <f t="shared" si="50"/>
        <v>-3721872</v>
      </c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</row>
    <row r="82" spans="1:62" s="39" customFormat="1" ht="15.95" customHeight="1">
      <c r="A82" s="43">
        <v>6.04</v>
      </c>
      <c r="B82" s="44" t="s">
        <v>109</v>
      </c>
      <c r="C82" s="45" t="s">
        <v>41</v>
      </c>
      <c r="D82" s="46">
        <v>25634</v>
      </c>
      <c r="E82" s="47">
        <v>150.91999999999999</v>
      </c>
      <c r="F82" s="32">
        <f t="shared" si="43"/>
        <v>3868683.28</v>
      </c>
      <c r="G82" s="33"/>
      <c r="H82" s="32">
        <f t="shared" si="44"/>
        <v>0</v>
      </c>
      <c r="I82" s="40"/>
      <c r="J82" s="48"/>
      <c r="K82" s="218"/>
      <c r="L82" s="49">
        <f t="shared" si="45"/>
        <v>0</v>
      </c>
      <c r="M82" s="216">
        <v>379.78</v>
      </c>
      <c r="N82" s="32">
        <f t="shared" si="46"/>
        <v>9735280.5199999996</v>
      </c>
      <c r="O82" s="37">
        <f t="shared" si="47"/>
        <v>228.85999999999999</v>
      </c>
      <c r="P82" s="32">
        <f t="shared" si="48"/>
        <v>5866597.2399999993</v>
      </c>
      <c r="Q82" s="37">
        <f t="shared" si="49"/>
        <v>0</v>
      </c>
      <c r="R82" s="32">
        <f t="shared" si="50"/>
        <v>0</v>
      </c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</row>
    <row r="83" spans="1:62" s="39" customFormat="1" ht="15.95" customHeight="1">
      <c r="A83" s="43">
        <v>6.05</v>
      </c>
      <c r="B83" s="44" t="s">
        <v>110</v>
      </c>
      <c r="C83" s="45" t="s">
        <v>41</v>
      </c>
      <c r="D83" s="46">
        <v>25670</v>
      </c>
      <c r="E83" s="47">
        <v>115.25</v>
      </c>
      <c r="F83" s="32">
        <f t="shared" si="43"/>
        <v>2958467.5</v>
      </c>
      <c r="G83" s="33"/>
      <c r="H83" s="32">
        <f t="shared" si="44"/>
        <v>0</v>
      </c>
      <c r="I83" s="40"/>
      <c r="J83" s="48"/>
      <c r="K83" s="218"/>
      <c r="L83" s="49">
        <f t="shared" si="45"/>
        <v>0</v>
      </c>
      <c r="M83" s="216">
        <f>+M80</f>
        <v>331.15</v>
      </c>
      <c r="N83" s="32">
        <f t="shared" si="46"/>
        <v>8500620.5</v>
      </c>
      <c r="O83" s="37">
        <f t="shared" si="47"/>
        <v>215.89999999999998</v>
      </c>
      <c r="P83" s="32">
        <f t="shared" si="48"/>
        <v>5542152.9999999991</v>
      </c>
      <c r="Q83" s="37">
        <f t="shared" si="49"/>
        <v>0</v>
      </c>
      <c r="R83" s="32">
        <f t="shared" si="50"/>
        <v>0</v>
      </c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</row>
    <row r="84" spans="1:62" s="39" customFormat="1" ht="15.95" customHeight="1">
      <c r="A84" s="43">
        <v>6.06</v>
      </c>
      <c r="B84" s="44" t="s">
        <v>111</v>
      </c>
      <c r="C84" s="45" t="s">
        <v>41</v>
      </c>
      <c r="D84" s="46">
        <v>10140</v>
      </c>
      <c r="E84" s="47">
        <v>397.5</v>
      </c>
      <c r="F84" s="32">
        <f t="shared" si="43"/>
        <v>4030650</v>
      </c>
      <c r="G84" s="33"/>
      <c r="H84" s="32">
        <f t="shared" si="44"/>
        <v>0</v>
      </c>
      <c r="I84" s="40"/>
      <c r="J84" s="48"/>
      <c r="K84" s="218"/>
      <c r="L84" s="49">
        <f t="shared" si="45"/>
        <v>0</v>
      </c>
      <c r="M84" s="216">
        <f t="shared" si="51"/>
        <v>0</v>
      </c>
      <c r="N84" s="32">
        <f t="shared" si="46"/>
        <v>0</v>
      </c>
      <c r="O84" s="37">
        <f t="shared" si="47"/>
        <v>0</v>
      </c>
      <c r="P84" s="32">
        <f t="shared" si="48"/>
        <v>0</v>
      </c>
      <c r="Q84" s="37">
        <f t="shared" si="49"/>
        <v>-397.5</v>
      </c>
      <c r="R84" s="32">
        <f t="shared" si="50"/>
        <v>-4030650</v>
      </c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</row>
    <row r="85" spans="1:62" s="39" customFormat="1" ht="15.95" customHeight="1">
      <c r="A85" s="43">
        <v>6.07</v>
      </c>
      <c r="B85" s="44" t="s">
        <v>112</v>
      </c>
      <c r="C85" s="45" t="s">
        <v>41</v>
      </c>
      <c r="D85" s="46">
        <v>11320</v>
      </c>
      <c r="E85" s="47">
        <v>256.10000000000002</v>
      </c>
      <c r="F85" s="32">
        <f t="shared" si="43"/>
        <v>2899052.0000000005</v>
      </c>
      <c r="G85" s="33"/>
      <c r="H85" s="32">
        <f t="shared" si="44"/>
        <v>0</v>
      </c>
      <c r="I85" s="40"/>
      <c r="J85" s="48"/>
      <c r="K85" s="218"/>
      <c r="L85" s="49">
        <f t="shared" si="45"/>
        <v>0</v>
      </c>
      <c r="M85" s="216">
        <f t="shared" si="51"/>
        <v>0</v>
      </c>
      <c r="N85" s="32">
        <f t="shared" si="46"/>
        <v>0</v>
      </c>
      <c r="O85" s="37">
        <f t="shared" si="47"/>
        <v>0</v>
      </c>
      <c r="P85" s="32">
        <f t="shared" si="48"/>
        <v>0</v>
      </c>
      <c r="Q85" s="37">
        <f t="shared" si="49"/>
        <v>-256.10000000000002</v>
      </c>
      <c r="R85" s="32">
        <f t="shared" si="50"/>
        <v>-2899052.0000000005</v>
      </c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</row>
    <row r="86" spans="1:62" s="39" customFormat="1" ht="15.95" customHeight="1">
      <c r="A86" s="43">
        <v>6.08</v>
      </c>
      <c r="B86" s="44" t="s">
        <v>113</v>
      </c>
      <c r="C86" s="45" t="s">
        <v>52</v>
      </c>
      <c r="D86" s="46">
        <v>16015</v>
      </c>
      <c r="E86" s="47">
        <v>4</v>
      </c>
      <c r="F86" s="32">
        <f t="shared" si="43"/>
        <v>64060</v>
      </c>
      <c r="G86" s="33"/>
      <c r="H86" s="32">
        <f t="shared" si="44"/>
        <v>0</v>
      </c>
      <c r="I86" s="40"/>
      <c r="J86" s="48"/>
      <c r="K86" s="218"/>
      <c r="L86" s="49">
        <f t="shared" si="45"/>
        <v>0</v>
      </c>
      <c r="M86" s="216">
        <f t="shared" si="51"/>
        <v>0</v>
      </c>
      <c r="N86" s="32">
        <f t="shared" si="46"/>
        <v>0</v>
      </c>
      <c r="O86" s="37">
        <f t="shared" si="47"/>
        <v>0</v>
      </c>
      <c r="P86" s="32">
        <f t="shared" si="48"/>
        <v>0</v>
      </c>
      <c r="Q86" s="37">
        <f t="shared" si="49"/>
        <v>-4</v>
      </c>
      <c r="R86" s="32">
        <f t="shared" si="50"/>
        <v>-64060</v>
      </c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</row>
    <row r="87" spans="1:62" s="60" customFormat="1" ht="15.95" customHeight="1">
      <c r="A87" s="50"/>
      <c r="B87" s="51"/>
      <c r="C87" s="52"/>
      <c r="D87" s="53"/>
      <c r="E87" s="47"/>
      <c r="F87" s="54"/>
      <c r="G87" s="47"/>
      <c r="H87" s="54"/>
      <c r="I87" s="40"/>
      <c r="J87" s="55"/>
      <c r="K87" s="218"/>
      <c r="L87" s="56"/>
      <c r="M87" s="216"/>
      <c r="N87" s="54"/>
      <c r="O87" s="57"/>
      <c r="P87" s="58"/>
      <c r="Q87" s="57"/>
      <c r="R87" s="54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</row>
    <row r="88" spans="1:62" s="39" customFormat="1" ht="15.95" customHeight="1">
      <c r="A88" s="27">
        <v>7</v>
      </c>
      <c r="B88" s="61" t="s">
        <v>114</v>
      </c>
      <c r="C88" s="45"/>
      <c r="D88" s="46"/>
      <c r="E88" s="47"/>
      <c r="F88" s="32"/>
      <c r="G88" s="33"/>
      <c r="H88" s="32"/>
      <c r="I88" s="40"/>
      <c r="J88" s="48"/>
      <c r="K88" s="218"/>
      <c r="L88" s="49"/>
      <c r="M88" s="216"/>
      <c r="N88" s="32"/>
      <c r="O88" s="37"/>
      <c r="P88" s="32"/>
      <c r="Q88" s="37"/>
      <c r="R88" s="32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</row>
    <row r="89" spans="1:62" s="39" customFormat="1" ht="15.95" customHeight="1">
      <c r="A89" s="43">
        <v>7.01</v>
      </c>
      <c r="B89" s="44" t="s">
        <v>115</v>
      </c>
      <c r="C89" s="45" t="s">
        <v>39</v>
      </c>
      <c r="D89" s="46">
        <v>29499</v>
      </c>
      <c r="E89" s="47">
        <v>397</v>
      </c>
      <c r="F89" s="32">
        <f>+E89*D89</f>
        <v>11711103</v>
      </c>
      <c r="G89" s="33"/>
      <c r="H89" s="32">
        <f>+G89*D89</f>
        <v>0</v>
      </c>
      <c r="I89" s="40"/>
      <c r="J89" s="48"/>
      <c r="K89" s="218">
        <f>+'[4]BALANCE DE OBRA'!$M$98</f>
        <v>0</v>
      </c>
      <c r="L89" s="49">
        <f>+K89*D89</f>
        <v>0</v>
      </c>
      <c r="M89" s="216">
        <v>183.3</v>
      </c>
      <c r="N89" s="32">
        <f>+M89*D89</f>
        <v>5407166.7000000002</v>
      </c>
      <c r="O89" s="37">
        <f>IF(M89&gt;(G89+E89),M89-(G89+E89),0)</f>
        <v>0</v>
      </c>
      <c r="P89" s="32">
        <f>+O89*D89</f>
        <v>0</v>
      </c>
      <c r="Q89" s="37">
        <f>IF(M89&lt;(G89+E89),M89-(G89+E89),0)</f>
        <v>-213.7</v>
      </c>
      <c r="R89" s="32">
        <f>+Q89*D89</f>
        <v>-6303936.2999999998</v>
      </c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</row>
    <row r="90" spans="1:62" s="60" customFormat="1" ht="15.95" customHeight="1">
      <c r="A90" s="50"/>
      <c r="B90" s="51"/>
      <c r="C90" s="52"/>
      <c r="D90" s="53"/>
      <c r="E90" s="47"/>
      <c r="F90" s="54"/>
      <c r="G90" s="47"/>
      <c r="H90" s="54"/>
      <c r="I90" s="40"/>
      <c r="J90" s="55"/>
      <c r="K90" s="218"/>
      <c r="L90" s="56"/>
      <c r="M90" s="216"/>
      <c r="N90" s="54"/>
      <c r="O90" s="57"/>
      <c r="P90" s="54">
        <f>SUM(P89)</f>
        <v>0</v>
      </c>
      <c r="Q90" s="57"/>
      <c r="R90" s="54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</row>
    <row r="91" spans="1:62" s="39" customFormat="1" ht="15.95" customHeight="1">
      <c r="A91" s="27">
        <v>8</v>
      </c>
      <c r="B91" s="61" t="s">
        <v>116</v>
      </c>
      <c r="C91" s="45"/>
      <c r="D91" s="46"/>
      <c r="E91" s="47"/>
      <c r="F91" s="32"/>
      <c r="G91" s="33"/>
      <c r="H91" s="32"/>
      <c r="I91" s="40"/>
      <c r="J91" s="48"/>
      <c r="K91" s="218"/>
      <c r="L91" s="49"/>
      <c r="M91" s="216"/>
      <c r="N91" s="32"/>
      <c r="O91" s="37"/>
      <c r="P91" s="32"/>
      <c r="Q91" s="37"/>
      <c r="R91" s="32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</row>
    <row r="92" spans="1:62" s="39" customFormat="1" ht="15.95" customHeight="1">
      <c r="A92" s="43">
        <v>8.01</v>
      </c>
      <c r="B92" s="44" t="s">
        <v>117</v>
      </c>
      <c r="C92" s="45" t="s">
        <v>39</v>
      </c>
      <c r="D92" s="46">
        <v>37319</v>
      </c>
      <c r="E92" s="47">
        <v>209.8</v>
      </c>
      <c r="F92" s="32">
        <f>+E92*D92</f>
        <v>7829526.2000000002</v>
      </c>
      <c r="G92" s="33"/>
      <c r="H92" s="32">
        <f>+G92*D92</f>
        <v>0</v>
      </c>
      <c r="I92" s="40"/>
      <c r="J92" s="48"/>
      <c r="K92" s="218">
        <v>260</v>
      </c>
      <c r="L92" s="49">
        <f>+K92*D92</f>
        <v>9702940</v>
      </c>
      <c r="M92" s="216">
        <v>397.91</v>
      </c>
      <c r="N92" s="32">
        <f>+M92*D92</f>
        <v>14849603.290000001</v>
      </c>
      <c r="O92" s="37">
        <f>IF(M92&gt;(G92+E92),M92-(G92+E92),0)</f>
        <v>188.11</v>
      </c>
      <c r="P92" s="32">
        <f>+O92*D92</f>
        <v>7020077.0900000008</v>
      </c>
      <c r="Q92" s="37">
        <f>IF(M92&lt;(G92+E92),M92-(G92+E92),0)</f>
        <v>0</v>
      </c>
      <c r="R92" s="32">
        <f>+Q92*D92</f>
        <v>0</v>
      </c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</row>
    <row r="93" spans="1:62" s="39" customFormat="1" ht="15.95" customHeight="1">
      <c r="A93" s="43">
        <v>8.02</v>
      </c>
      <c r="B93" s="44" t="s">
        <v>118</v>
      </c>
      <c r="C93" s="45" t="s">
        <v>104</v>
      </c>
      <c r="D93" s="46">
        <v>222133</v>
      </c>
      <c r="E93" s="47">
        <v>19.5</v>
      </c>
      <c r="F93" s="32">
        <f>+E93*D93</f>
        <v>4331593.5</v>
      </c>
      <c r="G93" s="33"/>
      <c r="H93" s="32">
        <f>+G93*D93</f>
        <v>0</v>
      </c>
      <c r="I93" s="40"/>
      <c r="J93" s="48"/>
      <c r="K93" s="218"/>
      <c r="L93" s="49">
        <f>+K93*D93</f>
        <v>0</v>
      </c>
      <c r="M93" s="216">
        <f>+K93+I93</f>
        <v>0</v>
      </c>
      <c r="N93" s="32">
        <f>+M93*D93</f>
        <v>0</v>
      </c>
      <c r="O93" s="37">
        <f>IF(M93&gt;(G93+E93),M93-(G93+E93),0)</f>
        <v>0</v>
      </c>
      <c r="P93" s="32">
        <f>+O93*D93</f>
        <v>0</v>
      </c>
      <c r="Q93" s="37">
        <f>IF(M93&lt;(G93+E93),M93-(G93+E93),0)</f>
        <v>-19.5</v>
      </c>
      <c r="R93" s="32">
        <f>+Q93*D93</f>
        <v>-4331593.5</v>
      </c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</row>
    <row r="94" spans="1:62" s="60" customFormat="1" ht="15.95" customHeight="1">
      <c r="A94" s="50"/>
      <c r="B94" s="51"/>
      <c r="C94" s="52"/>
      <c r="D94" s="53"/>
      <c r="E94" s="47"/>
      <c r="F94" s="54"/>
      <c r="G94" s="47"/>
      <c r="H94" s="54"/>
      <c r="I94" s="40"/>
      <c r="J94" s="55"/>
      <c r="K94" s="218"/>
      <c r="L94" s="56"/>
      <c r="M94" s="216"/>
      <c r="N94" s="54"/>
      <c r="O94" s="57"/>
      <c r="P94" s="58"/>
      <c r="Q94" s="57"/>
      <c r="R94" s="54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</row>
    <row r="95" spans="1:62" s="39" customFormat="1" ht="15.95" customHeight="1">
      <c r="A95" s="27">
        <v>9</v>
      </c>
      <c r="B95" s="61" t="s">
        <v>119</v>
      </c>
      <c r="C95" s="45"/>
      <c r="D95" s="46"/>
      <c r="E95" s="47"/>
      <c r="F95" s="32"/>
      <c r="G95" s="33"/>
      <c r="H95" s="32"/>
      <c r="I95" s="40"/>
      <c r="J95" s="48"/>
      <c r="K95" s="218"/>
      <c r="L95" s="49"/>
      <c r="M95" s="216"/>
      <c r="N95" s="32"/>
      <c r="O95" s="37"/>
      <c r="P95" s="32"/>
      <c r="Q95" s="37"/>
      <c r="R95" s="32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</row>
    <row r="96" spans="1:62" s="39" customFormat="1" ht="15.95" customHeight="1">
      <c r="A96" s="43">
        <v>9.01</v>
      </c>
      <c r="B96" s="44" t="s">
        <v>120</v>
      </c>
      <c r="C96" s="45" t="s">
        <v>52</v>
      </c>
      <c r="D96" s="46">
        <v>359718</v>
      </c>
      <c r="E96" s="47">
        <v>10</v>
      </c>
      <c r="F96" s="32">
        <f>+E96*D96</f>
        <v>3597180</v>
      </c>
      <c r="G96" s="33"/>
      <c r="H96" s="32">
        <f>+G96*D96</f>
        <v>0</v>
      </c>
      <c r="I96" s="40"/>
      <c r="J96" s="48"/>
      <c r="K96" s="218">
        <f>+'[4]BALANCE DE OBRA'!$M$105</f>
        <v>0</v>
      </c>
      <c r="L96" s="49">
        <f>+K96*D96</f>
        <v>0</v>
      </c>
      <c r="M96" s="216">
        <f>+K96+I96</f>
        <v>0</v>
      </c>
      <c r="N96" s="32">
        <f>+M96*D96</f>
        <v>0</v>
      </c>
      <c r="O96" s="37">
        <f>IF(M96&gt;(G96+E96),M96-(G96+E96),0)</f>
        <v>0</v>
      </c>
      <c r="P96" s="32">
        <f>+O96*D96</f>
        <v>0</v>
      </c>
      <c r="Q96" s="37">
        <f>IF(M96&lt;(G96+E96),M96-(G96+E96),0)</f>
        <v>-10</v>
      </c>
      <c r="R96" s="32">
        <f>+Q96*D96</f>
        <v>-3597180</v>
      </c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</row>
    <row r="97" spans="1:62" s="39" customFormat="1" ht="15.95" customHeight="1">
      <c r="A97" s="43">
        <v>9.02</v>
      </c>
      <c r="B97" s="44" t="s">
        <v>121</v>
      </c>
      <c r="C97" s="45" t="s">
        <v>104</v>
      </c>
      <c r="D97" s="46">
        <v>154859</v>
      </c>
      <c r="E97" s="47">
        <v>16</v>
      </c>
      <c r="F97" s="32">
        <f>+E97*D97</f>
        <v>2477744</v>
      </c>
      <c r="G97" s="33"/>
      <c r="H97" s="32">
        <f>+G97*D97</f>
        <v>0</v>
      </c>
      <c r="I97" s="40"/>
      <c r="J97" s="48"/>
      <c r="K97" s="218">
        <f>+'[4]BALANCE DE OBRA'!$M$106</f>
        <v>0</v>
      </c>
      <c r="L97" s="49">
        <f>+K97*D97</f>
        <v>0</v>
      </c>
      <c r="M97" s="216">
        <f>+K97+I97</f>
        <v>0</v>
      </c>
      <c r="N97" s="32">
        <f>+M97*D97</f>
        <v>0</v>
      </c>
      <c r="O97" s="37">
        <f>IF(M97&gt;(G97+E97),M97-(G97+E97),0)</f>
        <v>0</v>
      </c>
      <c r="P97" s="32">
        <f>+O97*D97</f>
        <v>0</v>
      </c>
      <c r="Q97" s="37">
        <f>IF(M97&lt;(G97+E97),M97-(G97+E97),0)</f>
        <v>-16</v>
      </c>
      <c r="R97" s="32">
        <f>+Q97*D97</f>
        <v>-2477744</v>
      </c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</row>
    <row r="98" spans="1:62" s="39" customFormat="1" ht="15.95" customHeight="1">
      <c r="A98" s="43">
        <v>9.0299999999999994</v>
      </c>
      <c r="B98" s="44" t="s">
        <v>122</v>
      </c>
      <c r="C98" s="45" t="s">
        <v>123</v>
      </c>
      <c r="D98" s="46">
        <v>450899</v>
      </c>
      <c r="E98" s="47">
        <v>10</v>
      </c>
      <c r="F98" s="32">
        <f>+E98*D98</f>
        <v>4508990</v>
      </c>
      <c r="G98" s="33"/>
      <c r="H98" s="32">
        <f>+G98*D98</f>
        <v>0</v>
      </c>
      <c r="I98" s="40"/>
      <c r="J98" s="48"/>
      <c r="K98" s="218"/>
      <c r="L98" s="49">
        <f>+K98*D98</f>
        <v>0</v>
      </c>
      <c r="M98" s="216">
        <f>+K98+I98</f>
        <v>0</v>
      </c>
      <c r="N98" s="32">
        <f>+M98*D98</f>
        <v>0</v>
      </c>
      <c r="O98" s="37">
        <f>IF(M98&gt;(G98+E98),M98-(G98+E98),0)</f>
        <v>0</v>
      </c>
      <c r="P98" s="32">
        <f>+O98*D98</f>
        <v>0</v>
      </c>
      <c r="Q98" s="37">
        <f>IF(M98&lt;(G98+E98),M98-(G98+E98),0)</f>
        <v>-10</v>
      </c>
      <c r="R98" s="32">
        <f>+Q98*D98</f>
        <v>-4508990</v>
      </c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</row>
    <row r="99" spans="1:62" s="39" customFormat="1" ht="15.95" customHeight="1">
      <c r="A99" s="43">
        <v>9.0399999999999991</v>
      </c>
      <c r="B99" s="44" t="s">
        <v>124</v>
      </c>
      <c r="C99" s="45" t="s">
        <v>123</v>
      </c>
      <c r="D99" s="46">
        <v>413099</v>
      </c>
      <c r="E99" s="47">
        <v>10</v>
      </c>
      <c r="F99" s="32">
        <f>+E99*D99</f>
        <v>4130990</v>
      </c>
      <c r="G99" s="33"/>
      <c r="H99" s="32">
        <f>+G99*D99</f>
        <v>0</v>
      </c>
      <c r="I99" s="40"/>
      <c r="J99" s="48"/>
      <c r="K99" s="218"/>
      <c r="L99" s="49">
        <f>+K99*D99</f>
        <v>0</v>
      </c>
      <c r="M99" s="216">
        <f>+K99+I99</f>
        <v>0</v>
      </c>
      <c r="N99" s="32">
        <f>+M99*D99</f>
        <v>0</v>
      </c>
      <c r="O99" s="37">
        <f>IF(M99&gt;(G99+E99),M99-(G99+E99),0)</f>
        <v>0</v>
      </c>
      <c r="P99" s="32">
        <f>+O99*D99</f>
        <v>0</v>
      </c>
      <c r="Q99" s="37">
        <f>IF(M99&lt;(G99+E99),M99-(G99+E99),0)</f>
        <v>-10</v>
      </c>
      <c r="R99" s="32">
        <f>+Q99*D99</f>
        <v>-4130990</v>
      </c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</row>
    <row r="100" spans="1:62" s="39" customFormat="1" ht="15.95" customHeight="1">
      <c r="A100" s="43">
        <v>9.0500000000000007</v>
      </c>
      <c r="B100" s="44" t="s">
        <v>125</v>
      </c>
      <c r="C100" s="45" t="s">
        <v>123</v>
      </c>
      <c r="D100" s="46">
        <v>564299</v>
      </c>
      <c r="E100" s="47">
        <v>2</v>
      </c>
      <c r="F100" s="32">
        <f>+E100*D100</f>
        <v>1128598</v>
      </c>
      <c r="G100" s="33"/>
      <c r="H100" s="32">
        <f>+G100*D100</f>
        <v>0</v>
      </c>
      <c r="I100" s="40"/>
      <c r="J100" s="48"/>
      <c r="K100" s="218"/>
      <c r="L100" s="49">
        <f>+K100*D100</f>
        <v>0</v>
      </c>
      <c r="M100" s="216">
        <f>+K100+I100</f>
        <v>0</v>
      </c>
      <c r="N100" s="32">
        <f>+M100*D100</f>
        <v>0</v>
      </c>
      <c r="O100" s="37">
        <f>IF(M100&gt;(G100+E100),M100-(G100+E100),0)</f>
        <v>0</v>
      </c>
      <c r="P100" s="32">
        <f>+O100*D100</f>
        <v>0</v>
      </c>
      <c r="Q100" s="37">
        <f>IF(M100&lt;(G100+E100),M100-(G100+E100),0)</f>
        <v>-2</v>
      </c>
      <c r="R100" s="32">
        <f>+Q100*D100</f>
        <v>-1128598</v>
      </c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</row>
    <row r="101" spans="1:62" s="60" customFormat="1" ht="15.95" customHeight="1">
      <c r="A101" s="50"/>
      <c r="B101" s="51"/>
      <c r="C101" s="52"/>
      <c r="D101" s="53"/>
      <c r="E101" s="47"/>
      <c r="F101" s="54"/>
      <c r="G101" s="47"/>
      <c r="H101" s="54"/>
      <c r="I101" s="40"/>
      <c r="J101" s="55"/>
      <c r="K101" s="218"/>
      <c r="L101" s="56"/>
      <c r="M101" s="216"/>
      <c r="N101" s="54"/>
      <c r="O101" s="57"/>
      <c r="P101" s="54"/>
      <c r="Q101" s="57"/>
      <c r="R101" s="54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</row>
    <row r="102" spans="1:62" s="39" customFormat="1" ht="15.95" customHeight="1">
      <c r="A102" s="27">
        <v>10</v>
      </c>
      <c r="B102" s="61" t="s">
        <v>126</v>
      </c>
      <c r="C102" s="45"/>
      <c r="D102" s="46"/>
      <c r="E102" s="47"/>
      <c r="F102" s="32"/>
      <c r="G102" s="33"/>
      <c r="H102" s="32"/>
      <c r="I102" s="40"/>
      <c r="J102" s="48"/>
      <c r="K102" s="218"/>
      <c r="L102" s="49"/>
      <c r="M102" s="216"/>
      <c r="N102" s="32"/>
      <c r="O102" s="37"/>
      <c r="P102" s="32"/>
      <c r="Q102" s="37"/>
      <c r="R102" s="32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</row>
    <row r="103" spans="1:62" s="39" customFormat="1" ht="15.95" customHeight="1">
      <c r="A103" s="43">
        <v>10.01</v>
      </c>
      <c r="B103" s="44" t="s">
        <v>127</v>
      </c>
      <c r="C103" s="45" t="s">
        <v>128</v>
      </c>
      <c r="D103" s="46">
        <v>356960</v>
      </c>
      <c r="E103" s="47">
        <v>1</v>
      </c>
      <c r="F103" s="32">
        <f>+E103*D103</f>
        <v>356960</v>
      </c>
      <c r="G103" s="33"/>
      <c r="H103" s="32">
        <f>+G103*D103</f>
        <v>0</v>
      </c>
      <c r="I103" s="40"/>
      <c r="J103" s="48"/>
      <c r="K103" s="218"/>
      <c r="L103" s="49">
        <f>+K103*D103</f>
        <v>0</v>
      </c>
      <c r="M103" s="216">
        <v>1</v>
      </c>
      <c r="N103" s="32">
        <f>+M103*D103</f>
        <v>356960</v>
      </c>
      <c r="O103" s="37">
        <f>IF(M103&gt;(G103+E103),M103-(G103+E103),0)</f>
        <v>0</v>
      </c>
      <c r="P103" s="32">
        <f>+O103*D103</f>
        <v>0</v>
      </c>
      <c r="Q103" s="37">
        <f>IF(M103&lt;(G103+E103),M103-(G103+E103),0)</f>
        <v>0</v>
      </c>
      <c r="R103" s="32">
        <f>+Q103*D103</f>
        <v>0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</row>
    <row r="104" spans="1:62" s="39" customFormat="1" ht="15.95" customHeight="1">
      <c r="A104" s="43">
        <v>10.02</v>
      </c>
      <c r="B104" s="44" t="s">
        <v>129</v>
      </c>
      <c r="C104" s="45" t="s">
        <v>128</v>
      </c>
      <c r="D104" s="46">
        <v>750000</v>
      </c>
      <c r="E104" s="47">
        <v>1</v>
      </c>
      <c r="F104" s="32">
        <f>+E104*D104</f>
        <v>750000</v>
      </c>
      <c r="G104" s="33"/>
      <c r="H104" s="32">
        <f>+G104*D104</f>
        <v>0</v>
      </c>
      <c r="I104" s="40"/>
      <c r="J104" s="48"/>
      <c r="K104" s="218">
        <v>1</v>
      </c>
      <c r="L104" s="49">
        <f>+K104*D104</f>
        <v>750000</v>
      </c>
      <c r="M104" s="216">
        <f>+K104+I104</f>
        <v>1</v>
      </c>
      <c r="N104" s="32">
        <f>+M104*D104</f>
        <v>750000</v>
      </c>
      <c r="O104" s="37">
        <f>IF(M104&gt;(G104+E104),M104-(G104+E104),0)</f>
        <v>0</v>
      </c>
      <c r="P104" s="32">
        <f>+O104*D104</f>
        <v>0</v>
      </c>
      <c r="Q104" s="37">
        <f>IF(M104&lt;(G104+E104),M104-(G104+E104),0)</f>
        <v>0</v>
      </c>
      <c r="R104" s="32">
        <f>+Q104*D104</f>
        <v>0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</row>
    <row r="105" spans="1:62" s="60" customFormat="1" ht="15.95" customHeight="1">
      <c r="A105" s="50"/>
      <c r="B105" s="51"/>
      <c r="C105" s="52"/>
      <c r="D105" s="53"/>
      <c r="E105" s="47"/>
      <c r="F105" s="54"/>
      <c r="G105" s="47"/>
      <c r="H105" s="54"/>
      <c r="I105" s="40"/>
      <c r="J105" s="55"/>
      <c r="K105" s="218"/>
      <c r="L105" s="56"/>
      <c r="M105" s="216"/>
      <c r="N105" s="54"/>
      <c r="O105" s="57"/>
      <c r="P105" s="54"/>
      <c r="Q105" s="57"/>
      <c r="R105" s="54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</row>
    <row r="106" spans="1:62" s="39" customFormat="1" ht="30">
      <c r="A106" s="27">
        <v>11</v>
      </c>
      <c r="B106" s="62" t="s">
        <v>130</v>
      </c>
      <c r="C106" s="45"/>
      <c r="D106" s="46"/>
      <c r="E106" s="47"/>
      <c r="F106" s="32"/>
      <c r="G106" s="33"/>
      <c r="H106" s="32"/>
      <c r="I106" s="40"/>
      <c r="J106" s="48"/>
      <c r="K106" s="219"/>
      <c r="L106" s="49"/>
      <c r="M106" s="216"/>
      <c r="N106" s="32"/>
      <c r="O106" s="37"/>
      <c r="P106" s="32"/>
      <c r="Q106" s="37"/>
      <c r="R106" s="32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</row>
    <row r="107" spans="1:62" s="39" customFormat="1" ht="15.95" customHeight="1">
      <c r="A107" s="43">
        <v>11.01</v>
      </c>
      <c r="B107" s="44" t="s">
        <v>131</v>
      </c>
      <c r="C107" s="45" t="s">
        <v>49</v>
      </c>
      <c r="D107" s="46">
        <v>81400</v>
      </c>
      <c r="E107" s="47">
        <v>140</v>
      </c>
      <c r="F107" s="32">
        <f t="shared" ref="F107:F128" si="52">+E107*D107</f>
        <v>11396000</v>
      </c>
      <c r="G107" s="33"/>
      <c r="H107" s="32">
        <f t="shared" ref="H107:H128" si="53">+G107*D107</f>
        <v>0</v>
      </c>
      <c r="I107" s="40"/>
      <c r="J107" s="48"/>
      <c r="K107" s="220"/>
      <c r="L107" s="63">
        <f t="shared" ref="L107:L128" si="54">+K107*D107</f>
        <v>0</v>
      </c>
      <c r="M107" s="216">
        <v>100</v>
      </c>
      <c r="N107" s="32">
        <f t="shared" ref="N107:N128" si="55">+M107*D107</f>
        <v>8140000</v>
      </c>
      <c r="O107" s="37">
        <f t="shared" ref="O107:O128" si="56">IF(M107&gt;(G107+E107),M107-(G107+E107),0)</f>
        <v>0</v>
      </c>
      <c r="P107" s="32">
        <f t="shared" ref="P107:P128" si="57">+O107*D107</f>
        <v>0</v>
      </c>
      <c r="Q107" s="37">
        <f t="shared" ref="Q107:Q128" si="58">IF(M107&lt;(G107+E107),M107-(G107+E107),0)</f>
        <v>-40</v>
      </c>
      <c r="R107" s="32">
        <f t="shared" ref="R107:R128" si="59">+Q107*D107</f>
        <v>-3256000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</row>
    <row r="108" spans="1:62" s="39" customFormat="1" ht="15.95" customHeight="1">
      <c r="A108" s="43">
        <v>11.02</v>
      </c>
      <c r="B108" s="44" t="s">
        <v>132</v>
      </c>
      <c r="C108" s="45" t="s">
        <v>45</v>
      </c>
      <c r="D108" s="46">
        <v>1709400</v>
      </c>
      <c r="E108" s="47">
        <v>2</v>
      </c>
      <c r="F108" s="32">
        <f t="shared" si="52"/>
        <v>3418800</v>
      </c>
      <c r="G108" s="33"/>
      <c r="H108" s="32">
        <f t="shared" si="53"/>
        <v>0</v>
      </c>
      <c r="I108" s="40"/>
      <c r="J108" s="48"/>
      <c r="K108" s="220"/>
      <c r="L108" s="63">
        <f t="shared" si="54"/>
        <v>0</v>
      </c>
      <c r="M108" s="216">
        <v>4</v>
      </c>
      <c r="N108" s="32">
        <f t="shared" si="55"/>
        <v>6837600</v>
      </c>
      <c r="O108" s="37">
        <f t="shared" si="56"/>
        <v>2</v>
      </c>
      <c r="P108" s="32">
        <f t="shared" si="57"/>
        <v>3418800</v>
      </c>
      <c r="Q108" s="37">
        <f t="shared" si="58"/>
        <v>0</v>
      </c>
      <c r="R108" s="32">
        <f t="shared" si="59"/>
        <v>0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</row>
    <row r="109" spans="1:62" s="39" customFormat="1" ht="15.95" customHeight="1">
      <c r="A109" s="43">
        <v>11.03</v>
      </c>
      <c r="B109" s="44" t="s">
        <v>133</v>
      </c>
      <c r="C109" s="45" t="s">
        <v>49</v>
      </c>
      <c r="D109" s="46">
        <v>4400</v>
      </c>
      <c r="E109" s="47">
        <v>140</v>
      </c>
      <c r="F109" s="32">
        <f t="shared" si="52"/>
        <v>616000</v>
      </c>
      <c r="G109" s="33"/>
      <c r="H109" s="32">
        <f t="shared" si="53"/>
        <v>0</v>
      </c>
      <c r="I109" s="40"/>
      <c r="J109" s="48"/>
      <c r="K109" s="220"/>
      <c r="L109" s="63">
        <f t="shared" si="54"/>
        <v>0</v>
      </c>
      <c r="M109" s="216">
        <v>100</v>
      </c>
      <c r="N109" s="32">
        <f t="shared" si="55"/>
        <v>440000</v>
      </c>
      <c r="O109" s="37">
        <f t="shared" si="56"/>
        <v>0</v>
      </c>
      <c r="P109" s="32">
        <f t="shared" si="57"/>
        <v>0</v>
      </c>
      <c r="Q109" s="37">
        <f t="shared" si="58"/>
        <v>-40</v>
      </c>
      <c r="R109" s="32">
        <f t="shared" si="59"/>
        <v>-176000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</row>
    <row r="110" spans="1:62" s="39" customFormat="1" ht="15.95" customHeight="1">
      <c r="A110" s="43">
        <v>11.04</v>
      </c>
      <c r="B110" s="44" t="s">
        <v>134</v>
      </c>
      <c r="C110" s="45" t="s">
        <v>49</v>
      </c>
      <c r="D110" s="46">
        <v>198000</v>
      </c>
      <c r="E110" s="47">
        <v>55</v>
      </c>
      <c r="F110" s="32">
        <f t="shared" si="52"/>
        <v>10890000</v>
      </c>
      <c r="G110" s="33"/>
      <c r="H110" s="32">
        <f t="shared" si="53"/>
        <v>0</v>
      </c>
      <c r="I110" s="40"/>
      <c r="J110" s="48"/>
      <c r="K110" s="220"/>
      <c r="L110" s="63">
        <f t="shared" si="54"/>
        <v>0</v>
      </c>
      <c r="M110" s="216">
        <v>55</v>
      </c>
      <c r="N110" s="32">
        <f t="shared" si="55"/>
        <v>10890000</v>
      </c>
      <c r="O110" s="37">
        <f t="shared" si="56"/>
        <v>0</v>
      </c>
      <c r="P110" s="32">
        <f t="shared" si="57"/>
        <v>0</v>
      </c>
      <c r="Q110" s="37">
        <f t="shared" si="58"/>
        <v>0</v>
      </c>
      <c r="R110" s="32">
        <f t="shared" si="59"/>
        <v>0</v>
      </c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</row>
    <row r="111" spans="1:62" s="39" customFormat="1" ht="15.95" customHeight="1">
      <c r="A111" s="43">
        <v>11.05</v>
      </c>
      <c r="B111" s="44" t="s">
        <v>135</v>
      </c>
      <c r="C111" s="45" t="s">
        <v>104</v>
      </c>
      <c r="D111" s="46">
        <v>66000</v>
      </c>
      <c r="E111" s="47">
        <v>25</v>
      </c>
      <c r="F111" s="32">
        <f t="shared" si="52"/>
        <v>1650000</v>
      </c>
      <c r="G111" s="33"/>
      <c r="H111" s="32">
        <f t="shared" si="53"/>
        <v>0</v>
      </c>
      <c r="I111" s="40"/>
      <c r="J111" s="48"/>
      <c r="K111" s="220"/>
      <c r="L111" s="63">
        <f t="shared" si="54"/>
        <v>0</v>
      </c>
      <c r="M111" s="216">
        <v>25</v>
      </c>
      <c r="N111" s="32">
        <f t="shared" si="55"/>
        <v>1650000</v>
      </c>
      <c r="O111" s="37">
        <f t="shared" si="56"/>
        <v>0</v>
      </c>
      <c r="P111" s="32">
        <f t="shared" si="57"/>
        <v>0</v>
      </c>
      <c r="Q111" s="37">
        <f t="shared" si="58"/>
        <v>0</v>
      </c>
      <c r="R111" s="32">
        <f t="shared" si="59"/>
        <v>0</v>
      </c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</row>
    <row r="112" spans="1:62" s="39" customFormat="1" ht="15.95" customHeight="1">
      <c r="A112" s="43">
        <v>11.06</v>
      </c>
      <c r="B112" s="44" t="s">
        <v>136</v>
      </c>
      <c r="C112" s="45" t="s">
        <v>104</v>
      </c>
      <c r="D112" s="46">
        <v>101750</v>
      </c>
      <c r="E112" s="47">
        <v>92</v>
      </c>
      <c r="F112" s="32">
        <f t="shared" si="52"/>
        <v>9361000</v>
      </c>
      <c r="G112" s="33"/>
      <c r="H112" s="32">
        <f t="shared" si="53"/>
        <v>0</v>
      </c>
      <c r="I112" s="40"/>
      <c r="J112" s="48"/>
      <c r="K112" s="220"/>
      <c r="L112" s="63">
        <f t="shared" si="54"/>
        <v>0</v>
      </c>
      <c r="M112" s="216">
        <v>92</v>
      </c>
      <c r="N112" s="32">
        <f t="shared" si="55"/>
        <v>9361000</v>
      </c>
      <c r="O112" s="37">
        <f t="shared" si="56"/>
        <v>0</v>
      </c>
      <c r="P112" s="32">
        <f t="shared" si="57"/>
        <v>0</v>
      </c>
      <c r="Q112" s="37">
        <f t="shared" si="58"/>
        <v>0</v>
      </c>
      <c r="R112" s="32">
        <f t="shared" si="59"/>
        <v>0</v>
      </c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</row>
    <row r="113" spans="1:62" s="39" customFormat="1" ht="15.95" customHeight="1">
      <c r="A113" s="43">
        <v>11.07</v>
      </c>
      <c r="B113" s="44" t="s">
        <v>137</v>
      </c>
      <c r="C113" s="45" t="s">
        <v>58</v>
      </c>
      <c r="D113" s="46">
        <v>10450000</v>
      </c>
      <c r="E113" s="47">
        <v>1</v>
      </c>
      <c r="F113" s="32">
        <f t="shared" si="52"/>
        <v>10450000</v>
      </c>
      <c r="G113" s="33"/>
      <c r="H113" s="32">
        <f t="shared" si="53"/>
        <v>0</v>
      </c>
      <c r="I113" s="40"/>
      <c r="J113" s="48"/>
      <c r="K113" s="220"/>
      <c r="L113" s="63">
        <f t="shared" si="54"/>
        <v>0</v>
      </c>
      <c r="M113" s="216">
        <v>1</v>
      </c>
      <c r="N113" s="32">
        <f t="shared" si="55"/>
        <v>10450000</v>
      </c>
      <c r="O113" s="37">
        <f t="shared" si="56"/>
        <v>0</v>
      </c>
      <c r="P113" s="32">
        <f t="shared" si="57"/>
        <v>0</v>
      </c>
      <c r="Q113" s="37">
        <f t="shared" si="58"/>
        <v>0</v>
      </c>
      <c r="R113" s="32">
        <f t="shared" si="59"/>
        <v>0</v>
      </c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</row>
    <row r="114" spans="1:62" s="39" customFormat="1" ht="15.95" customHeight="1">
      <c r="A114" s="43">
        <v>11.08</v>
      </c>
      <c r="B114" s="44" t="s">
        <v>138</v>
      </c>
      <c r="C114" s="45" t="s">
        <v>58</v>
      </c>
      <c r="D114" s="46">
        <v>445500</v>
      </c>
      <c r="E114" s="47">
        <v>1</v>
      </c>
      <c r="F114" s="32">
        <f t="shared" si="52"/>
        <v>445500</v>
      </c>
      <c r="G114" s="33"/>
      <c r="H114" s="32">
        <f t="shared" si="53"/>
        <v>0</v>
      </c>
      <c r="I114" s="40"/>
      <c r="J114" s="48"/>
      <c r="K114" s="220">
        <v>1</v>
      </c>
      <c r="L114" s="63">
        <f t="shared" si="54"/>
        <v>445500</v>
      </c>
      <c r="M114" s="216">
        <v>2</v>
      </c>
      <c r="N114" s="32">
        <f t="shared" si="55"/>
        <v>891000</v>
      </c>
      <c r="O114" s="37">
        <f t="shared" si="56"/>
        <v>1</v>
      </c>
      <c r="P114" s="32">
        <f t="shared" si="57"/>
        <v>445500</v>
      </c>
      <c r="Q114" s="37">
        <f t="shared" si="58"/>
        <v>0</v>
      </c>
      <c r="R114" s="32">
        <f t="shared" si="59"/>
        <v>0</v>
      </c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</row>
    <row r="115" spans="1:62" s="39" customFormat="1" ht="15.95" customHeight="1">
      <c r="A115" s="43">
        <v>11.09</v>
      </c>
      <c r="B115" s="44" t="s">
        <v>139</v>
      </c>
      <c r="C115" s="45" t="s">
        <v>58</v>
      </c>
      <c r="D115" s="46">
        <v>660000</v>
      </c>
      <c r="E115" s="47">
        <v>1</v>
      </c>
      <c r="F115" s="32">
        <f t="shared" si="52"/>
        <v>660000</v>
      </c>
      <c r="G115" s="33"/>
      <c r="H115" s="32">
        <f t="shared" si="53"/>
        <v>0</v>
      </c>
      <c r="I115" s="40"/>
      <c r="J115" s="48"/>
      <c r="K115" s="220">
        <v>1</v>
      </c>
      <c r="L115" s="63">
        <f t="shared" si="54"/>
        <v>660000</v>
      </c>
      <c r="M115" s="216">
        <f t="shared" ref="M115:M128" si="60">+K115+I115</f>
        <v>1</v>
      </c>
      <c r="N115" s="32">
        <f t="shared" si="55"/>
        <v>660000</v>
      </c>
      <c r="O115" s="37">
        <f t="shared" si="56"/>
        <v>0</v>
      </c>
      <c r="P115" s="32">
        <f t="shared" si="57"/>
        <v>0</v>
      </c>
      <c r="Q115" s="37">
        <f t="shared" si="58"/>
        <v>0</v>
      </c>
      <c r="R115" s="32">
        <f t="shared" si="59"/>
        <v>0</v>
      </c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</row>
    <row r="116" spans="1:62" s="39" customFormat="1" ht="15.95" customHeight="1">
      <c r="A116" s="43">
        <v>11.1</v>
      </c>
      <c r="B116" s="44" t="s">
        <v>140</v>
      </c>
      <c r="C116" s="45" t="s">
        <v>45</v>
      </c>
      <c r="D116" s="46">
        <v>60500</v>
      </c>
      <c r="E116" s="47">
        <v>37</v>
      </c>
      <c r="F116" s="32">
        <f t="shared" si="52"/>
        <v>2238500</v>
      </c>
      <c r="G116" s="33"/>
      <c r="H116" s="32">
        <f t="shared" si="53"/>
        <v>0</v>
      </c>
      <c r="I116" s="40"/>
      <c r="J116" s="48"/>
      <c r="K116" s="220">
        <v>41</v>
      </c>
      <c r="L116" s="63">
        <f t="shared" si="54"/>
        <v>2480500</v>
      </c>
      <c r="M116" s="216">
        <f t="shared" si="60"/>
        <v>41</v>
      </c>
      <c r="N116" s="32">
        <f t="shared" si="55"/>
        <v>2480500</v>
      </c>
      <c r="O116" s="37">
        <f t="shared" si="56"/>
        <v>4</v>
      </c>
      <c r="P116" s="32">
        <f t="shared" si="57"/>
        <v>242000</v>
      </c>
      <c r="Q116" s="37">
        <f t="shared" si="58"/>
        <v>0</v>
      </c>
      <c r="R116" s="32">
        <f t="shared" si="59"/>
        <v>0</v>
      </c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</row>
    <row r="117" spans="1:62" s="39" customFormat="1" ht="15.95" customHeight="1">
      <c r="A117" s="43">
        <v>11.11</v>
      </c>
      <c r="B117" s="44" t="s">
        <v>141</v>
      </c>
      <c r="C117" s="45" t="s">
        <v>45</v>
      </c>
      <c r="D117" s="46">
        <v>71500</v>
      </c>
      <c r="E117" s="47">
        <v>5</v>
      </c>
      <c r="F117" s="32">
        <f t="shared" si="52"/>
        <v>357500</v>
      </c>
      <c r="G117" s="33"/>
      <c r="H117" s="32">
        <f t="shared" si="53"/>
        <v>0</v>
      </c>
      <c r="I117" s="40"/>
      <c r="J117" s="48"/>
      <c r="K117" s="220">
        <v>14</v>
      </c>
      <c r="L117" s="63">
        <f t="shared" si="54"/>
        <v>1001000</v>
      </c>
      <c r="M117" s="216">
        <f t="shared" si="60"/>
        <v>14</v>
      </c>
      <c r="N117" s="32">
        <f t="shared" si="55"/>
        <v>1001000</v>
      </c>
      <c r="O117" s="37">
        <f t="shared" si="56"/>
        <v>9</v>
      </c>
      <c r="P117" s="32">
        <f t="shared" si="57"/>
        <v>643500</v>
      </c>
      <c r="Q117" s="37">
        <f t="shared" si="58"/>
        <v>0</v>
      </c>
      <c r="R117" s="32">
        <f t="shared" si="59"/>
        <v>0</v>
      </c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</row>
    <row r="118" spans="1:62" s="39" customFormat="1" ht="15.95" customHeight="1">
      <c r="A118" s="43">
        <v>11.12</v>
      </c>
      <c r="B118" s="44" t="s">
        <v>142</v>
      </c>
      <c r="C118" s="45" t="s">
        <v>45</v>
      </c>
      <c r="D118" s="46">
        <v>104500</v>
      </c>
      <c r="E118" s="47">
        <v>13</v>
      </c>
      <c r="F118" s="32">
        <f t="shared" si="52"/>
        <v>1358500</v>
      </c>
      <c r="G118" s="33"/>
      <c r="H118" s="32">
        <f t="shared" si="53"/>
        <v>0</v>
      </c>
      <c r="I118" s="40"/>
      <c r="J118" s="48"/>
      <c r="K118" s="220">
        <v>7</v>
      </c>
      <c r="L118" s="63">
        <f t="shared" si="54"/>
        <v>731500</v>
      </c>
      <c r="M118" s="216">
        <f t="shared" si="60"/>
        <v>7</v>
      </c>
      <c r="N118" s="32">
        <f t="shared" si="55"/>
        <v>731500</v>
      </c>
      <c r="O118" s="37">
        <f t="shared" si="56"/>
        <v>0</v>
      </c>
      <c r="P118" s="32">
        <f t="shared" si="57"/>
        <v>0</v>
      </c>
      <c r="Q118" s="37">
        <f t="shared" si="58"/>
        <v>-6</v>
      </c>
      <c r="R118" s="32">
        <f t="shared" si="59"/>
        <v>-627000</v>
      </c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</row>
    <row r="119" spans="1:62" s="39" customFormat="1" ht="15.95" customHeight="1">
      <c r="A119" s="43">
        <v>11.13</v>
      </c>
      <c r="B119" s="44" t="s">
        <v>143</v>
      </c>
      <c r="C119" s="45" t="s">
        <v>45</v>
      </c>
      <c r="D119" s="46">
        <v>71500</v>
      </c>
      <c r="E119" s="47">
        <v>4</v>
      </c>
      <c r="F119" s="32">
        <f t="shared" si="52"/>
        <v>286000</v>
      </c>
      <c r="G119" s="33"/>
      <c r="H119" s="32">
        <f t="shared" si="53"/>
        <v>0</v>
      </c>
      <c r="I119" s="40"/>
      <c r="J119" s="48"/>
      <c r="K119" s="220">
        <v>4</v>
      </c>
      <c r="L119" s="63">
        <f t="shared" si="54"/>
        <v>286000</v>
      </c>
      <c r="M119" s="216">
        <f t="shared" si="60"/>
        <v>4</v>
      </c>
      <c r="N119" s="32">
        <f t="shared" si="55"/>
        <v>286000</v>
      </c>
      <c r="O119" s="37">
        <f t="shared" si="56"/>
        <v>0</v>
      </c>
      <c r="P119" s="32">
        <f t="shared" si="57"/>
        <v>0</v>
      </c>
      <c r="Q119" s="37">
        <f t="shared" si="58"/>
        <v>0</v>
      </c>
      <c r="R119" s="32">
        <f t="shared" si="59"/>
        <v>0</v>
      </c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</row>
    <row r="120" spans="1:62" s="39" customFormat="1" ht="15.95" customHeight="1">
      <c r="A120" s="43">
        <v>11.14</v>
      </c>
      <c r="B120" s="44" t="s">
        <v>144</v>
      </c>
      <c r="C120" s="45" t="s">
        <v>45</v>
      </c>
      <c r="D120" s="46">
        <v>66000</v>
      </c>
      <c r="E120" s="47">
        <v>23</v>
      </c>
      <c r="F120" s="32">
        <f t="shared" si="52"/>
        <v>1518000</v>
      </c>
      <c r="G120" s="33"/>
      <c r="H120" s="32">
        <f t="shared" si="53"/>
        <v>0</v>
      </c>
      <c r="I120" s="40"/>
      <c r="J120" s="48"/>
      <c r="K120" s="220">
        <v>16</v>
      </c>
      <c r="L120" s="63">
        <f t="shared" si="54"/>
        <v>1056000</v>
      </c>
      <c r="M120" s="216">
        <f t="shared" si="60"/>
        <v>16</v>
      </c>
      <c r="N120" s="32">
        <f t="shared" si="55"/>
        <v>1056000</v>
      </c>
      <c r="O120" s="37">
        <f t="shared" si="56"/>
        <v>0</v>
      </c>
      <c r="P120" s="32">
        <f t="shared" si="57"/>
        <v>0</v>
      </c>
      <c r="Q120" s="37">
        <f t="shared" si="58"/>
        <v>-7</v>
      </c>
      <c r="R120" s="32">
        <f t="shared" si="59"/>
        <v>-462000</v>
      </c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</row>
    <row r="121" spans="1:62" s="39" customFormat="1" ht="15.95" customHeight="1">
      <c r="A121" s="43">
        <v>11.15</v>
      </c>
      <c r="B121" s="44" t="s">
        <v>145</v>
      </c>
      <c r="C121" s="45" t="s">
        <v>45</v>
      </c>
      <c r="D121" s="46">
        <v>57200</v>
      </c>
      <c r="E121" s="47">
        <v>3</v>
      </c>
      <c r="F121" s="32">
        <f t="shared" si="52"/>
        <v>171600</v>
      </c>
      <c r="G121" s="33"/>
      <c r="H121" s="32">
        <f t="shared" si="53"/>
        <v>0</v>
      </c>
      <c r="I121" s="40"/>
      <c r="J121" s="48"/>
      <c r="K121" s="220">
        <v>7</v>
      </c>
      <c r="L121" s="63">
        <f t="shared" si="54"/>
        <v>400400</v>
      </c>
      <c r="M121" s="216">
        <f t="shared" si="60"/>
        <v>7</v>
      </c>
      <c r="N121" s="32">
        <f t="shared" si="55"/>
        <v>400400</v>
      </c>
      <c r="O121" s="37">
        <f t="shared" si="56"/>
        <v>4</v>
      </c>
      <c r="P121" s="32">
        <f t="shared" si="57"/>
        <v>228800</v>
      </c>
      <c r="Q121" s="37">
        <f t="shared" si="58"/>
        <v>0</v>
      </c>
      <c r="R121" s="32">
        <f t="shared" si="59"/>
        <v>0</v>
      </c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</row>
    <row r="122" spans="1:62" s="39" customFormat="1" ht="15.95" customHeight="1">
      <c r="A122" s="43">
        <v>11.16</v>
      </c>
      <c r="B122" s="44" t="s">
        <v>146</v>
      </c>
      <c r="C122" s="45" t="s">
        <v>45</v>
      </c>
      <c r="D122" s="46">
        <v>374000</v>
      </c>
      <c r="E122" s="47">
        <v>2</v>
      </c>
      <c r="F122" s="32">
        <f t="shared" si="52"/>
        <v>748000</v>
      </c>
      <c r="G122" s="33"/>
      <c r="H122" s="32">
        <f t="shared" si="53"/>
        <v>0</v>
      </c>
      <c r="I122" s="40"/>
      <c r="J122" s="48"/>
      <c r="K122" s="220"/>
      <c r="L122" s="63">
        <f t="shared" si="54"/>
        <v>0</v>
      </c>
      <c r="M122" s="216">
        <f t="shared" si="60"/>
        <v>0</v>
      </c>
      <c r="N122" s="32">
        <f t="shared" si="55"/>
        <v>0</v>
      </c>
      <c r="O122" s="37">
        <f t="shared" si="56"/>
        <v>0</v>
      </c>
      <c r="P122" s="32">
        <f t="shared" si="57"/>
        <v>0</v>
      </c>
      <c r="Q122" s="37">
        <f t="shared" si="58"/>
        <v>-2</v>
      </c>
      <c r="R122" s="32">
        <f t="shared" si="59"/>
        <v>-748000</v>
      </c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</row>
    <row r="123" spans="1:62" s="39" customFormat="1" ht="15.95" customHeight="1">
      <c r="A123" s="43">
        <v>11.17</v>
      </c>
      <c r="B123" s="44" t="s">
        <v>147</v>
      </c>
      <c r="C123" s="45" t="s">
        <v>45</v>
      </c>
      <c r="D123" s="46">
        <v>242000</v>
      </c>
      <c r="E123" s="47">
        <v>66</v>
      </c>
      <c r="F123" s="32">
        <f t="shared" si="52"/>
        <v>15972000</v>
      </c>
      <c r="G123" s="33"/>
      <c r="H123" s="32">
        <f t="shared" si="53"/>
        <v>0</v>
      </c>
      <c r="I123" s="40"/>
      <c r="J123" s="48"/>
      <c r="K123" s="220">
        <v>68</v>
      </c>
      <c r="L123" s="63">
        <f t="shared" si="54"/>
        <v>16456000</v>
      </c>
      <c r="M123" s="216">
        <f t="shared" si="60"/>
        <v>68</v>
      </c>
      <c r="N123" s="32">
        <f t="shared" si="55"/>
        <v>16456000</v>
      </c>
      <c r="O123" s="37">
        <f t="shared" si="56"/>
        <v>2</v>
      </c>
      <c r="P123" s="32">
        <f t="shared" si="57"/>
        <v>484000</v>
      </c>
      <c r="Q123" s="37">
        <f t="shared" si="58"/>
        <v>0</v>
      </c>
      <c r="R123" s="32">
        <f t="shared" si="59"/>
        <v>0</v>
      </c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</row>
    <row r="124" spans="1:62" s="39" customFormat="1" ht="15.95" customHeight="1">
      <c r="A124" s="43">
        <v>11.18</v>
      </c>
      <c r="B124" s="44" t="s">
        <v>148</v>
      </c>
      <c r="C124" s="45" t="s">
        <v>45</v>
      </c>
      <c r="D124" s="46">
        <v>187000</v>
      </c>
      <c r="E124" s="47">
        <v>22</v>
      </c>
      <c r="F124" s="32">
        <f t="shared" si="52"/>
        <v>4114000</v>
      </c>
      <c r="G124" s="33"/>
      <c r="H124" s="32">
        <f t="shared" si="53"/>
        <v>0</v>
      </c>
      <c r="I124" s="40"/>
      <c r="J124" s="48"/>
      <c r="K124" s="220">
        <v>6</v>
      </c>
      <c r="L124" s="63">
        <f t="shared" si="54"/>
        <v>1122000</v>
      </c>
      <c r="M124" s="216">
        <f t="shared" si="60"/>
        <v>6</v>
      </c>
      <c r="N124" s="32">
        <f t="shared" si="55"/>
        <v>1122000</v>
      </c>
      <c r="O124" s="37">
        <f t="shared" si="56"/>
        <v>0</v>
      </c>
      <c r="P124" s="32">
        <f t="shared" si="57"/>
        <v>0</v>
      </c>
      <c r="Q124" s="37">
        <f t="shared" si="58"/>
        <v>-16</v>
      </c>
      <c r="R124" s="32">
        <f t="shared" si="59"/>
        <v>-2992000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</row>
    <row r="125" spans="1:62" s="39" customFormat="1" ht="15.95" customHeight="1">
      <c r="A125" s="43">
        <v>11.19</v>
      </c>
      <c r="B125" s="44" t="s">
        <v>149</v>
      </c>
      <c r="C125" s="45" t="s">
        <v>45</v>
      </c>
      <c r="D125" s="46">
        <v>132000</v>
      </c>
      <c r="E125" s="47">
        <v>23</v>
      </c>
      <c r="F125" s="32">
        <f t="shared" si="52"/>
        <v>3036000</v>
      </c>
      <c r="G125" s="33"/>
      <c r="H125" s="32">
        <f t="shared" si="53"/>
        <v>0</v>
      </c>
      <c r="I125" s="40"/>
      <c r="J125" s="48"/>
      <c r="K125" s="220">
        <v>10</v>
      </c>
      <c r="L125" s="63">
        <f t="shared" si="54"/>
        <v>1320000</v>
      </c>
      <c r="M125" s="216">
        <f t="shared" si="60"/>
        <v>10</v>
      </c>
      <c r="N125" s="32">
        <f t="shared" si="55"/>
        <v>1320000</v>
      </c>
      <c r="O125" s="37">
        <f t="shared" si="56"/>
        <v>0</v>
      </c>
      <c r="P125" s="32">
        <f t="shared" si="57"/>
        <v>0</v>
      </c>
      <c r="Q125" s="37">
        <f t="shared" si="58"/>
        <v>-13</v>
      </c>
      <c r="R125" s="32">
        <f t="shared" si="59"/>
        <v>-1716000</v>
      </c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</row>
    <row r="126" spans="1:62" s="39" customFormat="1" ht="15.95" customHeight="1">
      <c r="A126" s="43">
        <v>11.2</v>
      </c>
      <c r="B126" s="44" t="s">
        <v>150</v>
      </c>
      <c r="C126" s="45" t="s">
        <v>151</v>
      </c>
      <c r="D126" s="46">
        <v>1320000</v>
      </c>
      <c r="E126" s="47">
        <v>1</v>
      </c>
      <c r="F126" s="32">
        <f t="shared" si="52"/>
        <v>1320000</v>
      </c>
      <c r="G126" s="33"/>
      <c r="H126" s="32">
        <f t="shared" si="53"/>
        <v>0</v>
      </c>
      <c r="I126" s="40"/>
      <c r="J126" s="48"/>
      <c r="K126" s="221">
        <f>+'[4]BALANCE DE OBRA'!$M$135</f>
        <v>1</v>
      </c>
      <c r="L126" s="49">
        <f t="shared" si="54"/>
        <v>1320000</v>
      </c>
      <c r="M126" s="216">
        <f t="shared" si="60"/>
        <v>1</v>
      </c>
      <c r="N126" s="32">
        <f t="shared" si="55"/>
        <v>1320000</v>
      </c>
      <c r="O126" s="37">
        <f t="shared" si="56"/>
        <v>0</v>
      </c>
      <c r="P126" s="32">
        <f t="shared" si="57"/>
        <v>0</v>
      </c>
      <c r="Q126" s="37">
        <f t="shared" si="58"/>
        <v>0</v>
      </c>
      <c r="R126" s="32">
        <f t="shared" si="59"/>
        <v>0</v>
      </c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</row>
    <row r="127" spans="1:62" s="39" customFormat="1" ht="15.95" customHeight="1">
      <c r="A127" s="43">
        <v>11.21</v>
      </c>
      <c r="B127" s="44" t="s">
        <v>152</v>
      </c>
      <c r="C127" s="45" t="s">
        <v>151</v>
      </c>
      <c r="D127" s="46">
        <v>550000</v>
      </c>
      <c r="E127" s="47">
        <v>1</v>
      </c>
      <c r="F127" s="32">
        <f t="shared" si="52"/>
        <v>550000</v>
      </c>
      <c r="G127" s="33"/>
      <c r="H127" s="32">
        <f t="shared" si="53"/>
        <v>0</v>
      </c>
      <c r="I127" s="40"/>
      <c r="J127" s="48"/>
      <c r="K127" s="218">
        <f>+'[4]BALANCE DE OBRA'!$M$136</f>
        <v>1</v>
      </c>
      <c r="L127" s="49">
        <f t="shared" si="54"/>
        <v>550000</v>
      </c>
      <c r="M127" s="216">
        <f t="shared" si="60"/>
        <v>1</v>
      </c>
      <c r="N127" s="32">
        <f t="shared" si="55"/>
        <v>550000</v>
      </c>
      <c r="O127" s="37">
        <f t="shared" si="56"/>
        <v>0</v>
      </c>
      <c r="P127" s="32">
        <f t="shared" si="57"/>
        <v>0</v>
      </c>
      <c r="Q127" s="37">
        <f t="shared" si="58"/>
        <v>0</v>
      </c>
      <c r="R127" s="32">
        <f t="shared" si="59"/>
        <v>0</v>
      </c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</row>
    <row r="128" spans="1:62" s="39" customFormat="1" ht="15.95" customHeight="1">
      <c r="A128" s="43">
        <v>11.22</v>
      </c>
      <c r="B128" s="44" t="s">
        <v>153</v>
      </c>
      <c r="C128" s="45"/>
      <c r="D128" s="46"/>
      <c r="E128" s="47"/>
      <c r="F128" s="32">
        <f t="shared" si="52"/>
        <v>0</v>
      </c>
      <c r="G128" s="33"/>
      <c r="H128" s="32">
        <f t="shared" si="53"/>
        <v>0</v>
      </c>
      <c r="I128" s="40"/>
      <c r="J128" s="48"/>
      <c r="K128" s="218">
        <f>+'[4]BALANCE DE OBRA'!$M$137</f>
        <v>0</v>
      </c>
      <c r="L128" s="49">
        <f t="shared" si="54"/>
        <v>0</v>
      </c>
      <c r="M128" s="216">
        <f t="shared" si="60"/>
        <v>0</v>
      </c>
      <c r="N128" s="32">
        <f t="shared" si="55"/>
        <v>0</v>
      </c>
      <c r="O128" s="37">
        <f t="shared" si="56"/>
        <v>0</v>
      </c>
      <c r="P128" s="32">
        <f t="shared" si="57"/>
        <v>0</v>
      </c>
      <c r="Q128" s="37">
        <f t="shared" si="58"/>
        <v>0</v>
      </c>
      <c r="R128" s="32">
        <f t="shared" si="59"/>
        <v>0</v>
      </c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</row>
    <row r="129" spans="1:62" s="60" customFormat="1" ht="15.95" customHeight="1">
      <c r="A129" s="50"/>
      <c r="B129" s="51"/>
      <c r="C129" s="52"/>
      <c r="D129" s="53"/>
      <c r="E129" s="47"/>
      <c r="F129" s="54"/>
      <c r="G129" s="47"/>
      <c r="H129" s="54"/>
      <c r="I129" s="40"/>
      <c r="J129" s="55"/>
      <c r="K129" s="218"/>
      <c r="L129" s="56"/>
      <c r="M129" s="216"/>
      <c r="N129" s="54"/>
      <c r="O129" s="57"/>
      <c r="P129" s="54"/>
      <c r="Q129" s="57"/>
      <c r="R129" s="54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</row>
    <row r="130" spans="1:62" s="39" customFormat="1" ht="15.95" customHeight="1">
      <c r="A130" s="27">
        <v>12</v>
      </c>
      <c r="B130" s="61" t="s">
        <v>154</v>
      </c>
      <c r="C130" s="45"/>
      <c r="D130" s="46"/>
      <c r="E130" s="47"/>
      <c r="F130" s="32"/>
      <c r="G130" s="33"/>
      <c r="H130" s="32"/>
      <c r="I130" s="40"/>
      <c r="J130" s="48"/>
      <c r="K130" s="218"/>
      <c r="L130" s="49"/>
      <c r="M130" s="216"/>
      <c r="N130" s="32"/>
      <c r="O130" s="37"/>
      <c r="P130" s="32"/>
      <c r="Q130" s="37"/>
      <c r="R130" s="32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</row>
    <row r="131" spans="1:62" s="39" customFormat="1" ht="15.95" customHeight="1">
      <c r="A131" s="43">
        <v>12.01</v>
      </c>
      <c r="B131" s="44" t="s">
        <v>155</v>
      </c>
      <c r="C131" s="45" t="s">
        <v>49</v>
      </c>
      <c r="D131" s="46">
        <v>5740</v>
      </c>
      <c r="E131" s="47">
        <v>320</v>
      </c>
      <c r="F131" s="32">
        <f t="shared" ref="F131:F149" si="61">+E131*D131</f>
        <v>1836800</v>
      </c>
      <c r="G131" s="33"/>
      <c r="H131" s="32">
        <f t="shared" ref="H131:H149" si="62">+G131*D131</f>
        <v>0</v>
      </c>
      <c r="I131" s="40"/>
      <c r="J131" s="48"/>
      <c r="K131" s="220"/>
      <c r="L131" s="49">
        <f t="shared" ref="L131:L149" si="63">+K131*D131</f>
        <v>0</v>
      </c>
      <c r="M131" s="216">
        <v>826</v>
      </c>
      <c r="N131" s="32">
        <f t="shared" ref="N131:N149" si="64">+M131*D131</f>
        <v>4741240</v>
      </c>
      <c r="O131" s="37">
        <f t="shared" ref="O131:O149" si="65">IF(M131&gt;(G131+E131),M131-(G131+E131),0)</f>
        <v>506</v>
      </c>
      <c r="P131" s="32">
        <f t="shared" ref="P131:P149" si="66">+O131*D131</f>
        <v>2904440</v>
      </c>
      <c r="Q131" s="37">
        <f t="shared" ref="Q131:Q149" si="67">IF(M131&lt;(G131+E131),M131-(G131+E131),0)</f>
        <v>0</v>
      </c>
      <c r="R131" s="32">
        <f t="shared" ref="R131:R149" si="68">+Q131*D131</f>
        <v>0</v>
      </c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</row>
    <row r="132" spans="1:62" s="39" customFormat="1" ht="15.95" customHeight="1">
      <c r="A132" s="43">
        <v>12.02</v>
      </c>
      <c r="B132" s="44" t="s">
        <v>156</v>
      </c>
      <c r="C132" s="45" t="s">
        <v>45</v>
      </c>
      <c r="D132" s="46">
        <v>24500</v>
      </c>
      <c r="E132" s="47">
        <v>8</v>
      </c>
      <c r="F132" s="32">
        <f t="shared" si="61"/>
        <v>196000</v>
      </c>
      <c r="G132" s="33"/>
      <c r="H132" s="32">
        <f t="shared" si="62"/>
        <v>0</v>
      </c>
      <c r="I132" s="40"/>
      <c r="J132" s="48"/>
      <c r="K132" s="220"/>
      <c r="L132" s="49">
        <f t="shared" si="63"/>
        <v>0</v>
      </c>
      <c r="M132" s="216">
        <v>12</v>
      </c>
      <c r="N132" s="32">
        <f t="shared" si="64"/>
        <v>294000</v>
      </c>
      <c r="O132" s="37">
        <f t="shared" si="65"/>
        <v>4</v>
      </c>
      <c r="P132" s="32">
        <f t="shared" si="66"/>
        <v>98000</v>
      </c>
      <c r="Q132" s="37">
        <f t="shared" si="67"/>
        <v>0</v>
      </c>
      <c r="R132" s="32">
        <f t="shared" si="68"/>
        <v>0</v>
      </c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</row>
    <row r="133" spans="1:62" s="39" customFormat="1" ht="15.95" customHeight="1">
      <c r="A133" s="43">
        <v>12.03</v>
      </c>
      <c r="B133" s="44" t="s">
        <v>157</v>
      </c>
      <c r="C133" s="45" t="s">
        <v>45</v>
      </c>
      <c r="D133" s="46">
        <v>24500</v>
      </c>
      <c r="E133" s="47">
        <v>8</v>
      </c>
      <c r="F133" s="32">
        <f t="shared" si="61"/>
        <v>196000</v>
      </c>
      <c r="G133" s="33"/>
      <c r="H133" s="32">
        <f t="shared" si="62"/>
        <v>0</v>
      </c>
      <c r="I133" s="40"/>
      <c r="J133" s="48"/>
      <c r="K133" s="220"/>
      <c r="L133" s="49">
        <f t="shared" si="63"/>
        <v>0</v>
      </c>
      <c r="M133" s="216">
        <v>12</v>
      </c>
      <c r="N133" s="32">
        <f t="shared" si="64"/>
        <v>294000</v>
      </c>
      <c r="O133" s="37">
        <f t="shared" si="65"/>
        <v>4</v>
      </c>
      <c r="P133" s="32">
        <f t="shared" si="66"/>
        <v>98000</v>
      </c>
      <c r="Q133" s="37">
        <f t="shared" si="67"/>
        <v>0</v>
      </c>
      <c r="R133" s="32">
        <f t="shared" si="68"/>
        <v>0</v>
      </c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</row>
    <row r="134" spans="1:62" s="39" customFormat="1" ht="15.95" customHeight="1">
      <c r="A134" s="43">
        <v>12.04</v>
      </c>
      <c r="B134" s="44" t="s">
        <v>158</v>
      </c>
      <c r="C134" s="45" t="s">
        <v>45</v>
      </c>
      <c r="D134" s="46">
        <v>728</v>
      </c>
      <c r="E134" s="47">
        <v>4</v>
      </c>
      <c r="F134" s="32">
        <f t="shared" si="61"/>
        <v>2912</v>
      </c>
      <c r="G134" s="33"/>
      <c r="H134" s="32">
        <f t="shared" si="62"/>
        <v>0</v>
      </c>
      <c r="I134" s="40"/>
      <c r="J134" s="48"/>
      <c r="K134" s="220"/>
      <c r="L134" s="49">
        <f t="shared" si="63"/>
        <v>0</v>
      </c>
      <c r="M134" s="216">
        <v>6</v>
      </c>
      <c r="N134" s="32">
        <f t="shared" si="64"/>
        <v>4368</v>
      </c>
      <c r="O134" s="37">
        <f t="shared" si="65"/>
        <v>2</v>
      </c>
      <c r="P134" s="32">
        <f t="shared" si="66"/>
        <v>1456</v>
      </c>
      <c r="Q134" s="37">
        <f t="shared" si="67"/>
        <v>0</v>
      </c>
      <c r="R134" s="32">
        <f t="shared" si="68"/>
        <v>0</v>
      </c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</row>
    <row r="135" spans="1:62" s="39" customFormat="1" ht="15.95" customHeight="1">
      <c r="A135" s="43">
        <v>12.05</v>
      </c>
      <c r="B135" s="44" t="s">
        <v>159</v>
      </c>
      <c r="C135" s="45" t="s">
        <v>45</v>
      </c>
      <c r="D135" s="46">
        <v>728</v>
      </c>
      <c r="E135" s="47">
        <v>4</v>
      </c>
      <c r="F135" s="32">
        <f t="shared" si="61"/>
        <v>2912</v>
      </c>
      <c r="G135" s="33"/>
      <c r="H135" s="32">
        <f t="shared" si="62"/>
        <v>0</v>
      </c>
      <c r="I135" s="40"/>
      <c r="J135" s="48"/>
      <c r="K135" s="220"/>
      <c r="L135" s="49">
        <f t="shared" si="63"/>
        <v>0</v>
      </c>
      <c r="M135" s="216">
        <v>6</v>
      </c>
      <c r="N135" s="32">
        <f t="shared" si="64"/>
        <v>4368</v>
      </c>
      <c r="O135" s="37">
        <f t="shared" si="65"/>
        <v>2</v>
      </c>
      <c r="P135" s="32">
        <f t="shared" si="66"/>
        <v>1456</v>
      </c>
      <c r="Q135" s="37">
        <f t="shared" si="67"/>
        <v>0</v>
      </c>
      <c r="R135" s="32">
        <f t="shared" si="68"/>
        <v>0</v>
      </c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</row>
    <row r="136" spans="1:62" s="39" customFormat="1" ht="15.95" customHeight="1">
      <c r="A136" s="43">
        <v>12.06</v>
      </c>
      <c r="B136" s="44" t="s">
        <v>160</v>
      </c>
      <c r="C136" s="45" t="s">
        <v>45</v>
      </c>
      <c r="D136" s="46">
        <v>1540</v>
      </c>
      <c r="E136" s="47">
        <v>4</v>
      </c>
      <c r="F136" s="32">
        <f t="shared" si="61"/>
        <v>6160</v>
      </c>
      <c r="G136" s="33"/>
      <c r="H136" s="32">
        <f t="shared" si="62"/>
        <v>0</v>
      </c>
      <c r="I136" s="40"/>
      <c r="J136" s="48"/>
      <c r="K136" s="220"/>
      <c r="L136" s="49">
        <f t="shared" si="63"/>
        <v>0</v>
      </c>
      <c r="M136" s="216">
        <v>6</v>
      </c>
      <c r="N136" s="32">
        <f t="shared" si="64"/>
        <v>9240</v>
      </c>
      <c r="O136" s="37">
        <f t="shared" si="65"/>
        <v>2</v>
      </c>
      <c r="P136" s="32">
        <f t="shared" si="66"/>
        <v>3080</v>
      </c>
      <c r="Q136" s="37">
        <f t="shared" si="67"/>
        <v>0</v>
      </c>
      <c r="R136" s="32">
        <f t="shared" si="68"/>
        <v>0</v>
      </c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</row>
    <row r="137" spans="1:62" s="39" customFormat="1" ht="15.95" customHeight="1">
      <c r="A137" s="43">
        <v>12.07</v>
      </c>
      <c r="B137" s="44" t="s">
        <v>161</v>
      </c>
      <c r="C137" s="45" t="s">
        <v>45</v>
      </c>
      <c r="D137" s="46">
        <v>2520</v>
      </c>
      <c r="E137" s="47">
        <v>4</v>
      </c>
      <c r="F137" s="32">
        <f t="shared" si="61"/>
        <v>10080</v>
      </c>
      <c r="G137" s="33"/>
      <c r="H137" s="32">
        <f t="shared" si="62"/>
        <v>0</v>
      </c>
      <c r="I137" s="40"/>
      <c r="J137" s="48"/>
      <c r="K137" s="220"/>
      <c r="L137" s="49">
        <f t="shared" si="63"/>
        <v>0</v>
      </c>
      <c r="M137" s="216">
        <v>6</v>
      </c>
      <c r="N137" s="32">
        <f t="shared" si="64"/>
        <v>15120</v>
      </c>
      <c r="O137" s="37">
        <f t="shared" si="65"/>
        <v>2</v>
      </c>
      <c r="P137" s="32">
        <f t="shared" si="66"/>
        <v>5040</v>
      </c>
      <c r="Q137" s="37">
        <f t="shared" si="67"/>
        <v>0</v>
      </c>
      <c r="R137" s="32">
        <f t="shared" si="68"/>
        <v>0</v>
      </c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</row>
    <row r="138" spans="1:62" s="39" customFormat="1" ht="15.95" customHeight="1">
      <c r="A138" s="43">
        <v>12.08</v>
      </c>
      <c r="B138" s="44" t="s">
        <v>162</v>
      </c>
      <c r="C138" s="45" t="s">
        <v>45</v>
      </c>
      <c r="D138" s="46">
        <v>4340</v>
      </c>
      <c r="E138" s="47">
        <v>8</v>
      </c>
      <c r="F138" s="32">
        <f t="shared" si="61"/>
        <v>34720</v>
      </c>
      <c r="G138" s="33"/>
      <c r="H138" s="32">
        <f t="shared" si="62"/>
        <v>0</v>
      </c>
      <c r="I138" s="40"/>
      <c r="J138" s="48"/>
      <c r="K138" s="220"/>
      <c r="L138" s="49">
        <f t="shared" si="63"/>
        <v>0</v>
      </c>
      <c r="M138" s="216">
        <v>12</v>
      </c>
      <c r="N138" s="32">
        <f t="shared" si="64"/>
        <v>52080</v>
      </c>
      <c r="O138" s="37">
        <f t="shared" si="65"/>
        <v>4</v>
      </c>
      <c r="P138" s="32">
        <f t="shared" si="66"/>
        <v>17360</v>
      </c>
      <c r="Q138" s="37">
        <f t="shared" si="67"/>
        <v>0</v>
      </c>
      <c r="R138" s="32">
        <f t="shared" si="68"/>
        <v>0</v>
      </c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</row>
    <row r="139" spans="1:62" s="39" customFormat="1" ht="15.95" customHeight="1">
      <c r="A139" s="43">
        <v>12.09</v>
      </c>
      <c r="B139" s="44" t="s">
        <v>163</v>
      </c>
      <c r="C139" s="45" t="s">
        <v>45</v>
      </c>
      <c r="D139" s="46">
        <v>39200</v>
      </c>
      <c r="E139" s="47">
        <v>8</v>
      </c>
      <c r="F139" s="32">
        <f t="shared" si="61"/>
        <v>313600</v>
      </c>
      <c r="G139" s="33"/>
      <c r="H139" s="32">
        <f t="shared" si="62"/>
        <v>0</v>
      </c>
      <c r="I139" s="40"/>
      <c r="J139" s="48"/>
      <c r="K139" s="220"/>
      <c r="L139" s="49">
        <f t="shared" si="63"/>
        <v>0</v>
      </c>
      <c r="M139" s="216">
        <v>12</v>
      </c>
      <c r="N139" s="32">
        <f t="shared" si="64"/>
        <v>470400</v>
      </c>
      <c r="O139" s="37">
        <f t="shared" si="65"/>
        <v>4</v>
      </c>
      <c r="P139" s="32">
        <f t="shared" si="66"/>
        <v>156800</v>
      </c>
      <c r="Q139" s="37">
        <f t="shared" si="67"/>
        <v>0</v>
      </c>
      <c r="R139" s="32">
        <f t="shared" si="68"/>
        <v>0</v>
      </c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</row>
    <row r="140" spans="1:62" s="39" customFormat="1" ht="15.95" customHeight="1">
      <c r="A140" s="43">
        <v>12.1</v>
      </c>
      <c r="B140" s="44" t="s">
        <v>164</v>
      </c>
      <c r="C140" s="45" t="s">
        <v>45</v>
      </c>
      <c r="D140" s="46">
        <v>742000</v>
      </c>
      <c r="E140" s="47">
        <v>1</v>
      </c>
      <c r="F140" s="32">
        <f t="shared" si="61"/>
        <v>742000</v>
      </c>
      <c r="G140" s="33"/>
      <c r="H140" s="32">
        <f t="shared" si="62"/>
        <v>0</v>
      </c>
      <c r="I140" s="40"/>
      <c r="J140" s="48"/>
      <c r="K140" s="220"/>
      <c r="L140" s="49">
        <f t="shared" si="63"/>
        <v>0</v>
      </c>
      <c r="M140" s="216">
        <v>1</v>
      </c>
      <c r="N140" s="32">
        <f t="shared" si="64"/>
        <v>742000</v>
      </c>
      <c r="O140" s="37">
        <f t="shared" si="65"/>
        <v>0</v>
      </c>
      <c r="P140" s="32">
        <f t="shared" si="66"/>
        <v>0</v>
      </c>
      <c r="Q140" s="37">
        <f t="shared" si="67"/>
        <v>0</v>
      </c>
      <c r="R140" s="32">
        <f t="shared" si="68"/>
        <v>0</v>
      </c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</row>
    <row r="141" spans="1:62" s="39" customFormat="1" ht="15.95" customHeight="1">
      <c r="A141" s="43">
        <v>12.11</v>
      </c>
      <c r="B141" s="44" t="s">
        <v>165</v>
      </c>
      <c r="C141" s="45" t="s">
        <v>45</v>
      </c>
      <c r="D141" s="46">
        <v>301000</v>
      </c>
      <c r="E141" s="47">
        <v>1</v>
      </c>
      <c r="F141" s="32">
        <f t="shared" si="61"/>
        <v>301000</v>
      </c>
      <c r="G141" s="33"/>
      <c r="H141" s="32">
        <f t="shared" si="62"/>
        <v>0</v>
      </c>
      <c r="I141" s="40"/>
      <c r="J141" s="48"/>
      <c r="K141" s="220"/>
      <c r="L141" s="49">
        <f t="shared" si="63"/>
        <v>0</v>
      </c>
      <c r="M141" s="216">
        <v>1</v>
      </c>
      <c r="N141" s="32">
        <f t="shared" si="64"/>
        <v>301000</v>
      </c>
      <c r="O141" s="37">
        <f t="shared" si="65"/>
        <v>0</v>
      </c>
      <c r="P141" s="32">
        <f t="shared" si="66"/>
        <v>0</v>
      </c>
      <c r="Q141" s="37">
        <f t="shared" si="67"/>
        <v>0</v>
      </c>
      <c r="R141" s="32">
        <f t="shared" si="68"/>
        <v>0</v>
      </c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</row>
    <row r="142" spans="1:62" s="39" customFormat="1" ht="15.95" customHeight="1">
      <c r="A142" s="43">
        <v>12.12</v>
      </c>
      <c r="B142" s="44" t="s">
        <v>166</v>
      </c>
      <c r="C142" s="45" t="s">
        <v>45</v>
      </c>
      <c r="D142" s="46">
        <v>4410000</v>
      </c>
      <c r="E142" s="47">
        <v>1</v>
      </c>
      <c r="F142" s="32">
        <f t="shared" si="61"/>
        <v>4410000</v>
      </c>
      <c r="G142" s="33"/>
      <c r="H142" s="32">
        <f t="shared" si="62"/>
        <v>0</v>
      </c>
      <c r="I142" s="40"/>
      <c r="J142" s="48"/>
      <c r="K142" s="220"/>
      <c r="L142" s="49">
        <f t="shared" si="63"/>
        <v>0</v>
      </c>
      <c r="M142" s="216">
        <v>1</v>
      </c>
      <c r="N142" s="32">
        <f t="shared" si="64"/>
        <v>4410000</v>
      </c>
      <c r="O142" s="37">
        <f t="shared" si="65"/>
        <v>0</v>
      </c>
      <c r="P142" s="32">
        <f t="shared" si="66"/>
        <v>0</v>
      </c>
      <c r="Q142" s="37">
        <f t="shared" si="67"/>
        <v>0</v>
      </c>
      <c r="R142" s="32">
        <f t="shared" si="68"/>
        <v>0</v>
      </c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</row>
    <row r="143" spans="1:62" s="39" customFormat="1" ht="15.95" customHeight="1">
      <c r="A143" s="43">
        <v>12.13</v>
      </c>
      <c r="B143" s="44" t="s">
        <v>167</v>
      </c>
      <c r="C143" s="45" t="s">
        <v>45</v>
      </c>
      <c r="D143" s="46">
        <v>392000</v>
      </c>
      <c r="E143" s="47">
        <v>1</v>
      </c>
      <c r="F143" s="32">
        <f t="shared" si="61"/>
        <v>392000</v>
      </c>
      <c r="G143" s="33"/>
      <c r="H143" s="32">
        <f t="shared" si="62"/>
        <v>0</v>
      </c>
      <c r="I143" s="40"/>
      <c r="J143" s="48"/>
      <c r="K143" s="220"/>
      <c r="L143" s="49">
        <f t="shared" si="63"/>
        <v>0</v>
      </c>
      <c r="M143" s="216">
        <v>1</v>
      </c>
      <c r="N143" s="32">
        <f t="shared" si="64"/>
        <v>392000</v>
      </c>
      <c r="O143" s="37">
        <f t="shared" si="65"/>
        <v>0</v>
      </c>
      <c r="P143" s="32">
        <f t="shared" si="66"/>
        <v>0</v>
      </c>
      <c r="Q143" s="37">
        <f t="shared" si="67"/>
        <v>0</v>
      </c>
      <c r="R143" s="32">
        <f t="shared" si="68"/>
        <v>0</v>
      </c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</row>
    <row r="144" spans="1:62" s="39" customFormat="1" ht="15.95" customHeight="1">
      <c r="A144" s="43">
        <v>12.14</v>
      </c>
      <c r="B144" s="44" t="s">
        <v>168</v>
      </c>
      <c r="C144" s="45" t="s">
        <v>45</v>
      </c>
      <c r="D144" s="46">
        <v>29400</v>
      </c>
      <c r="E144" s="47">
        <v>4</v>
      </c>
      <c r="F144" s="32">
        <f t="shared" si="61"/>
        <v>117600</v>
      </c>
      <c r="G144" s="33"/>
      <c r="H144" s="32">
        <f t="shared" si="62"/>
        <v>0</v>
      </c>
      <c r="I144" s="40"/>
      <c r="J144" s="48"/>
      <c r="K144" s="220"/>
      <c r="L144" s="49">
        <f t="shared" si="63"/>
        <v>0</v>
      </c>
      <c r="M144" s="216">
        <v>6</v>
      </c>
      <c r="N144" s="32">
        <f t="shared" si="64"/>
        <v>176400</v>
      </c>
      <c r="O144" s="37">
        <f t="shared" si="65"/>
        <v>2</v>
      </c>
      <c r="P144" s="32">
        <f t="shared" si="66"/>
        <v>58800</v>
      </c>
      <c r="Q144" s="37">
        <f t="shared" si="67"/>
        <v>0</v>
      </c>
      <c r="R144" s="32">
        <f t="shared" si="68"/>
        <v>0</v>
      </c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</row>
    <row r="145" spans="1:62" s="39" customFormat="1" ht="15.95" customHeight="1">
      <c r="A145" s="43">
        <v>12.15</v>
      </c>
      <c r="B145" s="44" t="s">
        <v>169</v>
      </c>
      <c r="C145" s="45" t="s">
        <v>45</v>
      </c>
      <c r="D145" s="46">
        <v>140000</v>
      </c>
      <c r="E145" s="47">
        <v>1</v>
      </c>
      <c r="F145" s="32">
        <f t="shared" si="61"/>
        <v>140000</v>
      </c>
      <c r="G145" s="33"/>
      <c r="H145" s="32">
        <f t="shared" si="62"/>
        <v>0</v>
      </c>
      <c r="I145" s="40"/>
      <c r="J145" s="48"/>
      <c r="K145" s="220"/>
      <c r="L145" s="49">
        <f t="shared" si="63"/>
        <v>0</v>
      </c>
      <c r="M145" s="216">
        <v>1</v>
      </c>
      <c r="N145" s="32">
        <f t="shared" si="64"/>
        <v>140000</v>
      </c>
      <c r="O145" s="37">
        <f t="shared" si="65"/>
        <v>0</v>
      </c>
      <c r="P145" s="32">
        <f t="shared" si="66"/>
        <v>0</v>
      </c>
      <c r="Q145" s="37">
        <f t="shared" si="67"/>
        <v>0</v>
      </c>
      <c r="R145" s="32">
        <f t="shared" si="68"/>
        <v>0</v>
      </c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</row>
    <row r="146" spans="1:62" s="39" customFormat="1" ht="15.95" customHeight="1">
      <c r="A146" s="43">
        <v>12.16</v>
      </c>
      <c r="B146" s="44" t="s">
        <v>170</v>
      </c>
      <c r="C146" s="45" t="s">
        <v>151</v>
      </c>
      <c r="D146" s="46">
        <v>700000</v>
      </c>
      <c r="E146" s="47">
        <v>1</v>
      </c>
      <c r="F146" s="32">
        <f t="shared" si="61"/>
        <v>700000</v>
      </c>
      <c r="G146" s="33"/>
      <c r="H146" s="32">
        <f t="shared" si="62"/>
        <v>0</v>
      </c>
      <c r="I146" s="40"/>
      <c r="J146" s="48"/>
      <c r="K146" s="220"/>
      <c r="L146" s="49">
        <f t="shared" si="63"/>
        <v>0</v>
      </c>
      <c r="M146" s="216">
        <v>1</v>
      </c>
      <c r="N146" s="32">
        <f t="shared" si="64"/>
        <v>700000</v>
      </c>
      <c r="O146" s="37">
        <f t="shared" si="65"/>
        <v>0</v>
      </c>
      <c r="P146" s="32">
        <f t="shared" si="66"/>
        <v>0</v>
      </c>
      <c r="Q146" s="37">
        <f t="shared" si="67"/>
        <v>0</v>
      </c>
      <c r="R146" s="32">
        <f t="shared" si="68"/>
        <v>0</v>
      </c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</row>
    <row r="147" spans="1:62" s="39" customFormat="1" ht="15.95" customHeight="1">
      <c r="A147" s="43">
        <v>12.17</v>
      </c>
      <c r="B147" s="44" t="s">
        <v>171</v>
      </c>
      <c r="C147" s="45" t="s">
        <v>45</v>
      </c>
      <c r="D147" s="46">
        <v>2100</v>
      </c>
      <c r="E147" s="47">
        <v>8</v>
      </c>
      <c r="F147" s="32">
        <f t="shared" si="61"/>
        <v>16800</v>
      </c>
      <c r="G147" s="33"/>
      <c r="H147" s="32">
        <f t="shared" si="62"/>
        <v>0</v>
      </c>
      <c r="I147" s="40"/>
      <c r="J147" s="48"/>
      <c r="K147" s="220"/>
      <c r="L147" s="49">
        <f t="shared" si="63"/>
        <v>0</v>
      </c>
      <c r="M147" s="216">
        <v>12</v>
      </c>
      <c r="N147" s="32">
        <f t="shared" si="64"/>
        <v>25200</v>
      </c>
      <c r="O147" s="37">
        <f t="shared" si="65"/>
        <v>4</v>
      </c>
      <c r="P147" s="32">
        <f t="shared" si="66"/>
        <v>8400</v>
      </c>
      <c r="Q147" s="37">
        <f t="shared" si="67"/>
        <v>0</v>
      </c>
      <c r="R147" s="32">
        <f t="shared" si="68"/>
        <v>0</v>
      </c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</row>
    <row r="148" spans="1:62" s="39" customFormat="1" ht="15.95" customHeight="1">
      <c r="A148" s="43">
        <v>12.18</v>
      </c>
      <c r="B148" s="44" t="s">
        <v>172</v>
      </c>
      <c r="C148" s="45" t="s">
        <v>45</v>
      </c>
      <c r="D148" s="46">
        <v>28000</v>
      </c>
      <c r="E148" s="47">
        <v>8</v>
      </c>
      <c r="F148" s="32">
        <f t="shared" si="61"/>
        <v>224000</v>
      </c>
      <c r="G148" s="33"/>
      <c r="H148" s="32">
        <f t="shared" si="62"/>
        <v>0</v>
      </c>
      <c r="I148" s="40"/>
      <c r="J148" s="48"/>
      <c r="K148" s="220"/>
      <c r="L148" s="49">
        <f t="shared" si="63"/>
        <v>0</v>
      </c>
      <c r="M148" s="216">
        <v>12</v>
      </c>
      <c r="N148" s="32">
        <f t="shared" si="64"/>
        <v>336000</v>
      </c>
      <c r="O148" s="37">
        <f t="shared" si="65"/>
        <v>4</v>
      </c>
      <c r="P148" s="32">
        <f t="shared" si="66"/>
        <v>112000</v>
      </c>
      <c r="Q148" s="37">
        <f t="shared" si="67"/>
        <v>0</v>
      </c>
      <c r="R148" s="32">
        <f t="shared" si="68"/>
        <v>0</v>
      </c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</row>
    <row r="149" spans="1:62" s="39" customFormat="1" ht="15.95" customHeight="1">
      <c r="A149" s="43">
        <v>12.19</v>
      </c>
      <c r="B149" s="44" t="s">
        <v>173</v>
      </c>
      <c r="C149" s="45"/>
      <c r="D149" s="46"/>
      <c r="E149" s="47"/>
      <c r="F149" s="32">
        <f t="shared" si="61"/>
        <v>0</v>
      </c>
      <c r="G149" s="33"/>
      <c r="H149" s="32">
        <f t="shared" si="62"/>
        <v>0</v>
      </c>
      <c r="I149" s="40"/>
      <c r="J149" s="48"/>
      <c r="K149" s="218">
        <f>+'[4]BALANCE DE OBRA'!$M$158</f>
        <v>0</v>
      </c>
      <c r="L149" s="49">
        <f t="shared" si="63"/>
        <v>0</v>
      </c>
      <c r="M149" s="216">
        <f>+K149+I149</f>
        <v>0</v>
      </c>
      <c r="N149" s="32">
        <f t="shared" si="64"/>
        <v>0</v>
      </c>
      <c r="O149" s="37">
        <f t="shared" si="65"/>
        <v>0</v>
      </c>
      <c r="P149" s="32">
        <f t="shared" si="66"/>
        <v>0</v>
      </c>
      <c r="Q149" s="37">
        <f t="shared" si="67"/>
        <v>0</v>
      </c>
      <c r="R149" s="32">
        <f t="shared" si="68"/>
        <v>0</v>
      </c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</row>
    <row r="150" spans="1:62" s="60" customFormat="1" ht="15.95" customHeight="1">
      <c r="A150" s="50"/>
      <c r="B150" s="51"/>
      <c r="C150" s="52"/>
      <c r="D150" s="53"/>
      <c r="E150" s="47"/>
      <c r="F150" s="54"/>
      <c r="G150" s="47"/>
      <c r="H150" s="54"/>
      <c r="I150" s="40"/>
      <c r="J150" s="55"/>
      <c r="K150" s="218"/>
      <c r="L150" s="56"/>
      <c r="M150" s="216"/>
      <c r="N150" s="54"/>
      <c r="O150" s="57"/>
      <c r="P150" s="54"/>
      <c r="Q150" s="57"/>
      <c r="R150" s="54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</row>
    <row r="151" spans="1:62" s="39" customFormat="1" ht="15.95" customHeight="1">
      <c r="A151" s="27">
        <v>13</v>
      </c>
      <c r="B151" s="61" t="s">
        <v>174</v>
      </c>
      <c r="C151" s="45"/>
      <c r="D151" s="46"/>
      <c r="E151" s="47"/>
      <c r="F151" s="32"/>
      <c r="G151" s="33"/>
      <c r="H151" s="32"/>
      <c r="I151" s="40"/>
      <c r="J151" s="48"/>
      <c r="K151" s="218"/>
      <c r="L151" s="49"/>
      <c r="M151" s="216"/>
      <c r="N151" s="32"/>
      <c r="O151" s="37"/>
      <c r="P151" s="32"/>
      <c r="Q151" s="37"/>
      <c r="R151" s="32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</row>
    <row r="152" spans="1:62" s="39" customFormat="1" ht="15.95" customHeight="1">
      <c r="A152" s="43">
        <v>13.01</v>
      </c>
      <c r="B152" s="44" t="s">
        <v>175</v>
      </c>
      <c r="C152" s="45" t="s">
        <v>45</v>
      </c>
      <c r="D152" s="46">
        <v>574000</v>
      </c>
      <c r="E152" s="47">
        <v>4</v>
      </c>
      <c r="F152" s="32">
        <f>+E152*D152</f>
        <v>2296000</v>
      </c>
      <c r="G152" s="33"/>
      <c r="H152" s="32">
        <f>+G152*D152</f>
        <v>0</v>
      </c>
      <c r="I152" s="40"/>
      <c r="J152" s="48"/>
      <c r="K152" s="218"/>
      <c r="L152" s="49">
        <f>+K152*D152</f>
        <v>0</v>
      </c>
      <c r="M152" s="216">
        <f>+K152+I152</f>
        <v>0</v>
      </c>
      <c r="N152" s="32">
        <f>+M152*D152</f>
        <v>0</v>
      </c>
      <c r="O152" s="37">
        <f>IF(M152&gt;(G152+E152),M152-(G152+E152),0)</f>
        <v>0</v>
      </c>
      <c r="P152" s="32">
        <f>+O152*D152</f>
        <v>0</v>
      </c>
      <c r="Q152" s="37">
        <f>IF(M152&lt;(G152+E152),M152-(G152+E152),0)</f>
        <v>-4</v>
      </c>
      <c r="R152" s="32">
        <f>+Q152*D152</f>
        <v>-2296000</v>
      </c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</row>
    <row r="153" spans="1:62" s="39" customFormat="1" ht="15.95" customHeight="1">
      <c r="A153" s="43">
        <v>13.02</v>
      </c>
      <c r="B153" s="44" t="s">
        <v>176</v>
      </c>
      <c r="C153" s="45" t="s">
        <v>45</v>
      </c>
      <c r="D153" s="46">
        <v>307500</v>
      </c>
      <c r="E153" s="47">
        <v>2</v>
      </c>
      <c r="F153" s="32">
        <f>+E153*D153</f>
        <v>615000</v>
      </c>
      <c r="G153" s="33"/>
      <c r="H153" s="32">
        <f>+G153*D153</f>
        <v>0</v>
      </c>
      <c r="I153" s="40"/>
      <c r="J153" s="48"/>
      <c r="K153" s="218"/>
      <c r="L153" s="49">
        <f>+K153*D153</f>
        <v>0</v>
      </c>
      <c r="M153" s="216">
        <f>+K153+I153</f>
        <v>0</v>
      </c>
      <c r="N153" s="32">
        <f>+M153*D153</f>
        <v>0</v>
      </c>
      <c r="O153" s="37">
        <f>IF(M153&gt;(G153+E153),M153-(G153+E153),0)</f>
        <v>0</v>
      </c>
      <c r="P153" s="32">
        <f>+O153*D153</f>
        <v>0</v>
      </c>
      <c r="Q153" s="37">
        <f>IF(M153&lt;(G153+E153),M153-(G153+E153),0)</f>
        <v>-2</v>
      </c>
      <c r="R153" s="32">
        <f>+Q153*D153</f>
        <v>-615000</v>
      </c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</row>
    <row r="154" spans="1:62" s="39" customFormat="1" ht="15.95" customHeight="1">
      <c r="A154" s="43">
        <v>13.03</v>
      </c>
      <c r="B154" s="44" t="s">
        <v>177</v>
      </c>
      <c r="C154" s="45" t="s">
        <v>45</v>
      </c>
      <c r="D154" s="46">
        <v>307500</v>
      </c>
      <c r="E154" s="47">
        <v>3</v>
      </c>
      <c r="F154" s="32">
        <f>+E154*D154</f>
        <v>922500</v>
      </c>
      <c r="G154" s="33"/>
      <c r="H154" s="32">
        <f>+G154*D154</f>
        <v>0</v>
      </c>
      <c r="I154" s="40"/>
      <c r="J154" s="48"/>
      <c r="K154" s="218"/>
      <c r="L154" s="49">
        <f>+K154*D154</f>
        <v>0</v>
      </c>
      <c r="M154" s="216">
        <v>3</v>
      </c>
      <c r="N154" s="32">
        <f>+M154*D154</f>
        <v>922500</v>
      </c>
      <c r="O154" s="37">
        <f>IF(M154&gt;(G154+E154),M154-(G154+E154),0)</f>
        <v>0</v>
      </c>
      <c r="P154" s="32">
        <f>+O154*D154</f>
        <v>0</v>
      </c>
      <c r="Q154" s="37">
        <f>IF(M154&lt;(G154+E154),M154-(G154+E154),0)</f>
        <v>0</v>
      </c>
      <c r="R154" s="32">
        <f>+Q154*D154</f>
        <v>0</v>
      </c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</row>
    <row r="155" spans="1:62" s="39" customFormat="1" ht="15.95" customHeight="1">
      <c r="A155" s="43">
        <v>13.04</v>
      </c>
      <c r="B155" s="44" t="s">
        <v>173</v>
      </c>
      <c r="C155" s="45"/>
      <c r="D155" s="46"/>
      <c r="E155" s="47"/>
      <c r="F155" s="32">
        <f>+E155*D155</f>
        <v>0</v>
      </c>
      <c r="G155" s="33"/>
      <c r="H155" s="32">
        <f>+G155*D155</f>
        <v>0</v>
      </c>
      <c r="I155" s="40"/>
      <c r="J155" s="48"/>
      <c r="K155" s="218">
        <f>+'[4]BALANCE DE OBRA'!$M$164</f>
        <v>0</v>
      </c>
      <c r="L155" s="49">
        <f>+K155*D155</f>
        <v>0</v>
      </c>
      <c r="M155" s="216">
        <f>+K155+I155</f>
        <v>0</v>
      </c>
      <c r="N155" s="32">
        <f>+M155*D155</f>
        <v>0</v>
      </c>
      <c r="O155" s="37">
        <f>IF(M155&gt;(G155+E155),M155-(G155+E155),0)</f>
        <v>0</v>
      </c>
      <c r="P155" s="32">
        <f>+O155*D155</f>
        <v>0</v>
      </c>
      <c r="Q155" s="37">
        <f>IF(M155&lt;(G155+E155),M155-(G155+E155),0)</f>
        <v>0</v>
      </c>
      <c r="R155" s="32">
        <f>+Q155*D155</f>
        <v>0</v>
      </c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</row>
    <row r="156" spans="1:62" s="60" customFormat="1" ht="15.95" customHeight="1">
      <c r="A156" s="50"/>
      <c r="B156" s="51"/>
      <c r="C156" s="52"/>
      <c r="D156" s="53"/>
      <c r="E156" s="47"/>
      <c r="F156" s="54"/>
      <c r="G156" s="47"/>
      <c r="H156" s="54"/>
      <c r="I156" s="40"/>
      <c r="J156" s="55"/>
      <c r="K156" s="218"/>
      <c r="L156" s="56"/>
      <c r="M156" s="216"/>
      <c r="N156" s="54"/>
      <c r="O156" s="57"/>
      <c r="P156" s="54"/>
      <c r="Q156" s="57"/>
      <c r="R156" s="54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</row>
    <row r="157" spans="1:62" s="39" customFormat="1" ht="15.95" customHeight="1">
      <c r="A157" s="27">
        <v>14</v>
      </c>
      <c r="B157" s="61" t="s">
        <v>178</v>
      </c>
      <c r="C157" s="45"/>
      <c r="D157" s="46"/>
      <c r="E157" s="47"/>
      <c r="F157" s="32"/>
      <c r="G157" s="33"/>
      <c r="H157" s="32"/>
      <c r="I157" s="40"/>
      <c r="J157" s="48"/>
      <c r="K157" s="218"/>
      <c r="L157" s="49"/>
      <c r="M157" s="216"/>
      <c r="N157" s="32"/>
      <c r="O157" s="37"/>
      <c r="P157" s="32"/>
      <c r="Q157" s="37"/>
      <c r="R157" s="32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</row>
    <row r="158" spans="1:62" s="39" customFormat="1" ht="15.95" customHeight="1">
      <c r="A158" s="43">
        <v>14.01</v>
      </c>
      <c r="B158" s="44" t="s">
        <v>179</v>
      </c>
      <c r="C158" s="45" t="s">
        <v>45</v>
      </c>
      <c r="D158" s="46">
        <v>332500</v>
      </c>
      <c r="E158" s="47">
        <v>16</v>
      </c>
      <c r="F158" s="32">
        <f t="shared" ref="F158:F163" si="69">+E158*D158</f>
        <v>5320000</v>
      </c>
      <c r="G158" s="33"/>
      <c r="H158" s="32">
        <f t="shared" ref="H158:H163" si="70">+G158*D158</f>
        <v>0</v>
      </c>
      <c r="I158" s="40"/>
      <c r="J158" s="48"/>
      <c r="K158" s="218"/>
      <c r="L158" s="49">
        <f t="shared" ref="L158:L163" si="71">+K158*D158</f>
        <v>0</v>
      </c>
      <c r="M158" s="216">
        <v>16</v>
      </c>
      <c r="N158" s="32">
        <f t="shared" ref="N158:N163" si="72">+M158*D158</f>
        <v>5320000</v>
      </c>
      <c r="O158" s="37">
        <f t="shared" ref="O158:O163" si="73">IF(M158&gt;(G158+E158),M158-(G158+E158),0)</f>
        <v>0</v>
      </c>
      <c r="P158" s="32">
        <f t="shared" ref="P158:P163" si="74">+O158*D158</f>
        <v>0</v>
      </c>
      <c r="Q158" s="37">
        <f t="shared" ref="Q158:Q163" si="75">IF(M158&lt;(G158+E158),M158-(G158+E158),0)</f>
        <v>0</v>
      </c>
      <c r="R158" s="32">
        <f t="shared" ref="R158:R163" si="76">+Q158*D158</f>
        <v>0</v>
      </c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</row>
    <row r="159" spans="1:62" s="39" customFormat="1" ht="15.95" customHeight="1">
      <c r="A159" s="43">
        <v>14.02</v>
      </c>
      <c r="B159" s="44" t="s">
        <v>180</v>
      </c>
      <c r="C159" s="45" t="s">
        <v>45</v>
      </c>
      <c r="D159" s="46">
        <v>342000</v>
      </c>
      <c r="E159" s="47">
        <v>1</v>
      </c>
      <c r="F159" s="32">
        <f t="shared" si="69"/>
        <v>342000</v>
      </c>
      <c r="G159" s="33"/>
      <c r="H159" s="32">
        <f t="shared" si="70"/>
        <v>0</v>
      </c>
      <c r="I159" s="40"/>
      <c r="J159" s="48"/>
      <c r="K159" s="218"/>
      <c r="L159" s="49">
        <f t="shared" si="71"/>
        <v>0</v>
      </c>
      <c r="M159" s="216">
        <v>1</v>
      </c>
      <c r="N159" s="32">
        <f t="shared" si="72"/>
        <v>342000</v>
      </c>
      <c r="O159" s="37">
        <f t="shared" si="73"/>
        <v>0</v>
      </c>
      <c r="P159" s="32">
        <f t="shared" si="74"/>
        <v>0</v>
      </c>
      <c r="Q159" s="37">
        <f t="shared" si="75"/>
        <v>0</v>
      </c>
      <c r="R159" s="32">
        <f t="shared" si="76"/>
        <v>0</v>
      </c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</row>
    <row r="160" spans="1:62" s="39" customFormat="1" ht="15.95" customHeight="1">
      <c r="A160" s="43">
        <v>14.03</v>
      </c>
      <c r="B160" s="44" t="s">
        <v>181</v>
      </c>
      <c r="C160" s="45" t="s">
        <v>45</v>
      </c>
      <c r="D160" s="46">
        <v>437000</v>
      </c>
      <c r="E160" s="47">
        <v>1</v>
      </c>
      <c r="F160" s="32">
        <f t="shared" si="69"/>
        <v>437000</v>
      </c>
      <c r="G160" s="33"/>
      <c r="H160" s="32">
        <f t="shared" si="70"/>
        <v>0</v>
      </c>
      <c r="I160" s="40"/>
      <c r="J160" s="48"/>
      <c r="K160" s="218"/>
      <c r="L160" s="49">
        <f t="shared" si="71"/>
        <v>0</v>
      </c>
      <c r="M160" s="216">
        <v>1</v>
      </c>
      <c r="N160" s="32">
        <f t="shared" si="72"/>
        <v>437000</v>
      </c>
      <c r="O160" s="37">
        <f t="shared" si="73"/>
        <v>0</v>
      </c>
      <c r="P160" s="32">
        <f t="shared" si="74"/>
        <v>0</v>
      </c>
      <c r="Q160" s="37">
        <f t="shared" si="75"/>
        <v>0</v>
      </c>
      <c r="R160" s="32">
        <f t="shared" si="76"/>
        <v>0</v>
      </c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</row>
    <row r="161" spans="1:62" s="39" customFormat="1" ht="15.95" customHeight="1">
      <c r="A161" s="43">
        <v>14.04</v>
      </c>
      <c r="B161" s="44" t="s">
        <v>182</v>
      </c>
      <c r="C161" s="45" t="s">
        <v>45</v>
      </c>
      <c r="D161" s="46">
        <v>408500</v>
      </c>
      <c r="E161" s="47">
        <v>1</v>
      </c>
      <c r="F161" s="32">
        <f t="shared" si="69"/>
        <v>408500</v>
      </c>
      <c r="G161" s="33"/>
      <c r="H161" s="32">
        <f t="shared" si="70"/>
        <v>0</v>
      </c>
      <c r="I161" s="40"/>
      <c r="J161" s="48"/>
      <c r="K161" s="218"/>
      <c r="L161" s="49">
        <f t="shared" si="71"/>
        <v>0</v>
      </c>
      <c r="M161" s="216">
        <v>1</v>
      </c>
      <c r="N161" s="32">
        <f t="shared" si="72"/>
        <v>408500</v>
      </c>
      <c r="O161" s="37">
        <f t="shared" si="73"/>
        <v>0</v>
      </c>
      <c r="P161" s="32">
        <f t="shared" si="74"/>
        <v>0</v>
      </c>
      <c r="Q161" s="37">
        <f t="shared" si="75"/>
        <v>0</v>
      </c>
      <c r="R161" s="32">
        <f t="shared" si="76"/>
        <v>0</v>
      </c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</row>
    <row r="162" spans="1:62" s="39" customFormat="1" ht="15.95" customHeight="1">
      <c r="A162" s="43">
        <v>14.05</v>
      </c>
      <c r="B162" s="44" t="s">
        <v>183</v>
      </c>
      <c r="C162" s="45" t="s">
        <v>45</v>
      </c>
      <c r="D162" s="46">
        <v>6650000</v>
      </c>
      <c r="E162" s="47">
        <v>1</v>
      </c>
      <c r="F162" s="32">
        <f t="shared" si="69"/>
        <v>6650000</v>
      </c>
      <c r="G162" s="33"/>
      <c r="H162" s="32">
        <f t="shared" si="70"/>
        <v>0</v>
      </c>
      <c r="I162" s="40"/>
      <c r="J162" s="48"/>
      <c r="K162" s="218"/>
      <c r="L162" s="49">
        <f t="shared" si="71"/>
        <v>0</v>
      </c>
      <c r="M162" s="216"/>
      <c r="N162" s="32">
        <f t="shared" si="72"/>
        <v>0</v>
      </c>
      <c r="O162" s="37">
        <f t="shared" si="73"/>
        <v>0</v>
      </c>
      <c r="P162" s="32">
        <f t="shared" si="74"/>
        <v>0</v>
      </c>
      <c r="Q162" s="37">
        <f t="shared" si="75"/>
        <v>-1</v>
      </c>
      <c r="R162" s="32">
        <f t="shared" si="76"/>
        <v>-6650000</v>
      </c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</row>
    <row r="163" spans="1:62" s="39" customFormat="1" ht="15.95" customHeight="1">
      <c r="A163" s="43">
        <v>14.06</v>
      </c>
      <c r="B163" s="44" t="s">
        <v>184</v>
      </c>
      <c r="C163" s="45" t="s">
        <v>185</v>
      </c>
      <c r="D163" s="46">
        <v>950000</v>
      </c>
      <c r="E163" s="47">
        <v>1</v>
      </c>
      <c r="F163" s="32">
        <f t="shared" si="69"/>
        <v>950000</v>
      </c>
      <c r="G163" s="33"/>
      <c r="H163" s="32">
        <f t="shared" si="70"/>
        <v>0</v>
      </c>
      <c r="I163" s="40"/>
      <c r="J163" s="48"/>
      <c r="K163" s="218"/>
      <c r="L163" s="49">
        <f t="shared" si="71"/>
        <v>0</v>
      </c>
      <c r="M163" s="216">
        <v>1</v>
      </c>
      <c r="N163" s="32">
        <f t="shared" si="72"/>
        <v>950000</v>
      </c>
      <c r="O163" s="37">
        <f t="shared" si="73"/>
        <v>0</v>
      </c>
      <c r="P163" s="32">
        <f t="shared" si="74"/>
        <v>0</v>
      </c>
      <c r="Q163" s="37">
        <f t="shared" si="75"/>
        <v>0</v>
      </c>
      <c r="R163" s="32">
        <f t="shared" si="76"/>
        <v>0</v>
      </c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</row>
    <row r="164" spans="1:62" s="60" customFormat="1" ht="15.95" customHeight="1">
      <c r="A164" s="50"/>
      <c r="B164" s="51"/>
      <c r="C164" s="52"/>
      <c r="D164" s="53"/>
      <c r="E164" s="47"/>
      <c r="F164" s="54"/>
      <c r="G164" s="47"/>
      <c r="H164" s="54"/>
      <c r="I164" s="40"/>
      <c r="J164" s="55"/>
      <c r="K164" s="218"/>
      <c r="L164" s="56"/>
      <c r="M164" s="216"/>
      <c r="N164" s="54"/>
      <c r="O164" s="57"/>
      <c r="P164" s="54"/>
      <c r="Q164" s="57"/>
      <c r="R164" s="54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</row>
    <row r="165" spans="1:62" s="39" customFormat="1" ht="15.95" customHeight="1">
      <c r="A165" s="27">
        <v>15</v>
      </c>
      <c r="B165" s="61" t="s">
        <v>186</v>
      </c>
      <c r="C165" s="45"/>
      <c r="D165" s="46"/>
      <c r="E165" s="47"/>
      <c r="F165" s="32"/>
      <c r="G165" s="33"/>
      <c r="H165" s="32"/>
      <c r="I165" s="40"/>
      <c r="J165" s="48"/>
      <c r="K165" s="218"/>
      <c r="L165" s="49"/>
      <c r="M165" s="216"/>
      <c r="N165" s="32"/>
      <c r="O165" s="37"/>
      <c r="P165" s="32"/>
      <c r="Q165" s="37"/>
      <c r="R165" s="32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</row>
    <row r="166" spans="1:62" s="39" customFormat="1" ht="15.95" customHeight="1">
      <c r="A166" s="43"/>
      <c r="B166" s="44" t="s">
        <v>187</v>
      </c>
      <c r="C166" s="45"/>
      <c r="D166" s="46"/>
      <c r="E166" s="47"/>
      <c r="F166" s="32"/>
      <c r="G166" s="33"/>
      <c r="H166" s="32"/>
      <c r="I166" s="40"/>
      <c r="J166" s="48"/>
      <c r="K166" s="218"/>
      <c r="L166" s="49"/>
      <c r="M166" s="216"/>
      <c r="N166" s="32"/>
      <c r="O166" s="37"/>
      <c r="P166" s="32"/>
      <c r="Q166" s="37"/>
      <c r="R166" s="32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</row>
    <row r="167" spans="1:62" s="39" customFormat="1" ht="15.95" customHeight="1">
      <c r="A167" s="43">
        <v>15.01</v>
      </c>
      <c r="B167" s="44" t="s">
        <v>188</v>
      </c>
      <c r="C167" s="45" t="s">
        <v>39</v>
      </c>
      <c r="D167" s="46">
        <v>15659</v>
      </c>
      <c r="E167" s="47">
        <v>67.900000000000006</v>
      </c>
      <c r="F167" s="32">
        <f t="shared" ref="F167:F191" si="77">+E167*D167</f>
        <v>1063246.1000000001</v>
      </c>
      <c r="G167" s="33"/>
      <c r="H167" s="32">
        <f t="shared" ref="H167:H191" si="78">+G167*D167</f>
        <v>0</v>
      </c>
      <c r="I167" s="40"/>
      <c r="J167" s="48"/>
      <c r="K167" s="218">
        <v>62</v>
      </c>
      <c r="L167" s="49">
        <f t="shared" ref="L167:L191" si="79">+K167*D167</f>
        <v>970858</v>
      </c>
      <c r="M167" s="216">
        <f t="shared" ref="M167:M191" si="80">+K167+I167</f>
        <v>62</v>
      </c>
      <c r="N167" s="32">
        <f t="shared" ref="N167:N191" si="81">+M167*D167</f>
        <v>970858</v>
      </c>
      <c r="O167" s="37">
        <f t="shared" ref="O167:O191" si="82">IF(M167&gt;(G167+E167),M167-(G167+E167),0)</f>
        <v>0</v>
      </c>
      <c r="P167" s="32">
        <f t="shared" ref="P167:P191" si="83">+O167*D167</f>
        <v>0</v>
      </c>
      <c r="Q167" s="37">
        <f t="shared" ref="Q167:Q191" si="84">IF(M167&lt;(G167+E167),M167-(G167+E167),0)</f>
        <v>-5.9000000000000057</v>
      </c>
      <c r="R167" s="32">
        <f t="shared" ref="R167:R191" si="85">+Q167*D167</f>
        <v>-92388.100000000093</v>
      </c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</row>
    <row r="168" spans="1:62" s="39" customFormat="1" ht="15.95" customHeight="1">
      <c r="A168" s="43">
        <v>15.02</v>
      </c>
      <c r="B168" s="44" t="s">
        <v>189</v>
      </c>
      <c r="C168" s="45" t="s">
        <v>190</v>
      </c>
      <c r="D168" s="46">
        <v>13784</v>
      </c>
      <c r="E168" s="47">
        <v>81.55</v>
      </c>
      <c r="F168" s="32">
        <f t="shared" si="77"/>
        <v>1124085.2</v>
      </c>
      <c r="G168" s="33"/>
      <c r="H168" s="32">
        <f t="shared" si="78"/>
        <v>0</v>
      </c>
      <c r="I168" s="40"/>
      <c r="J168" s="48"/>
      <c r="K168" s="218">
        <f>+'[4]BALANCE DE OBRA'!$M$177</f>
        <v>0</v>
      </c>
      <c r="L168" s="49">
        <f t="shared" si="79"/>
        <v>0</v>
      </c>
      <c r="M168" s="216">
        <f t="shared" si="80"/>
        <v>0</v>
      </c>
      <c r="N168" s="32">
        <f t="shared" si="81"/>
        <v>0</v>
      </c>
      <c r="O168" s="37">
        <f t="shared" si="82"/>
        <v>0</v>
      </c>
      <c r="P168" s="32">
        <f t="shared" si="83"/>
        <v>0</v>
      </c>
      <c r="Q168" s="37">
        <f t="shared" si="84"/>
        <v>-81.55</v>
      </c>
      <c r="R168" s="32">
        <f t="shared" si="85"/>
        <v>-1124085.2</v>
      </c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</row>
    <row r="169" spans="1:62" s="39" customFormat="1" ht="15.95" customHeight="1">
      <c r="A169" s="64">
        <v>15.03</v>
      </c>
      <c r="B169" s="65" t="s">
        <v>191</v>
      </c>
      <c r="C169" s="66" t="s">
        <v>190</v>
      </c>
      <c r="D169" s="67">
        <v>36799</v>
      </c>
      <c r="E169" s="68">
        <v>70.739999999999995</v>
      </c>
      <c r="F169" s="69">
        <f t="shared" si="77"/>
        <v>2603161.2599999998</v>
      </c>
      <c r="G169" s="70"/>
      <c r="H169" s="69">
        <f t="shared" si="78"/>
        <v>0</v>
      </c>
      <c r="I169" s="40"/>
      <c r="J169" s="71"/>
      <c r="K169" s="222">
        <f>+'[4]BALANCE DE OBRA'!$M$178</f>
        <v>0</v>
      </c>
      <c r="L169" s="72">
        <f t="shared" si="79"/>
        <v>0</v>
      </c>
      <c r="M169" s="217">
        <f t="shared" si="80"/>
        <v>0</v>
      </c>
      <c r="N169" s="69">
        <f t="shared" si="81"/>
        <v>0</v>
      </c>
      <c r="O169" s="73">
        <f t="shared" si="82"/>
        <v>0</v>
      </c>
      <c r="P169" s="69">
        <f t="shared" si="83"/>
        <v>0</v>
      </c>
      <c r="Q169" s="73">
        <f t="shared" si="84"/>
        <v>-70.739999999999995</v>
      </c>
      <c r="R169" s="69">
        <f t="shared" si="85"/>
        <v>-2603161.2599999998</v>
      </c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</row>
    <row r="170" spans="1:62" s="39" customFormat="1" ht="15.95" customHeight="1">
      <c r="A170" s="43">
        <v>15.04</v>
      </c>
      <c r="B170" s="44" t="s">
        <v>192</v>
      </c>
      <c r="C170" s="45" t="s">
        <v>193</v>
      </c>
      <c r="D170" s="46">
        <v>44294</v>
      </c>
      <c r="E170" s="47">
        <v>7</v>
      </c>
      <c r="F170" s="32">
        <f t="shared" si="77"/>
        <v>310058</v>
      </c>
      <c r="G170" s="33"/>
      <c r="H170" s="32">
        <f t="shared" si="78"/>
        <v>0</v>
      </c>
      <c r="I170" s="40"/>
      <c r="J170" s="48"/>
      <c r="K170" s="218">
        <v>10</v>
      </c>
      <c r="L170" s="49">
        <f t="shared" si="79"/>
        <v>442940</v>
      </c>
      <c r="M170" s="216">
        <v>13</v>
      </c>
      <c r="N170" s="32">
        <f t="shared" si="81"/>
        <v>575822</v>
      </c>
      <c r="O170" s="37">
        <f t="shared" si="82"/>
        <v>6</v>
      </c>
      <c r="P170" s="32">
        <f t="shared" si="83"/>
        <v>265764</v>
      </c>
      <c r="Q170" s="37">
        <f t="shared" si="84"/>
        <v>0</v>
      </c>
      <c r="R170" s="32">
        <f t="shared" si="85"/>
        <v>0</v>
      </c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</row>
    <row r="171" spans="1:62" s="39" customFormat="1" ht="15.95" customHeight="1">
      <c r="A171" s="43">
        <v>15.05</v>
      </c>
      <c r="B171" s="44" t="s">
        <v>194</v>
      </c>
      <c r="C171" s="45" t="s">
        <v>193</v>
      </c>
      <c r="D171" s="46">
        <v>32588</v>
      </c>
      <c r="E171" s="47">
        <v>4</v>
      </c>
      <c r="F171" s="32">
        <f t="shared" si="77"/>
        <v>130352</v>
      </c>
      <c r="G171" s="33"/>
      <c r="H171" s="32">
        <f t="shared" si="78"/>
        <v>0</v>
      </c>
      <c r="I171" s="40"/>
      <c r="J171" s="48"/>
      <c r="K171" s="218">
        <v>59</v>
      </c>
      <c r="L171" s="49">
        <f t="shared" si="79"/>
        <v>1922692</v>
      </c>
      <c r="M171" s="216">
        <f>+K171+I171+3+6+3+1</f>
        <v>72</v>
      </c>
      <c r="N171" s="32">
        <f t="shared" si="81"/>
        <v>2346336</v>
      </c>
      <c r="O171" s="37">
        <f t="shared" si="82"/>
        <v>68</v>
      </c>
      <c r="P171" s="32">
        <f t="shared" si="83"/>
        <v>2215984</v>
      </c>
      <c r="Q171" s="37">
        <f t="shared" si="84"/>
        <v>0</v>
      </c>
      <c r="R171" s="32">
        <f t="shared" si="85"/>
        <v>0</v>
      </c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</row>
    <row r="172" spans="1:62" s="39" customFormat="1" ht="15.95" customHeight="1">
      <c r="A172" s="43">
        <v>15.06</v>
      </c>
      <c r="B172" s="44" t="s">
        <v>195</v>
      </c>
      <c r="C172" s="45" t="s">
        <v>193</v>
      </c>
      <c r="D172" s="46">
        <v>44577</v>
      </c>
      <c r="E172" s="47">
        <v>11</v>
      </c>
      <c r="F172" s="32">
        <f t="shared" si="77"/>
        <v>490347</v>
      </c>
      <c r="G172" s="33"/>
      <c r="H172" s="32">
        <f t="shared" si="78"/>
        <v>0</v>
      </c>
      <c r="I172" s="40"/>
      <c r="J172" s="48"/>
      <c r="K172" s="218">
        <v>2</v>
      </c>
      <c r="L172" s="49">
        <f t="shared" si="79"/>
        <v>89154</v>
      </c>
      <c r="M172" s="216">
        <f>K172+5</f>
        <v>7</v>
      </c>
      <c r="N172" s="32">
        <f t="shared" si="81"/>
        <v>312039</v>
      </c>
      <c r="O172" s="37">
        <f t="shared" si="82"/>
        <v>0</v>
      </c>
      <c r="P172" s="32">
        <f t="shared" si="83"/>
        <v>0</v>
      </c>
      <c r="Q172" s="37">
        <f t="shared" si="84"/>
        <v>-4</v>
      </c>
      <c r="R172" s="32">
        <f t="shared" si="85"/>
        <v>-178308</v>
      </c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</row>
    <row r="173" spans="1:62" s="39" customFormat="1" ht="15.95" customHeight="1">
      <c r="A173" s="43">
        <v>15.07</v>
      </c>
      <c r="B173" s="44" t="s">
        <v>196</v>
      </c>
      <c r="C173" s="45" t="s">
        <v>104</v>
      </c>
      <c r="D173" s="46">
        <v>42234</v>
      </c>
      <c r="E173" s="47">
        <v>17</v>
      </c>
      <c r="F173" s="32">
        <f t="shared" si="77"/>
        <v>717978</v>
      </c>
      <c r="G173" s="33"/>
      <c r="H173" s="32">
        <f t="shared" si="78"/>
        <v>0</v>
      </c>
      <c r="I173" s="40"/>
      <c r="J173" s="48"/>
      <c r="K173" s="218">
        <v>16</v>
      </c>
      <c r="L173" s="49">
        <f t="shared" si="79"/>
        <v>675744</v>
      </c>
      <c r="M173" s="216">
        <f>+K173+I173+6+0.4</f>
        <v>22.4</v>
      </c>
      <c r="N173" s="32">
        <f t="shared" si="81"/>
        <v>946041.6</v>
      </c>
      <c r="O173" s="37">
        <f t="shared" si="82"/>
        <v>5.3999999999999986</v>
      </c>
      <c r="P173" s="32">
        <f t="shared" si="83"/>
        <v>228063.59999999995</v>
      </c>
      <c r="Q173" s="37">
        <f t="shared" si="84"/>
        <v>0</v>
      </c>
      <c r="R173" s="32">
        <f t="shared" si="85"/>
        <v>0</v>
      </c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</row>
    <row r="174" spans="1:62" s="39" customFormat="1" ht="15.95" customHeight="1">
      <c r="A174" s="43">
        <v>15.08</v>
      </c>
      <c r="B174" s="44" t="s">
        <v>197</v>
      </c>
      <c r="C174" s="45" t="s">
        <v>104</v>
      </c>
      <c r="D174" s="46">
        <v>16186</v>
      </c>
      <c r="E174" s="47">
        <v>27.9</v>
      </c>
      <c r="F174" s="32">
        <f t="shared" si="77"/>
        <v>451589.39999999997</v>
      </c>
      <c r="G174" s="33"/>
      <c r="H174" s="32">
        <f t="shared" si="78"/>
        <v>0</v>
      </c>
      <c r="I174" s="40"/>
      <c r="J174" s="48"/>
      <c r="K174" s="218">
        <v>33</v>
      </c>
      <c r="L174" s="49">
        <f t="shared" si="79"/>
        <v>534138</v>
      </c>
      <c r="M174" s="216">
        <f>+K174+I174+6.6</f>
        <v>39.6</v>
      </c>
      <c r="N174" s="32">
        <f t="shared" si="81"/>
        <v>640965.6</v>
      </c>
      <c r="O174" s="37">
        <f t="shared" si="82"/>
        <v>11.700000000000003</v>
      </c>
      <c r="P174" s="32">
        <f t="shared" si="83"/>
        <v>189376.20000000004</v>
      </c>
      <c r="Q174" s="37">
        <f t="shared" si="84"/>
        <v>0</v>
      </c>
      <c r="R174" s="32">
        <f t="shared" si="85"/>
        <v>0</v>
      </c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</row>
    <row r="175" spans="1:62" s="39" customFormat="1" ht="15.95" customHeight="1">
      <c r="A175" s="43">
        <v>15.09</v>
      </c>
      <c r="B175" s="44" t="s">
        <v>198</v>
      </c>
      <c r="C175" s="45" t="s">
        <v>104</v>
      </c>
      <c r="D175" s="46">
        <v>11850</v>
      </c>
      <c r="E175" s="47">
        <v>31.4</v>
      </c>
      <c r="F175" s="32">
        <f t="shared" si="77"/>
        <v>372090</v>
      </c>
      <c r="G175" s="33"/>
      <c r="H175" s="32">
        <f t="shared" si="78"/>
        <v>0</v>
      </c>
      <c r="I175" s="40"/>
      <c r="J175" s="48"/>
      <c r="K175" s="218">
        <v>4</v>
      </c>
      <c r="L175" s="49">
        <f t="shared" si="79"/>
        <v>47400</v>
      </c>
      <c r="M175" s="216">
        <f>+K175+I175+9+5</f>
        <v>18</v>
      </c>
      <c r="N175" s="32">
        <f t="shared" si="81"/>
        <v>213300</v>
      </c>
      <c r="O175" s="37">
        <f t="shared" si="82"/>
        <v>0</v>
      </c>
      <c r="P175" s="32">
        <f t="shared" si="83"/>
        <v>0</v>
      </c>
      <c r="Q175" s="37">
        <f t="shared" si="84"/>
        <v>-13.399999999999999</v>
      </c>
      <c r="R175" s="32">
        <f t="shared" si="85"/>
        <v>-158789.99999999997</v>
      </c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</row>
    <row r="176" spans="1:62" s="39" customFormat="1" ht="15.95" customHeight="1">
      <c r="A176" s="43">
        <v>15.1</v>
      </c>
      <c r="B176" s="44" t="s">
        <v>199</v>
      </c>
      <c r="C176" s="45" t="s">
        <v>104</v>
      </c>
      <c r="D176" s="46">
        <v>9260</v>
      </c>
      <c r="E176" s="47">
        <v>11.1</v>
      </c>
      <c r="F176" s="32">
        <f t="shared" si="77"/>
        <v>102786</v>
      </c>
      <c r="G176" s="33"/>
      <c r="H176" s="32">
        <f t="shared" si="78"/>
        <v>0</v>
      </c>
      <c r="I176" s="40"/>
      <c r="J176" s="48"/>
      <c r="K176" s="218">
        <v>109</v>
      </c>
      <c r="L176" s="49">
        <f t="shared" si="79"/>
        <v>1009340</v>
      </c>
      <c r="M176" s="216">
        <f>+K176+I176+21</f>
        <v>130</v>
      </c>
      <c r="N176" s="32">
        <f t="shared" si="81"/>
        <v>1203800</v>
      </c>
      <c r="O176" s="37">
        <f t="shared" si="82"/>
        <v>118.9</v>
      </c>
      <c r="P176" s="32">
        <f t="shared" si="83"/>
        <v>1101014</v>
      </c>
      <c r="Q176" s="37">
        <f t="shared" si="84"/>
        <v>0</v>
      </c>
      <c r="R176" s="32">
        <f t="shared" si="85"/>
        <v>0</v>
      </c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</row>
    <row r="177" spans="1:62" s="39" customFormat="1" ht="15.95" customHeight="1">
      <c r="A177" s="43">
        <v>15.11</v>
      </c>
      <c r="B177" s="44" t="s">
        <v>200</v>
      </c>
      <c r="C177" s="45" t="s">
        <v>193</v>
      </c>
      <c r="D177" s="46">
        <v>257485</v>
      </c>
      <c r="E177" s="47">
        <v>2</v>
      </c>
      <c r="F177" s="32">
        <f t="shared" si="77"/>
        <v>514970</v>
      </c>
      <c r="G177" s="33"/>
      <c r="H177" s="32">
        <f t="shared" si="78"/>
        <v>0</v>
      </c>
      <c r="I177" s="40"/>
      <c r="J177" s="48"/>
      <c r="K177" s="218">
        <v>5</v>
      </c>
      <c r="L177" s="49">
        <f t="shared" si="79"/>
        <v>1287425</v>
      </c>
      <c r="M177" s="216">
        <f t="shared" si="80"/>
        <v>5</v>
      </c>
      <c r="N177" s="32">
        <f t="shared" si="81"/>
        <v>1287425</v>
      </c>
      <c r="O177" s="37">
        <f t="shared" si="82"/>
        <v>3</v>
      </c>
      <c r="P177" s="32">
        <f t="shared" si="83"/>
        <v>772455</v>
      </c>
      <c r="Q177" s="37">
        <f t="shared" si="84"/>
        <v>0</v>
      </c>
      <c r="R177" s="32">
        <f t="shared" si="85"/>
        <v>0</v>
      </c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</row>
    <row r="178" spans="1:62" s="39" customFormat="1" ht="15.95" customHeight="1">
      <c r="A178" s="43">
        <v>15.12</v>
      </c>
      <c r="B178" s="44" t="s">
        <v>201</v>
      </c>
      <c r="C178" s="45" t="s">
        <v>193</v>
      </c>
      <c r="D178" s="46">
        <v>188053</v>
      </c>
      <c r="E178" s="47">
        <v>2</v>
      </c>
      <c r="F178" s="32">
        <f t="shared" si="77"/>
        <v>376106</v>
      </c>
      <c r="G178" s="33"/>
      <c r="H178" s="32">
        <f t="shared" si="78"/>
        <v>0</v>
      </c>
      <c r="I178" s="40"/>
      <c r="J178" s="48"/>
      <c r="K178" s="218"/>
      <c r="L178" s="49">
        <f t="shared" si="79"/>
        <v>0</v>
      </c>
      <c r="M178" s="216">
        <f t="shared" si="80"/>
        <v>0</v>
      </c>
      <c r="N178" s="32">
        <f t="shared" si="81"/>
        <v>0</v>
      </c>
      <c r="O178" s="37">
        <f t="shared" si="82"/>
        <v>0</v>
      </c>
      <c r="P178" s="32">
        <f t="shared" si="83"/>
        <v>0</v>
      </c>
      <c r="Q178" s="37">
        <f t="shared" si="84"/>
        <v>-2</v>
      </c>
      <c r="R178" s="32">
        <f t="shared" si="85"/>
        <v>-376106</v>
      </c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</row>
    <row r="179" spans="1:62" s="39" customFormat="1" ht="15.95" customHeight="1">
      <c r="A179" s="43">
        <v>15.13</v>
      </c>
      <c r="B179" s="44" t="s">
        <v>202</v>
      </c>
      <c r="C179" s="45" t="s">
        <v>193</v>
      </c>
      <c r="D179" s="46">
        <v>172658</v>
      </c>
      <c r="E179" s="47">
        <v>3</v>
      </c>
      <c r="F179" s="32">
        <f t="shared" si="77"/>
        <v>517974</v>
      </c>
      <c r="G179" s="33"/>
      <c r="H179" s="32">
        <f t="shared" si="78"/>
        <v>0</v>
      </c>
      <c r="I179" s="40"/>
      <c r="J179" s="48"/>
      <c r="K179" s="218">
        <f>+'[4]BALANCE DE OBRA'!$M$188</f>
        <v>0</v>
      </c>
      <c r="L179" s="49">
        <f t="shared" si="79"/>
        <v>0</v>
      </c>
      <c r="M179" s="216">
        <f t="shared" si="80"/>
        <v>0</v>
      </c>
      <c r="N179" s="32">
        <f t="shared" si="81"/>
        <v>0</v>
      </c>
      <c r="O179" s="37">
        <f t="shared" si="82"/>
        <v>0</v>
      </c>
      <c r="P179" s="32">
        <f t="shared" si="83"/>
        <v>0</v>
      </c>
      <c r="Q179" s="37">
        <f t="shared" si="84"/>
        <v>-3</v>
      </c>
      <c r="R179" s="32">
        <f t="shared" si="85"/>
        <v>-517974</v>
      </c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</row>
    <row r="180" spans="1:62" s="39" customFormat="1" ht="15.95" customHeight="1">
      <c r="A180" s="43">
        <v>15.14</v>
      </c>
      <c r="B180" s="44" t="s">
        <v>203</v>
      </c>
      <c r="C180" s="45" t="s">
        <v>104</v>
      </c>
      <c r="D180" s="46">
        <v>60887</v>
      </c>
      <c r="E180" s="47">
        <v>6.1</v>
      </c>
      <c r="F180" s="32">
        <f t="shared" si="77"/>
        <v>371410.69999999995</v>
      </c>
      <c r="G180" s="33"/>
      <c r="H180" s="32">
        <f t="shared" si="78"/>
        <v>0</v>
      </c>
      <c r="I180" s="40"/>
      <c r="J180" s="48"/>
      <c r="K180" s="218"/>
      <c r="L180" s="49">
        <f t="shared" si="79"/>
        <v>0</v>
      </c>
      <c r="M180" s="216">
        <f t="shared" si="80"/>
        <v>0</v>
      </c>
      <c r="N180" s="32">
        <f t="shared" si="81"/>
        <v>0</v>
      </c>
      <c r="O180" s="37">
        <f t="shared" si="82"/>
        <v>0</v>
      </c>
      <c r="P180" s="32">
        <f t="shared" si="83"/>
        <v>0</v>
      </c>
      <c r="Q180" s="37">
        <f t="shared" si="84"/>
        <v>-6.1</v>
      </c>
      <c r="R180" s="32">
        <f t="shared" si="85"/>
        <v>-371410.69999999995</v>
      </c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</row>
    <row r="181" spans="1:62" s="42" customFormat="1" ht="15.95" customHeight="1">
      <c r="A181" s="204">
        <v>15.15</v>
      </c>
      <c r="B181" s="205" t="s">
        <v>204</v>
      </c>
      <c r="C181" s="206" t="s">
        <v>190</v>
      </c>
      <c r="D181" s="207">
        <v>19890</v>
      </c>
      <c r="E181" s="40">
        <v>115</v>
      </c>
      <c r="F181" s="208">
        <f t="shared" si="77"/>
        <v>2287350</v>
      </c>
      <c r="G181" s="40"/>
      <c r="H181" s="208">
        <f t="shared" si="78"/>
        <v>0</v>
      </c>
      <c r="I181" s="40"/>
      <c r="J181" s="209"/>
      <c r="K181" s="283">
        <f>289</f>
        <v>289</v>
      </c>
      <c r="L181" s="210">
        <f t="shared" si="79"/>
        <v>5748210</v>
      </c>
      <c r="M181" s="284">
        <f>+K181+I181+27</f>
        <v>316</v>
      </c>
      <c r="N181" s="208">
        <f t="shared" si="81"/>
        <v>6285240</v>
      </c>
      <c r="O181" s="211">
        <f t="shared" si="82"/>
        <v>201</v>
      </c>
      <c r="P181" s="208">
        <f t="shared" si="83"/>
        <v>3997890</v>
      </c>
      <c r="Q181" s="211">
        <f t="shared" si="84"/>
        <v>0</v>
      </c>
      <c r="R181" s="208">
        <f t="shared" si="85"/>
        <v>0</v>
      </c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</row>
    <row r="182" spans="1:62" s="39" customFormat="1" ht="15.95" customHeight="1">
      <c r="A182" s="64">
        <v>15.16</v>
      </c>
      <c r="B182" s="65" t="s">
        <v>188</v>
      </c>
      <c r="C182" s="66" t="s">
        <v>39</v>
      </c>
      <c r="D182" s="67">
        <v>20548</v>
      </c>
      <c r="E182" s="68">
        <v>43.54</v>
      </c>
      <c r="F182" s="69">
        <f t="shared" si="77"/>
        <v>894659.91999999993</v>
      </c>
      <c r="G182" s="70"/>
      <c r="H182" s="69">
        <f t="shared" si="78"/>
        <v>0</v>
      </c>
      <c r="I182" s="40"/>
      <c r="J182" s="71"/>
      <c r="K182" s="218"/>
      <c r="L182" s="72">
        <f t="shared" si="79"/>
        <v>0</v>
      </c>
      <c r="M182" s="217">
        <f t="shared" si="80"/>
        <v>0</v>
      </c>
      <c r="N182" s="69">
        <f t="shared" si="81"/>
        <v>0</v>
      </c>
      <c r="O182" s="73">
        <f t="shared" si="82"/>
        <v>0</v>
      </c>
      <c r="P182" s="69">
        <f t="shared" si="83"/>
        <v>0</v>
      </c>
      <c r="Q182" s="73">
        <f t="shared" si="84"/>
        <v>-43.54</v>
      </c>
      <c r="R182" s="69">
        <f t="shared" si="85"/>
        <v>-894659.91999999993</v>
      </c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</row>
    <row r="183" spans="1:62" s="39" customFormat="1" ht="15.95" customHeight="1">
      <c r="A183" s="64">
        <v>15.17</v>
      </c>
      <c r="B183" s="65" t="s">
        <v>189</v>
      </c>
      <c r="C183" s="66" t="s">
        <v>190</v>
      </c>
      <c r="D183" s="67">
        <v>13784</v>
      </c>
      <c r="E183" s="68">
        <v>29.45</v>
      </c>
      <c r="F183" s="69">
        <f t="shared" si="77"/>
        <v>405938.8</v>
      </c>
      <c r="G183" s="70"/>
      <c r="H183" s="69">
        <f t="shared" si="78"/>
        <v>0</v>
      </c>
      <c r="I183" s="40"/>
      <c r="J183" s="71"/>
      <c r="K183" s="218"/>
      <c r="L183" s="72">
        <f t="shared" si="79"/>
        <v>0</v>
      </c>
      <c r="M183" s="217">
        <f t="shared" si="80"/>
        <v>0</v>
      </c>
      <c r="N183" s="69">
        <f t="shared" si="81"/>
        <v>0</v>
      </c>
      <c r="O183" s="73">
        <f t="shared" si="82"/>
        <v>0</v>
      </c>
      <c r="P183" s="69">
        <f t="shared" si="83"/>
        <v>0</v>
      </c>
      <c r="Q183" s="73">
        <f t="shared" si="84"/>
        <v>-29.45</v>
      </c>
      <c r="R183" s="69">
        <f t="shared" si="85"/>
        <v>-405938.8</v>
      </c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</row>
    <row r="184" spans="1:62" s="39" customFormat="1" ht="15.95" customHeight="1">
      <c r="A184" s="74">
        <v>15.18</v>
      </c>
      <c r="B184" s="75" t="s">
        <v>191</v>
      </c>
      <c r="C184" s="76" t="s">
        <v>190</v>
      </c>
      <c r="D184" s="77">
        <v>36799</v>
      </c>
      <c r="E184" s="47">
        <v>25.8</v>
      </c>
      <c r="F184" s="78">
        <f t="shared" si="77"/>
        <v>949414.20000000007</v>
      </c>
      <c r="G184" s="79"/>
      <c r="H184" s="78">
        <f t="shared" si="78"/>
        <v>0</v>
      </c>
      <c r="I184" s="40"/>
      <c r="J184" s="80"/>
      <c r="K184" s="218">
        <v>67</v>
      </c>
      <c r="L184" s="81">
        <f t="shared" si="79"/>
        <v>2465533</v>
      </c>
      <c r="M184" s="216">
        <f t="shared" si="80"/>
        <v>67</v>
      </c>
      <c r="N184" s="78">
        <f t="shared" si="81"/>
        <v>2465533</v>
      </c>
      <c r="O184" s="82">
        <f t="shared" si="82"/>
        <v>41.2</v>
      </c>
      <c r="P184" s="78">
        <f t="shared" si="83"/>
        <v>1516118.8</v>
      </c>
      <c r="Q184" s="82">
        <f t="shared" si="84"/>
        <v>0</v>
      </c>
      <c r="R184" s="78">
        <f t="shared" si="85"/>
        <v>0</v>
      </c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</row>
    <row r="185" spans="1:62" s="39" customFormat="1" ht="15.95" customHeight="1">
      <c r="A185" s="64">
        <v>15.19</v>
      </c>
      <c r="B185" s="65" t="s">
        <v>192</v>
      </c>
      <c r="C185" s="66" t="s">
        <v>193</v>
      </c>
      <c r="D185" s="67">
        <v>44294</v>
      </c>
      <c r="E185" s="68">
        <v>9</v>
      </c>
      <c r="F185" s="69">
        <f t="shared" si="77"/>
        <v>398646</v>
      </c>
      <c r="G185" s="70"/>
      <c r="H185" s="69">
        <f t="shared" si="78"/>
        <v>0</v>
      </c>
      <c r="I185" s="40"/>
      <c r="J185" s="71"/>
      <c r="K185" s="218"/>
      <c r="L185" s="72">
        <f t="shared" si="79"/>
        <v>0</v>
      </c>
      <c r="M185" s="217">
        <f t="shared" si="80"/>
        <v>0</v>
      </c>
      <c r="N185" s="69">
        <f t="shared" si="81"/>
        <v>0</v>
      </c>
      <c r="O185" s="73">
        <f t="shared" si="82"/>
        <v>0</v>
      </c>
      <c r="P185" s="69">
        <f t="shared" si="83"/>
        <v>0</v>
      </c>
      <c r="Q185" s="73">
        <f t="shared" si="84"/>
        <v>-9</v>
      </c>
      <c r="R185" s="69">
        <f t="shared" si="85"/>
        <v>-398646</v>
      </c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</row>
    <row r="186" spans="1:62" s="39" customFormat="1" ht="15.95" customHeight="1">
      <c r="A186" s="64">
        <v>15.2</v>
      </c>
      <c r="B186" s="65" t="s">
        <v>194</v>
      </c>
      <c r="C186" s="66" t="s">
        <v>193</v>
      </c>
      <c r="D186" s="67">
        <v>32588</v>
      </c>
      <c r="E186" s="68">
        <v>19</v>
      </c>
      <c r="F186" s="69">
        <f t="shared" si="77"/>
        <v>619172</v>
      </c>
      <c r="G186" s="70"/>
      <c r="H186" s="69">
        <f t="shared" si="78"/>
        <v>0</v>
      </c>
      <c r="I186" s="40"/>
      <c r="J186" s="71"/>
      <c r="K186" s="218"/>
      <c r="L186" s="72">
        <f t="shared" si="79"/>
        <v>0</v>
      </c>
      <c r="M186" s="217">
        <f t="shared" si="80"/>
        <v>0</v>
      </c>
      <c r="N186" s="69">
        <f t="shared" si="81"/>
        <v>0</v>
      </c>
      <c r="O186" s="73">
        <f t="shared" si="82"/>
        <v>0</v>
      </c>
      <c r="P186" s="69">
        <f t="shared" si="83"/>
        <v>0</v>
      </c>
      <c r="Q186" s="73">
        <f t="shared" si="84"/>
        <v>-19</v>
      </c>
      <c r="R186" s="69">
        <f t="shared" si="85"/>
        <v>-619172</v>
      </c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</row>
    <row r="187" spans="1:62" s="39" customFormat="1" ht="15.95" customHeight="1">
      <c r="A187" s="64">
        <v>15.21</v>
      </c>
      <c r="B187" s="65" t="s">
        <v>196</v>
      </c>
      <c r="C187" s="66" t="s">
        <v>104</v>
      </c>
      <c r="D187" s="67">
        <v>42234</v>
      </c>
      <c r="E187" s="68">
        <v>19.27</v>
      </c>
      <c r="F187" s="69">
        <f t="shared" si="77"/>
        <v>813849.17999999993</v>
      </c>
      <c r="G187" s="70"/>
      <c r="H187" s="69">
        <f t="shared" si="78"/>
        <v>0</v>
      </c>
      <c r="I187" s="40"/>
      <c r="J187" s="71"/>
      <c r="K187" s="218"/>
      <c r="L187" s="72">
        <f t="shared" si="79"/>
        <v>0</v>
      </c>
      <c r="M187" s="217">
        <f t="shared" si="80"/>
        <v>0</v>
      </c>
      <c r="N187" s="69">
        <f t="shared" si="81"/>
        <v>0</v>
      </c>
      <c r="O187" s="73">
        <f t="shared" si="82"/>
        <v>0</v>
      </c>
      <c r="P187" s="69">
        <f t="shared" si="83"/>
        <v>0</v>
      </c>
      <c r="Q187" s="73">
        <f t="shared" si="84"/>
        <v>-19.27</v>
      </c>
      <c r="R187" s="69">
        <f t="shared" si="85"/>
        <v>-813849.17999999993</v>
      </c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</row>
    <row r="188" spans="1:62" s="39" customFormat="1" ht="15.95" customHeight="1">
      <c r="A188" s="64">
        <v>15.22</v>
      </c>
      <c r="B188" s="65" t="s">
        <v>197</v>
      </c>
      <c r="C188" s="66" t="s">
        <v>104</v>
      </c>
      <c r="D188" s="67">
        <v>16186</v>
      </c>
      <c r="E188" s="68">
        <v>27.7</v>
      </c>
      <c r="F188" s="69">
        <f t="shared" si="77"/>
        <v>448352.2</v>
      </c>
      <c r="G188" s="70"/>
      <c r="H188" s="69">
        <f t="shared" si="78"/>
        <v>0</v>
      </c>
      <c r="I188" s="40"/>
      <c r="J188" s="71"/>
      <c r="K188" s="218"/>
      <c r="L188" s="72">
        <f t="shared" si="79"/>
        <v>0</v>
      </c>
      <c r="M188" s="217">
        <f t="shared" si="80"/>
        <v>0</v>
      </c>
      <c r="N188" s="69">
        <f t="shared" si="81"/>
        <v>0</v>
      </c>
      <c r="O188" s="73">
        <f t="shared" si="82"/>
        <v>0</v>
      </c>
      <c r="P188" s="69">
        <f t="shared" si="83"/>
        <v>0</v>
      </c>
      <c r="Q188" s="73">
        <f t="shared" si="84"/>
        <v>-27.7</v>
      </c>
      <c r="R188" s="69">
        <f t="shared" si="85"/>
        <v>-448352.2</v>
      </c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</row>
    <row r="189" spans="1:62" s="39" customFormat="1" ht="15.95" customHeight="1">
      <c r="A189" s="64">
        <v>15.23</v>
      </c>
      <c r="B189" s="65" t="s">
        <v>199</v>
      </c>
      <c r="C189" s="66" t="s">
        <v>104</v>
      </c>
      <c r="D189" s="67">
        <v>9260</v>
      </c>
      <c r="E189" s="68">
        <v>38.56</v>
      </c>
      <c r="F189" s="69">
        <f t="shared" si="77"/>
        <v>357065.60000000003</v>
      </c>
      <c r="G189" s="70"/>
      <c r="H189" s="69">
        <f t="shared" si="78"/>
        <v>0</v>
      </c>
      <c r="I189" s="40"/>
      <c r="J189" s="71"/>
      <c r="K189" s="218"/>
      <c r="L189" s="72">
        <f t="shared" si="79"/>
        <v>0</v>
      </c>
      <c r="M189" s="217">
        <f t="shared" si="80"/>
        <v>0</v>
      </c>
      <c r="N189" s="69">
        <f t="shared" si="81"/>
        <v>0</v>
      </c>
      <c r="O189" s="73">
        <f t="shared" si="82"/>
        <v>0</v>
      </c>
      <c r="P189" s="69">
        <f t="shared" si="83"/>
        <v>0</v>
      </c>
      <c r="Q189" s="73">
        <f t="shared" si="84"/>
        <v>-38.56</v>
      </c>
      <c r="R189" s="69">
        <f t="shared" si="85"/>
        <v>-357065.60000000003</v>
      </c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</row>
    <row r="190" spans="1:62" s="39" customFormat="1" ht="15.95" customHeight="1">
      <c r="A190" s="64">
        <v>15.24</v>
      </c>
      <c r="B190" s="65" t="s">
        <v>201</v>
      </c>
      <c r="C190" s="66" t="s">
        <v>193</v>
      </c>
      <c r="D190" s="67">
        <v>188053</v>
      </c>
      <c r="E190" s="68">
        <v>4</v>
      </c>
      <c r="F190" s="69">
        <f t="shared" si="77"/>
        <v>752212</v>
      </c>
      <c r="G190" s="70"/>
      <c r="H190" s="69">
        <f t="shared" si="78"/>
        <v>0</v>
      </c>
      <c r="I190" s="40"/>
      <c r="J190" s="71"/>
      <c r="K190" s="218">
        <f>+'[4]BALANCE DE OBRA'!$M$199</f>
        <v>0</v>
      </c>
      <c r="L190" s="72">
        <f t="shared" si="79"/>
        <v>0</v>
      </c>
      <c r="M190" s="217">
        <f t="shared" si="80"/>
        <v>0</v>
      </c>
      <c r="N190" s="69">
        <f t="shared" si="81"/>
        <v>0</v>
      </c>
      <c r="O190" s="73">
        <f t="shared" si="82"/>
        <v>0</v>
      </c>
      <c r="P190" s="69">
        <f t="shared" si="83"/>
        <v>0</v>
      </c>
      <c r="Q190" s="73">
        <f t="shared" si="84"/>
        <v>-4</v>
      </c>
      <c r="R190" s="69">
        <f t="shared" si="85"/>
        <v>-752212</v>
      </c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</row>
    <row r="191" spans="1:62" s="39" customFormat="1" ht="15.95" customHeight="1">
      <c r="A191" s="64">
        <v>15.25</v>
      </c>
      <c r="B191" s="65" t="s">
        <v>204</v>
      </c>
      <c r="C191" s="66" t="s">
        <v>190</v>
      </c>
      <c r="D191" s="67">
        <v>19890</v>
      </c>
      <c r="E191" s="68">
        <v>39.200000000000003</v>
      </c>
      <c r="F191" s="69">
        <f t="shared" si="77"/>
        <v>779688</v>
      </c>
      <c r="G191" s="70"/>
      <c r="H191" s="69">
        <f t="shared" si="78"/>
        <v>0</v>
      </c>
      <c r="I191" s="40"/>
      <c r="J191" s="71"/>
      <c r="K191" s="218">
        <f>+'[4]BALANCE DE OBRA'!$M$200</f>
        <v>0</v>
      </c>
      <c r="L191" s="72">
        <f t="shared" si="79"/>
        <v>0</v>
      </c>
      <c r="M191" s="217">
        <f t="shared" si="80"/>
        <v>0</v>
      </c>
      <c r="N191" s="69">
        <f t="shared" si="81"/>
        <v>0</v>
      </c>
      <c r="O191" s="73">
        <f t="shared" si="82"/>
        <v>0</v>
      </c>
      <c r="P191" s="69">
        <f t="shared" si="83"/>
        <v>0</v>
      </c>
      <c r="Q191" s="73">
        <f t="shared" si="84"/>
        <v>-39.200000000000003</v>
      </c>
      <c r="R191" s="69">
        <f t="shared" si="85"/>
        <v>-779688</v>
      </c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</row>
    <row r="192" spans="1:62" s="60" customFormat="1" ht="15.95" customHeight="1">
      <c r="A192" s="50"/>
      <c r="B192" s="51"/>
      <c r="C192" s="52"/>
      <c r="D192" s="53"/>
      <c r="E192" s="47"/>
      <c r="F192" s="54"/>
      <c r="G192" s="47"/>
      <c r="H192" s="54"/>
      <c r="I192" s="40"/>
      <c r="J192" s="55"/>
      <c r="K192" s="218"/>
      <c r="L192" s="56"/>
      <c r="M192" s="216"/>
      <c r="N192" s="54"/>
      <c r="O192" s="57"/>
      <c r="P192" s="54"/>
      <c r="Q192" s="57"/>
      <c r="R192" s="54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S192" s="59"/>
      <c r="AT192" s="59"/>
      <c r="AU192" s="59"/>
      <c r="AV192" s="59"/>
      <c r="AW192" s="59"/>
      <c r="AX192" s="59"/>
      <c r="AY192" s="59"/>
      <c r="AZ192" s="59"/>
      <c r="BA192" s="59"/>
      <c r="BB192" s="59"/>
      <c r="BC192" s="59"/>
      <c r="BD192" s="59"/>
      <c r="BE192" s="59"/>
      <c r="BF192" s="59"/>
      <c r="BG192" s="59"/>
      <c r="BH192" s="59"/>
      <c r="BI192" s="59"/>
      <c r="BJ192" s="59"/>
    </row>
    <row r="193" spans="1:62" s="39" customFormat="1" ht="15.95" customHeight="1">
      <c r="A193" s="27">
        <v>16</v>
      </c>
      <c r="B193" s="61" t="s">
        <v>205</v>
      </c>
      <c r="C193" s="45"/>
      <c r="D193" s="46"/>
      <c r="E193" s="47"/>
      <c r="F193" s="32"/>
      <c r="G193" s="33"/>
      <c r="H193" s="32"/>
      <c r="I193" s="40"/>
      <c r="J193" s="48"/>
      <c r="K193" s="218"/>
      <c r="L193" s="49"/>
      <c r="M193" s="216"/>
      <c r="N193" s="32"/>
      <c r="O193" s="37"/>
      <c r="P193" s="32"/>
      <c r="Q193" s="37"/>
      <c r="R193" s="32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</row>
    <row r="194" spans="1:62" s="39" customFormat="1" ht="15.95" customHeight="1">
      <c r="A194" s="43"/>
      <c r="B194" s="44" t="s">
        <v>206</v>
      </c>
      <c r="C194" s="45"/>
      <c r="D194" s="46"/>
      <c r="E194" s="47"/>
      <c r="F194" s="32"/>
      <c r="G194" s="33"/>
      <c r="H194" s="32"/>
      <c r="I194" s="40"/>
      <c r="J194" s="48"/>
      <c r="K194" s="218"/>
      <c r="L194" s="49"/>
      <c r="M194" s="216"/>
      <c r="N194" s="32"/>
      <c r="O194" s="37"/>
      <c r="P194" s="32"/>
      <c r="Q194" s="37"/>
      <c r="R194" s="32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</row>
    <row r="195" spans="1:62" s="39" customFormat="1" ht="15.95" customHeight="1">
      <c r="A195" s="43">
        <v>16.010000000000002</v>
      </c>
      <c r="B195" s="44" t="s">
        <v>207</v>
      </c>
      <c r="C195" s="45" t="s">
        <v>104</v>
      </c>
      <c r="D195" s="46">
        <v>23348</v>
      </c>
      <c r="E195" s="47">
        <v>36.6</v>
      </c>
      <c r="F195" s="32">
        <f t="shared" ref="F195:F203" si="86">+E195*D195</f>
        <v>854536.8</v>
      </c>
      <c r="G195" s="33"/>
      <c r="H195" s="32">
        <f t="shared" ref="H195:H203" si="87">+G195*D195</f>
        <v>0</v>
      </c>
      <c r="I195" s="40"/>
      <c r="J195" s="48"/>
      <c r="K195" s="218"/>
      <c r="L195" s="49">
        <f t="shared" ref="L195:L203" si="88">+K195*D195</f>
        <v>0</v>
      </c>
      <c r="M195" s="216">
        <v>30</v>
      </c>
      <c r="N195" s="32">
        <f t="shared" ref="N195:N203" si="89">+M195*D195</f>
        <v>700440</v>
      </c>
      <c r="O195" s="37">
        <f t="shared" ref="O195:O203" si="90">IF(M195&gt;(G195+E195),M195-(G195+E195),0)</f>
        <v>0</v>
      </c>
      <c r="P195" s="32">
        <f t="shared" ref="P195:P203" si="91">+O195*D195</f>
        <v>0</v>
      </c>
      <c r="Q195" s="37">
        <f t="shared" ref="Q195:Q203" si="92">IF(M195&lt;(G195+E195),M195-(G195+E195),0)</f>
        <v>-6.6000000000000014</v>
      </c>
      <c r="R195" s="32">
        <f t="shared" ref="R195:R203" si="93">+Q195*D195</f>
        <v>-154096.80000000005</v>
      </c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</row>
    <row r="196" spans="1:62" s="39" customFormat="1" ht="15.95" customHeight="1">
      <c r="A196" s="43">
        <v>16.02</v>
      </c>
      <c r="B196" s="44" t="s">
        <v>208</v>
      </c>
      <c r="C196" s="45" t="s">
        <v>104</v>
      </c>
      <c r="D196" s="46">
        <v>20649</v>
      </c>
      <c r="E196" s="47">
        <v>38.4</v>
      </c>
      <c r="F196" s="32">
        <f t="shared" si="86"/>
        <v>792921.59999999998</v>
      </c>
      <c r="G196" s="33"/>
      <c r="H196" s="32">
        <f t="shared" si="87"/>
        <v>0</v>
      </c>
      <c r="I196" s="40"/>
      <c r="J196" s="48"/>
      <c r="K196" s="218">
        <v>24.5</v>
      </c>
      <c r="L196" s="49">
        <f t="shared" si="88"/>
        <v>505900.5</v>
      </c>
      <c r="M196" s="216">
        <f>+K196+I196+14</f>
        <v>38.5</v>
      </c>
      <c r="N196" s="32">
        <f t="shared" si="89"/>
        <v>794986.5</v>
      </c>
      <c r="O196" s="37">
        <f t="shared" si="90"/>
        <v>0.10000000000000142</v>
      </c>
      <c r="P196" s="32">
        <f t="shared" si="91"/>
        <v>2064.9000000000292</v>
      </c>
      <c r="Q196" s="37">
        <f t="shared" si="92"/>
        <v>0</v>
      </c>
      <c r="R196" s="32">
        <f t="shared" si="93"/>
        <v>0</v>
      </c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</row>
    <row r="197" spans="1:62" s="39" customFormat="1" ht="15.95" customHeight="1">
      <c r="A197" s="43">
        <v>16.03</v>
      </c>
      <c r="B197" s="44" t="s">
        <v>209</v>
      </c>
      <c r="C197" s="45" t="s">
        <v>104</v>
      </c>
      <c r="D197" s="46">
        <v>13403</v>
      </c>
      <c r="E197" s="47">
        <v>12</v>
      </c>
      <c r="F197" s="32">
        <f t="shared" si="86"/>
        <v>160836</v>
      </c>
      <c r="G197" s="33"/>
      <c r="H197" s="32">
        <f t="shared" si="87"/>
        <v>0</v>
      </c>
      <c r="I197" s="40"/>
      <c r="J197" s="48"/>
      <c r="K197" s="218">
        <v>23.06</v>
      </c>
      <c r="L197" s="49">
        <f t="shared" si="88"/>
        <v>309073.18</v>
      </c>
      <c r="M197" s="216">
        <f t="shared" ref="M197:M202" si="94">+K197+I197</f>
        <v>23.06</v>
      </c>
      <c r="N197" s="32">
        <f t="shared" si="89"/>
        <v>309073.18</v>
      </c>
      <c r="O197" s="37">
        <f t="shared" si="90"/>
        <v>11.059999999999999</v>
      </c>
      <c r="P197" s="32">
        <f t="shared" si="91"/>
        <v>148237.18</v>
      </c>
      <c r="Q197" s="37">
        <f t="shared" si="92"/>
        <v>0</v>
      </c>
      <c r="R197" s="32">
        <f t="shared" si="93"/>
        <v>0</v>
      </c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</row>
    <row r="198" spans="1:62" s="39" customFormat="1" ht="15.95" customHeight="1">
      <c r="A198" s="43">
        <v>16.04</v>
      </c>
      <c r="B198" s="44" t="s">
        <v>210</v>
      </c>
      <c r="C198" s="45" t="s">
        <v>104</v>
      </c>
      <c r="D198" s="46">
        <v>4548</v>
      </c>
      <c r="E198" s="47">
        <v>6</v>
      </c>
      <c r="F198" s="32">
        <f t="shared" si="86"/>
        <v>27288</v>
      </c>
      <c r="G198" s="33"/>
      <c r="H198" s="32">
        <f t="shared" si="87"/>
        <v>0</v>
      </c>
      <c r="I198" s="40"/>
      <c r="J198" s="48"/>
      <c r="K198" s="218">
        <v>41.62</v>
      </c>
      <c r="L198" s="49">
        <f t="shared" si="88"/>
        <v>189287.75999999998</v>
      </c>
      <c r="M198" s="216">
        <v>41.62</v>
      </c>
      <c r="N198" s="32">
        <f t="shared" si="89"/>
        <v>189287.75999999998</v>
      </c>
      <c r="O198" s="37">
        <f t="shared" si="90"/>
        <v>35.619999999999997</v>
      </c>
      <c r="P198" s="32">
        <f t="shared" si="91"/>
        <v>161999.75999999998</v>
      </c>
      <c r="Q198" s="37">
        <f t="shared" si="92"/>
        <v>0</v>
      </c>
      <c r="R198" s="32">
        <f t="shared" si="93"/>
        <v>0</v>
      </c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</row>
    <row r="199" spans="1:62" s="39" customFormat="1" ht="15.95" customHeight="1">
      <c r="A199" s="43">
        <v>16.05</v>
      </c>
      <c r="B199" s="44" t="s">
        <v>211</v>
      </c>
      <c r="C199" s="45" t="s">
        <v>193</v>
      </c>
      <c r="D199" s="46">
        <v>21160</v>
      </c>
      <c r="E199" s="47">
        <v>4</v>
      </c>
      <c r="F199" s="32">
        <f t="shared" si="86"/>
        <v>84640</v>
      </c>
      <c r="G199" s="33"/>
      <c r="H199" s="32">
        <f t="shared" si="87"/>
        <v>0</v>
      </c>
      <c r="I199" s="40"/>
      <c r="J199" s="48"/>
      <c r="K199" s="218">
        <v>10</v>
      </c>
      <c r="L199" s="49">
        <f t="shared" si="88"/>
        <v>211600</v>
      </c>
      <c r="M199" s="216">
        <f t="shared" si="94"/>
        <v>10</v>
      </c>
      <c r="N199" s="32">
        <f t="shared" si="89"/>
        <v>211600</v>
      </c>
      <c r="O199" s="37">
        <f t="shared" si="90"/>
        <v>6</v>
      </c>
      <c r="P199" s="32">
        <f t="shared" si="91"/>
        <v>126960</v>
      </c>
      <c r="Q199" s="37">
        <f t="shared" si="92"/>
        <v>0</v>
      </c>
      <c r="R199" s="32">
        <f t="shared" si="93"/>
        <v>0</v>
      </c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</row>
    <row r="200" spans="1:62" s="39" customFormat="1" ht="15.95" customHeight="1">
      <c r="A200" s="43">
        <v>16.059999999999999</v>
      </c>
      <c r="B200" s="44" t="s">
        <v>212</v>
      </c>
      <c r="C200" s="45" t="s">
        <v>193</v>
      </c>
      <c r="D200" s="46">
        <v>37964</v>
      </c>
      <c r="E200" s="47">
        <v>4</v>
      </c>
      <c r="F200" s="32">
        <f t="shared" si="86"/>
        <v>151856</v>
      </c>
      <c r="G200" s="33"/>
      <c r="H200" s="32">
        <f t="shared" si="87"/>
        <v>0</v>
      </c>
      <c r="I200" s="40"/>
      <c r="J200" s="48"/>
      <c r="K200" s="218"/>
      <c r="L200" s="49">
        <f t="shared" si="88"/>
        <v>0</v>
      </c>
      <c r="M200" s="216">
        <v>3</v>
      </c>
      <c r="N200" s="32">
        <f t="shared" si="89"/>
        <v>113892</v>
      </c>
      <c r="O200" s="37">
        <f t="shared" si="90"/>
        <v>0</v>
      </c>
      <c r="P200" s="32">
        <f t="shared" si="91"/>
        <v>0</v>
      </c>
      <c r="Q200" s="37">
        <f t="shared" si="92"/>
        <v>-1</v>
      </c>
      <c r="R200" s="32">
        <f t="shared" si="93"/>
        <v>-37964</v>
      </c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</row>
    <row r="201" spans="1:62" s="39" customFormat="1" ht="15.95" customHeight="1">
      <c r="A201" s="43">
        <v>16.07</v>
      </c>
      <c r="B201" s="44" t="s">
        <v>213</v>
      </c>
      <c r="C201" s="45" t="s">
        <v>193</v>
      </c>
      <c r="D201" s="46">
        <v>18369</v>
      </c>
      <c r="E201" s="47">
        <v>2</v>
      </c>
      <c r="F201" s="32">
        <f t="shared" si="86"/>
        <v>36738</v>
      </c>
      <c r="G201" s="33"/>
      <c r="H201" s="32">
        <f t="shared" si="87"/>
        <v>0</v>
      </c>
      <c r="I201" s="40"/>
      <c r="J201" s="48"/>
      <c r="K201" s="218">
        <v>22</v>
      </c>
      <c r="L201" s="49">
        <f t="shared" si="88"/>
        <v>404118</v>
      </c>
      <c r="M201" s="216">
        <f t="shared" si="94"/>
        <v>22</v>
      </c>
      <c r="N201" s="32">
        <f t="shared" si="89"/>
        <v>404118</v>
      </c>
      <c r="O201" s="37">
        <f t="shared" si="90"/>
        <v>20</v>
      </c>
      <c r="P201" s="32">
        <f t="shared" si="91"/>
        <v>367380</v>
      </c>
      <c r="Q201" s="37">
        <f t="shared" si="92"/>
        <v>0</v>
      </c>
      <c r="R201" s="32">
        <f t="shared" si="93"/>
        <v>0</v>
      </c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</row>
    <row r="202" spans="1:62" s="39" customFormat="1" ht="15.95" customHeight="1">
      <c r="A202" s="43">
        <v>16.079999999999998</v>
      </c>
      <c r="B202" s="44" t="s">
        <v>214</v>
      </c>
      <c r="C202" s="45" t="s">
        <v>193</v>
      </c>
      <c r="D202" s="46">
        <v>74038</v>
      </c>
      <c r="E202" s="47">
        <v>2</v>
      </c>
      <c r="F202" s="32">
        <f t="shared" si="86"/>
        <v>148076</v>
      </c>
      <c r="G202" s="33"/>
      <c r="H202" s="32">
        <f t="shared" si="87"/>
        <v>0</v>
      </c>
      <c r="I202" s="40"/>
      <c r="J202" s="48"/>
      <c r="K202" s="218"/>
      <c r="L202" s="49">
        <f t="shared" si="88"/>
        <v>0</v>
      </c>
      <c r="M202" s="216">
        <f t="shared" si="94"/>
        <v>0</v>
      </c>
      <c r="N202" s="32">
        <f t="shared" si="89"/>
        <v>0</v>
      </c>
      <c r="O202" s="37">
        <f t="shared" si="90"/>
        <v>0</v>
      </c>
      <c r="P202" s="32">
        <f t="shared" si="91"/>
        <v>0</v>
      </c>
      <c r="Q202" s="37">
        <f t="shared" si="92"/>
        <v>-2</v>
      </c>
      <c r="R202" s="32">
        <f t="shared" si="93"/>
        <v>-148076</v>
      </c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</row>
    <row r="203" spans="1:62" s="39" customFormat="1" ht="15.95" customHeight="1">
      <c r="A203" s="43">
        <v>16.09</v>
      </c>
      <c r="B203" s="44" t="s">
        <v>215</v>
      </c>
      <c r="C203" s="45" t="s">
        <v>193</v>
      </c>
      <c r="D203" s="46">
        <v>40780</v>
      </c>
      <c r="E203" s="47">
        <v>4</v>
      </c>
      <c r="F203" s="32">
        <f t="shared" si="86"/>
        <v>163120</v>
      </c>
      <c r="G203" s="33"/>
      <c r="H203" s="32">
        <f t="shared" si="87"/>
        <v>0</v>
      </c>
      <c r="I203" s="40"/>
      <c r="J203" s="48"/>
      <c r="K203" s="218">
        <v>3</v>
      </c>
      <c r="L203" s="49">
        <f t="shared" si="88"/>
        <v>122340</v>
      </c>
      <c r="M203" s="216">
        <f>+K203+I203+3</f>
        <v>6</v>
      </c>
      <c r="N203" s="32">
        <f t="shared" si="89"/>
        <v>244680</v>
      </c>
      <c r="O203" s="37">
        <f t="shared" si="90"/>
        <v>2</v>
      </c>
      <c r="P203" s="32">
        <f t="shared" si="91"/>
        <v>81560</v>
      </c>
      <c r="Q203" s="37">
        <f t="shared" si="92"/>
        <v>0</v>
      </c>
      <c r="R203" s="32">
        <f t="shared" si="93"/>
        <v>0</v>
      </c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</row>
    <row r="204" spans="1:62" s="39" customFormat="1" ht="15.95" customHeight="1">
      <c r="A204" s="43"/>
      <c r="B204" s="44" t="s">
        <v>216</v>
      </c>
      <c r="C204" s="45"/>
      <c r="D204" s="46"/>
      <c r="E204" s="47"/>
      <c r="F204" s="32"/>
      <c r="G204" s="33"/>
      <c r="H204" s="32"/>
      <c r="I204" s="40"/>
      <c r="J204" s="48"/>
      <c r="K204" s="218"/>
      <c r="L204" s="49"/>
      <c r="M204" s="216"/>
      <c r="N204" s="32"/>
      <c r="O204" s="37"/>
      <c r="P204" s="32"/>
      <c r="Q204" s="37"/>
      <c r="R204" s="32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</row>
    <row r="205" spans="1:62" s="39" customFormat="1" ht="15.95" customHeight="1">
      <c r="A205" s="43">
        <v>16.100000000000001</v>
      </c>
      <c r="B205" s="44" t="s">
        <v>217</v>
      </c>
      <c r="C205" s="45" t="s">
        <v>104</v>
      </c>
      <c r="D205" s="46">
        <v>75829</v>
      </c>
      <c r="E205" s="47">
        <v>28.8</v>
      </c>
      <c r="F205" s="32">
        <f t="shared" ref="F205:F217" si="95">+E205*D205</f>
        <v>2183875.2000000002</v>
      </c>
      <c r="G205" s="33"/>
      <c r="H205" s="32">
        <f t="shared" ref="H205:H217" si="96">+G205*D205</f>
        <v>0</v>
      </c>
      <c r="I205" s="40"/>
      <c r="J205" s="48"/>
      <c r="K205" s="218">
        <f>+'[4]BALANCE DE OBRA'!$M$214</f>
        <v>28.8</v>
      </c>
      <c r="L205" s="49">
        <f t="shared" ref="L205:L217" si="97">+K205*D205</f>
        <v>2183875.2000000002</v>
      </c>
      <c r="M205" s="216">
        <f>+K205+I205+12</f>
        <v>40.799999999999997</v>
      </c>
      <c r="N205" s="32">
        <f t="shared" ref="N205:N217" si="98">+M205*D205</f>
        <v>3093823.1999999997</v>
      </c>
      <c r="O205" s="37">
        <f t="shared" ref="O205:O217" si="99">IF(M205&gt;(G205+E205),M205-(G205+E205),0)</f>
        <v>11.999999999999996</v>
      </c>
      <c r="P205" s="32">
        <f t="shared" ref="P205:P217" si="100">+O205*D205</f>
        <v>909947.99999999977</v>
      </c>
      <c r="Q205" s="37">
        <f t="shared" ref="Q205:Q217" si="101">IF(M205&lt;(G205+E205),M205-(G205+E205),0)</f>
        <v>0</v>
      </c>
      <c r="R205" s="32">
        <f t="shared" ref="R205:R217" si="102">+Q205*D205</f>
        <v>0</v>
      </c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</row>
    <row r="206" spans="1:62" s="39" customFormat="1" ht="15.95" customHeight="1">
      <c r="A206" s="43">
        <v>16.11</v>
      </c>
      <c r="B206" s="44" t="s">
        <v>218</v>
      </c>
      <c r="C206" s="45" t="s">
        <v>104</v>
      </c>
      <c r="D206" s="46">
        <v>26962</v>
      </c>
      <c r="E206" s="47">
        <v>6</v>
      </c>
      <c r="F206" s="32">
        <f t="shared" si="95"/>
        <v>161772</v>
      </c>
      <c r="G206" s="33"/>
      <c r="H206" s="32">
        <f t="shared" si="96"/>
        <v>0</v>
      </c>
      <c r="I206" s="40"/>
      <c r="J206" s="48"/>
      <c r="K206" s="218">
        <f>+'[4]BALANCE DE OBRA'!$M$215</f>
        <v>6</v>
      </c>
      <c r="L206" s="49">
        <f t="shared" si="97"/>
        <v>161772</v>
      </c>
      <c r="M206" s="216">
        <f>+K206+I206+12</f>
        <v>18</v>
      </c>
      <c r="N206" s="32">
        <f t="shared" si="98"/>
        <v>485316</v>
      </c>
      <c r="O206" s="37">
        <f t="shared" si="99"/>
        <v>12</v>
      </c>
      <c r="P206" s="32">
        <f t="shared" si="100"/>
        <v>323544</v>
      </c>
      <c r="Q206" s="37">
        <f t="shared" si="101"/>
        <v>0</v>
      </c>
      <c r="R206" s="32">
        <f t="shared" si="102"/>
        <v>0</v>
      </c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38"/>
      <c r="BH206" s="38"/>
      <c r="BI206" s="38"/>
      <c r="BJ206" s="38"/>
    </row>
    <row r="207" spans="1:62" s="39" customFormat="1" ht="15.95" customHeight="1">
      <c r="A207" s="43">
        <v>16.12</v>
      </c>
      <c r="B207" s="44" t="s">
        <v>215</v>
      </c>
      <c r="C207" s="45" t="s">
        <v>193</v>
      </c>
      <c r="D207" s="46">
        <v>40780</v>
      </c>
      <c r="E207" s="47">
        <v>3</v>
      </c>
      <c r="F207" s="32">
        <f t="shared" si="95"/>
        <v>122340</v>
      </c>
      <c r="G207" s="33"/>
      <c r="H207" s="32">
        <f t="shared" si="96"/>
        <v>0</v>
      </c>
      <c r="I207" s="40"/>
      <c r="J207" s="48"/>
      <c r="K207" s="218"/>
      <c r="L207" s="49">
        <f t="shared" si="97"/>
        <v>0</v>
      </c>
      <c r="M207" s="216">
        <v>3</v>
      </c>
      <c r="N207" s="32">
        <f t="shared" si="98"/>
        <v>122340</v>
      </c>
      <c r="O207" s="37">
        <f t="shared" si="99"/>
        <v>0</v>
      </c>
      <c r="P207" s="32">
        <f t="shared" si="100"/>
        <v>0</v>
      </c>
      <c r="Q207" s="37">
        <f t="shared" si="101"/>
        <v>0</v>
      </c>
      <c r="R207" s="32">
        <f t="shared" si="102"/>
        <v>0</v>
      </c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</row>
    <row r="208" spans="1:62" s="39" customFormat="1" ht="15.95" customHeight="1">
      <c r="A208" s="43">
        <v>16.13</v>
      </c>
      <c r="B208" s="44" t="s">
        <v>219</v>
      </c>
      <c r="C208" s="45" t="s">
        <v>104</v>
      </c>
      <c r="D208" s="46">
        <v>36757</v>
      </c>
      <c r="E208" s="47">
        <v>3.1</v>
      </c>
      <c r="F208" s="32">
        <f t="shared" si="95"/>
        <v>113946.7</v>
      </c>
      <c r="G208" s="33"/>
      <c r="H208" s="32">
        <f t="shared" si="96"/>
        <v>0</v>
      </c>
      <c r="I208" s="40"/>
      <c r="J208" s="48"/>
      <c r="K208" s="218"/>
      <c r="L208" s="49">
        <f t="shared" si="97"/>
        <v>0</v>
      </c>
      <c r="M208" s="216">
        <f t="shared" ref="M208:M217" si="103">+K208+I208</f>
        <v>0</v>
      </c>
      <c r="N208" s="32">
        <f t="shared" si="98"/>
        <v>0</v>
      </c>
      <c r="O208" s="37">
        <f t="shared" si="99"/>
        <v>0</v>
      </c>
      <c r="P208" s="32">
        <f t="shared" si="100"/>
        <v>0</v>
      </c>
      <c r="Q208" s="37">
        <f t="shared" si="101"/>
        <v>-3.1</v>
      </c>
      <c r="R208" s="32">
        <f t="shared" si="102"/>
        <v>-113946.7</v>
      </c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</row>
    <row r="209" spans="1:62" s="39" customFormat="1" ht="15.95" customHeight="1">
      <c r="A209" s="43">
        <v>16.14</v>
      </c>
      <c r="B209" s="44" t="s">
        <v>208</v>
      </c>
      <c r="C209" s="45" t="s">
        <v>104</v>
      </c>
      <c r="D209" s="46">
        <v>20649</v>
      </c>
      <c r="E209" s="47">
        <v>9.4</v>
      </c>
      <c r="F209" s="32">
        <f t="shared" si="95"/>
        <v>194100.6</v>
      </c>
      <c r="G209" s="33"/>
      <c r="H209" s="32">
        <f t="shared" si="96"/>
        <v>0</v>
      </c>
      <c r="I209" s="40"/>
      <c r="J209" s="48"/>
      <c r="K209" s="218"/>
      <c r="L209" s="49">
        <f t="shared" si="97"/>
        <v>0</v>
      </c>
      <c r="M209" s="216">
        <f t="shared" si="103"/>
        <v>0</v>
      </c>
      <c r="N209" s="32">
        <f t="shared" si="98"/>
        <v>0</v>
      </c>
      <c r="O209" s="37">
        <f t="shared" si="99"/>
        <v>0</v>
      </c>
      <c r="P209" s="32">
        <f t="shared" si="100"/>
        <v>0</v>
      </c>
      <c r="Q209" s="37">
        <f t="shared" si="101"/>
        <v>-9.4</v>
      </c>
      <c r="R209" s="32">
        <f t="shared" si="102"/>
        <v>-194100.6</v>
      </c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</row>
    <row r="210" spans="1:62" s="39" customFormat="1" ht="15.95" customHeight="1">
      <c r="A210" s="43">
        <v>16.149999999999999</v>
      </c>
      <c r="B210" s="44" t="s">
        <v>209</v>
      </c>
      <c r="C210" s="45" t="s">
        <v>104</v>
      </c>
      <c r="D210" s="46">
        <v>13403</v>
      </c>
      <c r="E210" s="47">
        <v>21.6</v>
      </c>
      <c r="F210" s="32">
        <f t="shared" si="95"/>
        <v>289504.80000000005</v>
      </c>
      <c r="G210" s="33"/>
      <c r="H210" s="32">
        <f t="shared" si="96"/>
        <v>0</v>
      </c>
      <c r="I210" s="40"/>
      <c r="J210" s="48"/>
      <c r="K210" s="218"/>
      <c r="L210" s="49">
        <f t="shared" si="97"/>
        <v>0</v>
      </c>
      <c r="M210" s="216">
        <f t="shared" si="103"/>
        <v>0</v>
      </c>
      <c r="N210" s="32">
        <f t="shared" si="98"/>
        <v>0</v>
      </c>
      <c r="O210" s="37">
        <f t="shared" si="99"/>
        <v>0</v>
      </c>
      <c r="P210" s="32">
        <f t="shared" si="100"/>
        <v>0</v>
      </c>
      <c r="Q210" s="37">
        <f t="shared" si="101"/>
        <v>-21.6</v>
      </c>
      <c r="R210" s="32">
        <f t="shared" si="102"/>
        <v>-289504.80000000005</v>
      </c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</row>
    <row r="211" spans="1:62" s="39" customFormat="1" ht="15.95" customHeight="1">
      <c r="A211" s="43">
        <v>16.16</v>
      </c>
      <c r="B211" s="44" t="s">
        <v>220</v>
      </c>
      <c r="C211" s="45" t="s">
        <v>104</v>
      </c>
      <c r="D211" s="46">
        <v>13920</v>
      </c>
      <c r="E211" s="47">
        <v>10.4</v>
      </c>
      <c r="F211" s="32">
        <f t="shared" si="95"/>
        <v>144768</v>
      </c>
      <c r="G211" s="33"/>
      <c r="H211" s="32">
        <f t="shared" si="96"/>
        <v>0</v>
      </c>
      <c r="I211" s="40"/>
      <c r="J211" s="48"/>
      <c r="K211" s="218">
        <v>24.2</v>
      </c>
      <c r="L211" s="49">
        <f t="shared" si="97"/>
        <v>336864</v>
      </c>
      <c r="M211" s="216">
        <f t="shared" si="103"/>
        <v>24.2</v>
      </c>
      <c r="N211" s="32">
        <f t="shared" si="98"/>
        <v>336864</v>
      </c>
      <c r="O211" s="37">
        <f t="shared" si="99"/>
        <v>13.799999999999999</v>
      </c>
      <c r="P211" s="32">
        <f t="shared" si="100"/>
        <v>192095.99999999997</v>
      </c>
      <c r="Q211" s="37">
        <f t="shared" si="101"/>
        <v>0</v>
      </c>
      <c r="R211" s="32">
        <f t="shared" si="102"/>
        <v>0</v>
      </c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</row>
    <row r="212" spans="1:62" s="39" customFormat="1" ht="15.95" customHeight="1">
      <c r="A212" s="43">
        <v>16.170000000000002</v>
      </c>
      <c r="B212" s="44" t="s">
        <v>210</v>
      </c>
      <c r="C212" s="45" t="s">
        <v>104</v>
      </c>
      <c r="D212" s="46">
        <v>4548</v>
      </c>
      <c r="E212" s="47">
        <v>33.6</v>
      </c>
      <c r="F212" s="32">
        <f t="shared" si="95"/>
        <v>152812.80000000002</v>
      </c>
      <c r="G212" s="33"/>
      <c r="H212" s="32">
        <f t="shared" si="96"/>
        <v>0</v>
      </c>
      <c r="I212" s="40"/>
      <c r="J212" s="48"/>
      <c r="K212" s="218"/>
      <c r="L212" s="49">
        <f t="shared" si="97"/>
        <v>0</v>
      </c>
      <c r="M212" s="216">
        <f t="shared" si="103"/>
        <v>0</v>
      </c>
      <c r="N212" s="32">
        <f t="shared" si="98"/>
        <v>0</v>
      </c>
      <c r="O212" s="37">
        <f t="shared" si="99"/>
        <v>0</v>
      </c>
      <c r="P212" s="32">
        <f t="shared" si="100"/>
        <v>0</v>
      </c>
      <c r="Q212" s="37">
        <f t="shared" si="101"/>
        <v>-33.6</v>
      </c>
      <c r="R212" s="32">
        <f t="shared" si="102"/>
        <v>-152812.80000000002</v>
      </c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</row>
    <row r="213" spans="1:62" s="39" customFormat="1" ht="15.95" customHeight="1">
      <c r="A213" s="43">
        <v>16.18</v>
      </c>
      <c r="B213" s="44" t="s">
        <v>211</v>
      </c>
      <c r="C213" s="45" t="s">
        <v>193</v>
      </c>
      <c r="D213" s="46">
        <v>21160</v>
      </c>
      <c r="E213" s="47">
        <v>9</v>
      </c>
      <c r="F213" s="32">
        <f t="shared" si="95"/>
        <v>190440</v>
      </c>
      <c r="G213" s="33"/>
      <c r="H213" s="32">
        <f t="shared" si="96"/>
        <v>0</v>
      </c>
      <c r="I213" s="40"/>
      <c r="J213" s="48"/>
      <c r="K213" s="218"/>
      <c r="L213" s="49">
        <f t="shared" si="97"/>
        <v>0</v>
      </c>
      <c r="M213" s="216">
        <f t="shared" si="103"/>
        <v>0</v>
      </c>
      <c r="N213" s="32">
        <f t="shared" si="98"/>
        <v>0</v>
      </c>
      <c r="O213" s="37">
        <f t="shared" si="99"/>
        <v>0</v>
      </c>
      <c r="P213" s="32">
        <f t="shared" si="100"/>
        <v>0</v>
      </c>
      <c r="Q213" s="37">
        <f t="shared" si="101"/>
        <v>-9</v>
      </c>
      <c r="R213" s="32">
        <f t="shared" si="102"/>
        <v>-190440</v>
      </c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</row>
    <row r="214" spans="1:62" s="39" customFormat="1" ht="15.95" customHeight="1">
      <c r="A214" s="43">
        <v>16.190000000000001</v>
      </c>
      <c r="B214" s="44" t="s">
        <v>213</v>
      </c>
      <c r="C214" s="45" t="s">
        <v>193</v>
      </c>
      <c r="D214" s="46">
        <v>18369</v>
      </c>
      <c r="E214" s="47">
        <v>15</v>
      </c>
      <c r="F214" s="32">
        <f t="shared" si="95"/>
        <v>275535</v>
      </c>
      <c r="G214" s="33"/>
      <c r="H214" s="32">
        <f t="shared" si="96"/>
        <v>0</v>
      </c>
      <c r="I214" s="40"/>
      <c r="J214" s="48"/>
      <c r="K214" s="218"/>
      <c r="L214" s="49">
        <f t="shared" si="97"/>
        <v>0</v>
      </c>
      <c r="M214" s="216">
        <f t="shared" si="103"/>
        <v>0</v>
      </c>
      <c r="N214" s="32">
        <f t="shared" si="98"/>
        <v>0</v>
      </c>
      <c r="O214" s="37">
        <f t="shared" si="99"/>
        <v>0</v>
      </c>
      <c r="P214" s="32">
        <f t="shared" si="100"/>
        <v>0</v>
      </c>
      <c r="Q214" s="37">
        <f t="shared" si="101"/>
        <v>-15</v>
      </c>
      <c r="R214" s="32">
        <f t="shared" si="102"/>
        <v>-275535</v>
      </c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  <c r="AJ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</row>
    <row r="215" spans="1:62" s="39" customFormat="1" ht="15.95" customHeight="1">
      <c r="A215" s="43">
        <v>16.2</v>
      </c>
      <c r="B215" s="44" t="s">
        <v>221</v>
      </c>
      <c r="C215" s="45" t="s">
        <v>193</v>
      </c>
      <c r="D215" s="46">
        <v>59025</v>
      </c>
      <c r="E215" s="47">
        <v>1</v>
      </c>
      <c r="F215" s="32">
        <f t="shared" si="95"/>
        <v>59025</v>
      </c>
      <c r="G215" s="33"/>
      <c r="H215" s="32">
        <f t="shared" si="96"/>
        <v>0</v>
      </c>
      <c r="I215" s="40"/>
      <c r="J215" s="48"/>
      <c r="K215" s="218"/>
      <c r="L215" s="49">
        <f t="shared" si="97"/>
        <v>0</v>
      </c>
      <c r="M215" s="216">
        <f t="shared" si="103"/>
        <v>0</v>
      </c>
      <c r="N215" s="32">
        <f t="shared" si="98"/>
        <v>0</v>
      </c>
      <c r="O215" s="37">
        <f t="shared" si="99"/>
        <v>0</v>
      </c>
      <c r="P215" s="32">
        <f t="shared" si="100"/>
        <v>0</v>
      </c>
      <c r="Q215" s="37">
        <f t="shared" si="101"/>
        <v>-1</v>
      </c>
      <c r="R215" s="32">
        <f t="shared" si="102"/>
        <v>-59025</v>
      </c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</row>
    <row r="216" spans="1:62" s="39" customFormat="1" ht="15.95" customHeight="1">
      <c r="A216" s="43">
        <v>16.21</v>
      </c>
      <c r="B216" s="44" t="s">
        <v>215</v>
      </c>
      <c r="C216" s="45" t="s">
        <v>193</v>
      </c>
      <c r="D216" s="46">
        <v>40780</v>
      </c>
      <c r="E216" s="47">
        <v>2</v>
      </c>
      <c r="F216" s="32">
        <f t="shared" si="95"/>
        <v>81560</v>
      </c>
      <c r="G216" s="33"/>
      <c r="H216" s="32">
        <f t="shared" si="96"/>
        <v>0</v>
      </c>
      <c r="I216" s="40"/>
      <c r="J216" s="48"/>
      <c r="K216" s="218"/>
      <c r="L216" s="49">
        <f t="shared" si="97"/>
        <v>0</v>
      </c>
      <c r="M216" s="216">
        <f t="shared" si="103"/>
        <v>0</v>
      </c>
      <c r="N216" s="32">
        <f t="shared" si="98"/>
        <v>0</v>
      </c>
      <c r="O216" s="37">
        <f t="shared" si="99"/>
        <v>0</v>
      </c>
      <c r="P216" s="32">
        <f t="shared" si="100"/>
        <v>0</v>
      </c>
      <c r="Q216" s="37">
        <f t="shared" si="101"/>
        <v>-2</v>
      </c>
      <c r="R216" s="32">
        <f t="shared" si="102"/>
        <v>-81560</v>
      </c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</row>
    <row r="217" spans="1:62" s="39" customFormat="1" ht="15.95" customHeight="1">
      <c r="A217" s="43">
        <v>16.22</v>
      </c>
      <c r="B217" s="44" t="s">
        <v>222</v>
      </c>
      <c r="C217" s="45" t="s">
        <v>193</v>
      </c>
      <c r="D217" s="46">
        <v>24073</v>
      </c>
      <c r="E217" s="47">
        <v>2</v>
      </c>
      <c r="F217" s="32">
        <f t="shared" si="95"/>
        <v>48146</v>
      </c>
      <c r="G217" s="33"/>
      <c r="H217" s="32">
        <f t="shared" si="96"/>
        <v>0</v>
      </c>
      <c r="I217" s="40"/>
      <c r="J217" s="48"/>
      <c r="K217" s="218">
        <v>3</v>
      </c>
      <c r="L217" s="49">
        <f t="shared" si="97"/>
        <v>72219</v>
      </c>
      <c r="M217" s="216">
        <f t="shared" si="103"/>
        <v>3</v>
      </c>
      <c r="N217" s="32">
        <f t="shared" si="98"/>
        <v>72219</v>
      </c>
      <c r="O217" s="37">
        <f t="shared" si="99"/>
        <v>1</v>
      </c>
      <c r="P217" s="32">
        <f t="shared" si="100"/>
        <v>24073</v>
      </c>
      <c r="Q217" s="37">
        <f t="shared" si="101"/>
        <v>0</v>
      </c>
      <c r="R217" s="32">
        <f t="shared" si="102"/>
        <v>0</v>
      </c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  <c r="AJ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</row>
    <row r="218" spans="1:62" s="60" customFormat="1" ht="15.95" customHeight="1">
      <c r="A218" s="50"/>
      <c r="B218" s="51"/>
      <c r="C218" s="52"/>
      <c r="D218" s="53"/>
      <c r="E218" s="47"/>
      <c r="F218" s="54"/>
      <c r="G218" s="47"/>
      <c r="H218" s="54"/>
      <c r="I218" s="40"/>
      <c r="J218" s="55"/>
      <c r="K218" s="218"/>
      <c r="L218" s="56"/>
      <c r="M218" s="216"/>
      <c r="N218" s="54"/>
      <c r="O218" s="57"/>
      <c r="P218" s="58"/>
      <c r="Q218" s="57"/>
      <c r="R218" s="54">
        <f>SUM(R195:R217)</f>
        <v>-1697061.7000000002</v>
      </c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  <c r="AT218" s="59"/>
      <c r="AU218" s="59"/>
      <c r="AV218" s="59"/>
      <c r="AW218" s="59"/>
      <c r="AX218" s="59"/>
      <c r="AY218" s="59"/>
      <c r="AZ218" s="59"/>
      <c r="BA218" s="59"/>
      <c r="BB218" s="59"/>
      <c r="BC218" s="59"/>
      <c r="BD218" s="59"/>
      <c r="BE218" s="59"/>
      <c r="BF218" s="59"/>
      <c r="BG218" s="59"/>
      <c r="BH218" s="59"/>
      <c r="BI218" s="59"/>
      <c r="BJ218" s="59"/>
    </row>
    <row r="219" spans="1:62" s="39" customFormat="1" ht="15.95" customHeight="1">
      <c r="A219" s="27">
        <v>17</v>
      </c>
      <c r="B219" s="61" t="s">
        <v>223</v>
      </c>
      <c r="C219" s="45"/>
      <c r="D219" s="46"/>
      <c r="E219" s="47"/>
      <c r="F219" s="32"/>
      <c r="G219" s="33"/>
      <c r="H219" s="32"/>
      <c r="I219" s="40"/>
      <c r="J219" s="48"/>
      <c r="K219" s="218"/>
      <c r="L219" s="49"/>
      <c r="M219" s="216"/>
      <c r="N219" s="32"/>
      <c r="O219" s="37"/>
      <c r="P219" s="32"/>
      <c r="Q219" s="37"/>
      <c r="R219" s="32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</row>
    <row r="220" spans="1:62" s="39" customFormat="1" ht="62.25" customHeight="1">
      <c r="A220" s="43">
        <v>17.010000000000002</v>
      </c>
      <c r="B220" s="83" t="s">
        <v>224</v>
      </c>
      <c r="C220" s="45" t="s">
        <v>58</v>
      </c>
      <c r="D220" s="46">
        <v>1000000</v>
      </c>
      <c r="E220" s="47">
        <v>1</v>
      </c>
      <c r="F220" s="32">
        <f>+E220*D220</f>
        <v>1000000</v>
      </c>
      <c r="G220" s="33"/>
      <c r="H220" s="32">
        <f>+G220*D220</f>
        <v>0</v>
      </c>
      <c r="I220" s="40"/>
      <c r="J220" s="48"/>
      <c r="K220" s="218"/>
      <c r="L220" s="49">
        <f>+K220*D220</f>
        <v>0</v>
      </c>
      <c r="M220" s="216">
        <v>1</v>
      </c>
      <c r="N220" s="32">
        <f>+M220*D220</f>
        <v>1000000</v>
      </c>
      <c r="O220" s="37">
        <f>IF(M220&gt;(G220+E220),M220-(G220+E220),0)</f>
        <v>0</v>
      </c>
      <c r="P220" s="32">
        <f>+O220*D220</f>
        <v>0</v>
      </c>
      <c r="Q220" s="37">
        <f>IF(M220&lt;(G220+E220),M220-(G220+E220),0)</f>
        <v>0</v>
      </c>
      <c r="R220" s="32">
        <f>+Q220*D220</f>
        <v>0</v>
      </c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</row>
    <row r="221" spans="1:62" s="39" customFormat="1" ht="14.25">
      <c r="A221" s="293" t="str">
        <f>'[5]APU ADICIONALES'!A2</f>
        <v>AD1</v>
      </c>
      <c r="B221" s="294" t="str">
        <f>'[5]APU ADICIONALES'!B2</f>
        <v>DEMOLICION DE MUROS  INCLUIR DESALOJO</v>
      </c>
      <c r="C221" s="295"/>
      <c r="D221" s="296">
        <f>'[5]APU ADICIONALES'!G2</f>
        <v>17432.72</v>
      </c>
      <c r="E221" s="297"/>
      <c r="F221" s="298"/>
      <c r="G221" s="299">
        <v>742</v>
      </c>
      <c r="H221" s="298">
        <f t="shared" ref="H221:H253" si="104">+G221*D221</f>
        <v>12935078.24</v>
      </c>
      <c r="I221" s="297"/>
      <c r="J221" s="300"/>
      <c r="K221" s="299">
        <v>742.3</v>
      </c>
      <c r="L221" s="301">
        <f t="shared" ref="L221:L253" si="105">+K221*D221</f>
        <v>12940308.056</v>
      </c>
      <c r="M221" s="302">
        <f>K221</f>
        <v>742.3</v>
      </c>
      <c r="N221" s="298">
        <f>M221*D221</f>
        <v>12940308.056</v>
      </c>
      <c r="O221" s="303"/>
      <c r="P221" s="298"/>
      <c r="Q221" s="303"/>
      <c r="R221" s="29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</row>
    <row r="222" spans="1:62" s="39" customFormat="1" ht="14.25">
      <c r="A222" s="293" t="str">
        <f>'[5]APU ADICIONALES'!A11</f>
        <v>AD2</v>
      </c>
      <c r="B222" s="294" t="str">
        <f>'[5]APU ADICIONALES'!B11</f>
        <v xml:space="preserve">DEMOLICION REPELLO CIELO RASO </v>
      </c>
      <c r="C222" s="295"/>
      <c r="D222" s="296">
        <f>'[5]APU ADICIONALES'!G11</f>
        <v>7238.2200000000021</v>
      </c>
      <c r="E222" s="297"/>
      <c r="F222" s="298"/>
      <c r="G222" s="299">
        <f>+'[4]BALANCE DE OBRA'!$M$5</f>
        <v>370.3</v>
      </c>
      <c r="H222" s="298">
        <f t="shared" si="104"/>
        <v>2680312.8660000009</v>
      </c>
      <c r="I222" s="297"/>
      <c r="J222" s="300"/>
      <c r="K222" s="299">
        <f t="shared" ref="K222:K274" si="106">G222</f>
        <v>370.3</v>
      </c>
      <c r="L222" s="301">
        <f t="shared" si="105"/>
        <v>2680312.8660000009</v>
      </c>
      <c r="M222" s="302">
        <f t="shared" ref="M222:M254" si="107">K222</f>
        <v>370.3</v>
      </c>
      <c r="N222" s="298">
        <f t="shared" ref="N222:N280" si="108">M222*D222</f>
        <v>2680312.8660000009</v>
      </c>
      <c r="O222" s="303"/>
      <c r="P222" s="298"/>
      <c r="Q222" s="303"/>
      <c r="R222" s="29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</row>
    <row r="223" spans="1:62" s="39" customFormat="1" ht="14.25">
      <c r="A223" s="293" t="str">
        <f>'[5]APU ADICIONALES'!A18</f>
        <v>AD3</v>
      </c>
      <c r="B223" s="294" t="str">
        <f>'[5]APU ADICIONALES'!B18</f>
        <v>DEMOLICION  BASE LAVADORAS</v>
      </c>
      <c r="C223" s="295"/>
      <c r="D223" s="296">
        <f>'[5]APU ADICIONALES'!G18</f>
        <v>391817.68</v>
      </c>
      <c r="E223" s="297"/>
      <c r="F223" s="298"/>
      <c r="G223" s="297">
        <v>2</v>
      </c>
      <c r="H223" s="298">
        <f t="shared" si="104"/>
        <v>783635.36</v>
      </c>
      <c r="I223" s="297"/>
      <c r="J223" s="300"/>
      <c r="K223" s="299">
        <f t="shared" si="106"/>
        <v>2</v>
      </c>
      <c r="L223" s="301">
        <f t="shared" si="105"/>
        <v>783635.36</v>
      </c>
      <c r="M223" s="302">
        <f t="shared" si="107"/>
        <v>2</v>
      </c>
      <c r="N223" s="298">
        <f t="shared" si="108"/>
        <v>783635.36</v>
      </c>
      <c r="O223" s="303"/>
      <c r="P223" s="298"/>
      <c r="Q223" s="303"/>
      <c r="R223" s="29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  <c r="AJ223" s="38"/>
      <c r="AK223" s="38"/>
      <c r="AL223" s="38"/>
      <c r="AM223" s="38"/>
      <c r="AN223" s="38"/>
      <c r="AO223" s="38"/>
      <c r="AP223" s="38"/>
      <c r="AQ223" s="38"/>
      <c r="AR223" s="38"/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8"/>
    </row>
    <row r="224" spans="1:62" s="39" customFormat="1" ht="14.25">
      <c r="A224" s="293" t="str">
        <f>'[5]APU ADICIONALES'!A25</f>
        <v>AD4</v>
      </c>
      <c r="B224" s="294" t="str">
        <f>'[5]APU ADICIONALES'!B25</f>
        <v>ANCLAJE TUBERIA AEREA</v>
      </c>
      <c r="C224" s="295"/>
      <c r="D224" s="296">
        <f>'[5]APU ADICIONALES'!G25</f>
        <v>350000</v>
      </c>
      <c r="E224" s="297"/>
      <c r="F224" s="298"/>
      <c r="G224" s="297">
        <v>1</v>
      </c>
      <c r="H224" s="298">
        <f t="shared" si="104"/>
        <v>350000</v>
      </c>
      <c r="I224" s="297"/>
      <c r="J224" s="300"/>
      <c r="K224" s="299">
        <f t="shared" si="106"/>
        <v>1</v>
      </c>
      <c r="L224" s="301">
        <f t="shared" si="105"/>
        <v>350000</v>
      </c>
      <c r="M224" s="302">
        <f t="shared" si="107"/>
        <v>1</v>
      </c>
      <c r="N224" s="298">
        <f t="shared" si="108"/>
        <v>350000</v>
      </c>
      <c r="O224" s="303"/>
      <c r="P224" s="298"/>
      <c r="Q224" s="303"/>
      <c r="R224" s="29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</row>
    <row r="225" spans="1:62" s="39" customFormat="1" ht="14.25">
      <c r="A225" s="293" t="str">
        <f>'[5]APU ADICIONALES'!A29</f>
        <v>AD5</v>
      </c>
      <c r="B225" s="294" t="str">
        <f>'[5]APU ADICIONALES'!B29</f>
        <v>EXCAVACION PROFUNDA Y/o ESPECIAL</v>
      </c>
      <c r="C225" s="295" t="s">
        <v>98</v>
      </c>
      <c r="D225" s="296">
        <f>'[5]APU ADICIONALES'!G29</f>
        <v>16951.22</v>
      </c>
      <c r="E225" s="297"/>
      <c r="F225" s="298"/>
      <c r="G225" s="297">
        <v>67</v>
      </c>
      <c r="H225" s="298">
        <f t="shared" si="104"/>
        <v>1135731.74</v>
      </c>
      <c r="I225" s="297"/>
      <c r="J225" s="300"/>
      <c r="K225" s="299">
        <f t="shared" si="106"/>
        <v>67</v>
      </c>
      <c r="L225" s="301">
        <f t="shared" si="105"/>
        <v>1135731.74</v>
      </c>
      <c r="M225" s="302">
        <f t="shared" si="107"/>
        <v>67</v>
      </c>
      <c r="N225" s="298">
        <f t="shared" si="108"/>
        <v>1135731.74</v>
      </c>
      <c r="O225" s="303"/>
      <c r="P225" s="298"/>
      <c r="Q225" s="303"/>
      <c r="R225" s="29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  <c r="AJ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</row>
    <row r="226" spans="1:62" s="39" customFormat="1" ht="28.5">
      <c r="A226" s="293" t="str">
        <f>'[5]APU ADICIONALES'!A34</f>
        <v>AD6</v>
      </c>
      <c r="B226" s="304" t="str">
        <f>'[5]APU ADICIONALES'!B34</f>
        <v>LIMPIEZA DE CAMARAS Y CAJAS COLMATADAS INFECTADAS AL 100%</v>
      </c>
      <c r="C226" s="295"/>
      <c r="D226" s="296">
        <f>'[5]APU ADICIONALES'!G34</f>
        <v>119601</v>
      </c>
      <c r="E226" s="297"/>
      <c r="F226" s="298"/>
      <c r="G226" s="297">
        <v>5</v>
      </c>
      <c r="H226" s="298">
        <f t="shared" si="104"/>
        <v>598005</v>
      </c>
      <c r="I226" s="297"/>
      <c r="J226" s="300"/>
      <c r="K226" s="299">
        <f t="shared" si="106"/>
        <v>5</v>
      </c>
      <c r="L226" s="301">
        <f t="shared" si="105"/>
        <v>598005</v>
      </c>
      <c r="M226" s="302">
        <f t="shared" si="107"/>
        <v>5</v>
      </c>
      <c r="N226" s="298">
        <f t="shared" si="108"/>
        <v>598005</v>
      </c>
      <c r="O226" s="303"/>
      <c r="P226" s="298"/>
      <c r="Q226" s="303"/>
      <c r="R226" s="29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  <c r="AJ226" s="38"/>
      <c r="AK226" s="38"/>
      <c r="AL226" s="38"/>
      <c r="AM226" s="38"/>
      <c r="AN226" s="38"/>
      <c r="AO226" s="38"/>
      <c r="AP226" s="38"/>
      <c r="AQ226" s="38"/>
      <c r="AR226" s="38"/>
      <c r="AS226" s="38"/>
      <c r="AT226" s="38"/>
      <c r="AU226" s="38"/>
      <c r="AV226" s="38"/>
      <c r="AW226" s="38"/>
      <c r="AX226" s="38"/>
      <c r="AY226" s="38"/>
      <c r="AZ226" s="38"/>
      <c r="BA226" s="38"/>
      <c r="BB226" s="38"/>
      <c r="BC226" s="38"/>
      <c r="BD226" s="38"/>
      <c r="BE226" s="38"/>
      <c r="BF226" s="38"/>
      <c r="BG226" s="38"/>
      <c r="BH226" s="38"/>
      <c r="BI226" s="38"/>
      <c r="BJ226" s="38"/>
    </row>
    <row r="227" spans="1:62" s="39" customFormat="1" ht="14.25">
      <c r="A227" s="293" t="str">
        <f>'[5]APU ADICIONALES'!A38</f>
        <v>AD7</v>
      </c>
      <c r="B227" s="294" t="str">
        <f>'[5]APU ADICIONALES'!B38</f>
        <v>VIGA DE PISO 11*22</v>
      </c>
      <c r="C227" s="295"/>
      <c r="D227" s="296">
        <f>'[5]APU ADICIONALES'!G38</f>
        <v>24892.82</v>
      </c>
      <c r="E227" s="297"/>
      <c r="F227" s="298"/>
      <c r="G227" s="297">
        <v>146</v>
      </c>
      <c r="H227" s="298">
        <f t="shared" si="104"/>
        <v>3634351.7199999997</v>
      </c>
      <c r="I227" s="297"/>
      <c r="J227" s="300"/>
      <c r="K227" s="299">
        <v>146</v>
      </c>
      <c r="L227" s="301">
        <f t="shared" si="105"/>
        <v>3634351.7199999997</v>
      </c>
      <c r="M227" s="302">
        <f t="shared" si="107"/>
        <v>146</v>
      </c>
      <c r="N227" s="298">
        <f t="shared" si="108"/>
        <v>3634351.7199999997</v>
      </c>
      <c r="O227" s="303"/>
      <c r="P227" s="298"/>
      <c r="Q227" s="303"/>
      <c r="R227" s="29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</row>
    <row r="228" spans="1:62" s="39" customFormat="1" ht="14.25">
      <c r="A228" s="293" t="e">
        <f>'[5]APU ADICIONALES'!A48</f>
        <v>#REF!</v>
      </c>
      <c r="B228" s="294" t="str">
        <f>'[5]APU ADICIONALES'!B48</f>
        <v>herramienta menor</v>
      </c>
      <c r="C228" s="295"/>
      <c r="D228" s="296">
        <f>'[5]APU ADICIONALES'!G48</f>
        <v>57.68</v>
      </c>
      <c r="E228" s="297"/>
      <c r="F228" s="298"/>
      <c r="G228" s="297">
        <v>154</v>
      </c>
      <c r="H228" s="298">
        <f t="shared" si="104"/>
        <v>8882.7199999999993</v>
      </c>
      <c r="I228" s="297"/>
      <c r="J228" s="300"/>
      <c r="K228" s="299">
        <f t="shared" si="106"/>
        <v>154</v>
      </c>
      <c r="L228" s="301">
        <f t="shared" si="105"/>
        <v>8882.7199999999993</v>
      </c>
      <c r="M228" s="302">
        <f t="shared" si="107"/>
        <v>154</v>
      </c>
      <c r="N228" s="298">
        <f t="shared" si="108"/>
        <v>8882.7199999999993</v>
      </c>
      <c r="O228" s="303"/>
      <c r="P228" s="298"/>
      <c r="Q228" s="303"/>
      <c r="R228" s="29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</row>
    <row r="229" spans="1:62" s="39" customFormat="1" ht="14.25">
      <c r="A229" s="293" t="e">
        <f>'[5]APU ADICIONALES'!A57</f>
        <v>#REF!</v>
      </c>
      <c r="B229" s="294" t="str">
        <f>'[5]APU ADICIONALES'!B57</f>
        <v>herramienta menor</v>
      </c>
      <c r="C229" s="295"/>
      <c r="D229" s="296">
        <f>'[5]APU ADICIONALES'!G57</f>
        <v>57.68</v>
      </c>
      <c r="E229" s="297"/>
      <c r="F229" s="298"/>
      <c r="G229" s="297">
        <v>39</v>
      </c>
      <c r="H229" s="298">
        <f t="shared" si="104"/>
        <v>2249.52</v>
      </c>
      <c r="I229" s="297"/>
      <c r="J229" s="300"/>
      <c r="K229" s="299">
        <f t="shared" si="106"/>
        <v>39</v>
      </c>
      <c r="L229" s="301">
        <f t="shared" si="105"/>
        <v>2249.52</v>
      </c>
      <c r="M229" s="302">
        <f t="shared" si="107"/>
        <v>39</v>
      </c>
      <c r="N229" s="298">
        <f t="shared" si="108"/>
        <v>2249.52</v>
      </c>
      <c r="O229" s="303"/>
      <c r="P229" s="298"/>
      <c r="Q229" s="303"/>
      <c r="R229" s="29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</row>
    <row r="230" spans="1:62" s="39" customFormat="1" ht="14.25">
      <c r="A230" s="293" t="e">
        <f>'[5]APU ADICIONALES'!A67</f>
        <v>#REF!</v>
      </c>
      <c r="B230" s="294" t="str">
        <f>'[5]APU ADICIONALES'!B67</f>
        <v>mano de obra  1 of. + 1 ay.</v>
      </c>
      <c r="C230" s="295"/>
      <c r="D230" s="296">
        <f>'[5]APU ADICIONALES'!G67</f>
        <v>13726</v>
      </c>
      <c r="E230" s="297"/>
      <c r="F230" s="298"/>
      <c r="G230" s="297">
        <v>157.12</v>
      </c>
      <c r="H230" s="298">
        <f t="shared" si="104"/>
        <v>2156629.12</v>
      </c>
      <c r="I230" s="297"/>
      <c r="J230" s="300"/>
      <c r="K230" s="299">
        <f t="shared" si="106"/>
        <v>157.12</v>
      </c>
      <c r="L230" s="301">
        <f t="shared" si="105"/>
        <v>2156629.12</v>
      </c>
      <c r="M230" s="302">
        <f t="shared" si="107"/>
        <v>157.12</v>
      </c>
      <c r="N230" s="298">
        <f t="shared" si="108"/>
        <v>2156629.12</v>
      </c>
      <c r="O230" s="303"/>
      <c r="P230" s="298"/>
      <c r="Q230" s="303"/>
      <c r="R230" s="29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</row>
    <row r="231" spans="1:62" s="39" customFormat="1" ht="14.25">
      <c r="A231" s="293" t="e">
        <f>'[5]APU ADICIONALES'!A78</f>
        <v>#REF!</v>
      </c>
      <c r="B231" s="294" t="str">
        <f>'[5]APU ADICIONALES'!B78</f>
        <v xml:space="preserve">mano de obra  1 of. + 1 ay. Instalacion </v>
      </c>
      <c r="C231" s="295"/>
      <c r="D231" s="296">
        <f>'[5]APU ADICIONALES'!G78</f>
        <v>20443.8</v>
      </c>
      <c r="E231" s="297"/>
      <c r="F231" s="298"/>
      <c r="G231" s="297">
        <v>18.5</v>
      </c>
      <c r="H231" s="298">
        <f t="shared" si="104"/>
        <v>378210.3</v>
      </c>
      <c r="I231" s="297"/>
      <c r="J231" s="300"/>
      <c r="K231" s="299">
        <f t="shared" si="106"/>
        <v>18.5</v>
      </c>
      <c r="L231" s="301">
        <f t="shared" si="105"/>
        <v>378210.3</v>
      </c>
      <c r="M231" s="302">
        <f t="shared" si="107"/>
        <v>18.5</v>
      </c>
      <c r="N231" s="298">
        <f t="shared" si="108"/>
        <v>378210.3</v>
      </c>
      <c r="O231" s="303"/>
      <c r="P231" s="298"/>
      <c r="Q231" s="303"/>
      <c r="R231" s="29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</row>
    <row r="232" spans="1:62" s="42" customFormat="1" ht="14.25">
      <c r="A232" s="293" t="e">
        <f>'[5]APU ADICIONALES'!A91</f>
        <v>#REF!</v>
      </c>
      <c r="B232" s="294" t="str">
        <f>'[5]APU ADICIONALES'!B91</f>
        <v>Alambre de amarre</v>
      </c>
      <c r="C232" s="295"/>
      <c r="D232" s="296">
        <f>'[5]APU ADICIONALES'!G91</f>
        <v>75</v>
      </c>
      <c r="E232" s="297"/>
      <c r="F232" s="298"/>
      <c r="G232" s="297">
        <v>2500</v>
      </c>
      <c r="H232" s="298">
        <f t="shared" si="104"/>
        <v>187500</v>
      </c>
      <c r="I232" s="297"/>
      <c r="J232" s="300"/>
      <c r="K232" s="299">
        <f t="shared" si="106"/>
        <v>2500</v>
      </c>
      <c r="L232" s="301">
        <f t="shared" si="105"/>
        <v>187500</v>
      </c>
      <c r="M232" s="302">
        <f t="shared" si="107"/>
        <v>2500</v>
      </c>
      <c r="N232" s="298">
        <f t="shared" si="108"/>
        <v>187500</v>
      </c>
      <c r="O232" s="303"/>
      <c r="P232" s="298"/>
      <c r="Q232" s="303"/>
      <c r="R232" s="298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</row>
    <row r="233" spans="1:62" s="39" customFormat="1" ht="14.25">
      <c r="A233" s="293" t="e">
        <f>'[5]APU ADICIONALES'!A98</f>
        <v>#REF!</v>
      </c>
      <c r="B233" s="304" t="e">
        <f>'[5]APU ADICIONALES'!B98</f>
        <v>#REF!</v>
      </c>
      <c r="C233" s="295"/>
      <c r="D233" s="296" t="e">
        <f>'[5]APU ADICIONALES'!G98</f>
        <v>#REF!</v>
      </c>
      <c r="E233" s="297"/>
      <c r="F233" s="298"/>
      <c r="G233" s="297">
        <v>192</v>
      </c>
      <c r="H233" s="298" t="e">
        <f t="shared" si="104"/>
        <v>#REF!</v>
      </c>
      <c r="I233" s="297"/>
      <c r="J233" s="300"/>
      <c r="K233" s="299">
        <f t="shared" si="106"/>
        <v>192</v>
      </c>
      <c r="L233" s="301" t="e">
        <f t="shared" si="105"/>
        <v>#REF!</v>
      </c>
      <c r="M233" s="302">
        <f t="shared" si="107"/>
        <v>192</v>
      </c>
      <c r="N233" s="298" t="e">
        <f t="shared" si="108"/>
        <v>#REF!</v>
      </c>
      <c r="O233" s="303"/>
      <c r="P233" s="298"/>
      <c r="Q233" s="303"/>
      <c r="R233" s="29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</row>
    <row r="234" spans="1:62" s="39" customFormat="1" ht="14.25">
      <c r="A234" s="293" t="e">
        <f>'[5]APU ADICIONALES'!A103</f>
        <v>#REF!</v>
      </c>
      <c r="B234" s="304" t="str">
        <f>'[5]APU ADICIONALES'!B103</f>
        <v>mano de obra  1 of. + 1 ay. Repello</v>
      </c>
      <c r="C234" s="295"/>
      <c r="D234" s="296">
        <f>'[5]APU ADICIONALES'!G103</f>
        <v>8921.9</v>
      </c>
      <c r="E234" s="297"/>
      <c r="F234" s="298"/>
      <c r="G234" s="297">
        <v>310</v>
      </c>
      <c r="H234" s="298">
        <f t="shared" si="104"/>
        <v>2765789</v>
      </c>
      <c r="I234" s="297"/>
      <c r="J234" s="300"/>
      <c r="K234" s="299">
        <f>+M234</f>
        <v>313.14999999999998</v>
      </c>
      <c r="L234" s="301">
        <f t="shared" si="105"/>
        <v>2793892.9849999999</v>
      </c>
      <c r="M234" s="302">
        <f>+M80-18</f>
        <v>313.14999999999998</v>
      </c>
      <c r="N234" s="298">
        <f t="shared" si="108"/>
        <v>2793892.9849999999</v>
      </c>
      <c r="O234" s="303"/>
      <c r="P234" s="298"/>
      <c r="Q234" s="303"/>
      <c r="R234" s="29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38"/>
      <c r="AM234" s="38"/>
      <c r="AN234" s="38"/>
      <c r="AO234" s="38"/>
      <c r="AP234" s="38"/>
      <c r="AQ234" s="38"/>
      <c r="AR234" s="38"/>
      <c r="AS234" s="38"/>
      <c r="AT234" s="38"/>
      <c r="AU234" s="38"/>
      <c r="AV234" s="38"/>
      <c r="AW234" s="38"/>
      <c r="AX234" s="38"/>
      <c r="AY234" s="38"/>
      <c r="AZ234" s="38"/>
      <c r="BA234" s="38"/>
      <c r="BB234" s="38"/>
      <c r="BC234" s="38"/>
      <c r="BD234" s="38"/>
      <c r="BE234" s="38"/>
      <c r="BF234" s="38"/>
      <c r="BG234" s="38"/>
      <c r="BH234" s="38"/>
      <c r="BI234" s="38"/>
      <c r="BJ234" s="38"/>
    </row>
    <row r="235" spans="1:62" s="39" customFormat="1" ht="14.25">
      <c r="A235" s="293" t="e">
        <f>'[5]APU ADICIONALES'!A203</f>
        <v>#REF!</v>
      </c>
      <c r="B235" s="294" t="str">
        <f>'[5]APU ADICIONALES'!B203</f>
        <v>Mano de obra incluye armason en listones inst malla resanes</v>
      </c>
      <c r="C235" s="295"/>
      <c r="D235" s="296">
        <f>'[5]APU ADICIONALES'!G203</f>
        <v>16882.98</v>
      </c>
      <c r="E235" s="297"/>
      <c r="F235" s="298"/>
      <c r="G235" s="297">
        <v>29.6</v>
      </c>
      <c r="H235" s="298">
        <f t="shared" si="104"/>
        <v>499736.20799999998</v>
      </c>
      <c r="I235" s="297"/>
      <c r="J235" s="300"/>
      <c r="K235" s="299">
        <f t="shared" si="106"/>
        <v>29.6</v>
      </c>
      <c r="L235" s="301">
        <f t="shared" si="105"/>
        <v>499736.20799999998</v>
      </c>
      <c r="M235" s="302">
        <f>K235+2</f>
        <v>31.6</v>
      </c>
      <c r="N235" s="298">
        <f t="shared" si="108"/>
        <v>533502.16800000006</v>
      </c>
      <c r="O235" s="303"/>
      <c r="P235" s="298"/>
      <c r="Q235" s="303"/>
      <c r="R235" s="29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38"/>
      <c r="AM235" s="38"/>
      <c r="AN235" s="38"/>
      <c r="AO235" s="38"/>
      <c r="AP235" s="38"/>
      <c r="AQ235" s="38"/>
      <c r="AR235" s="38"/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8"/>
    </row>
    <row r="236" spans="1:62" s="39" customFormat="1" ht="14.25">
      <c r="A236" s="293" t="e">
        <f>'[5]APU ADICIONALES'!A119</f>
        <v>#REF!</v>
      </c>
      <c r="B236" s="304" t="str">
        <f>'[5]APU ADICIONALES'!B119</f>
        <v>Estuco acrilico profesional</v>
      </c>
      <c r="C236" s="295"/>
      <c r="D236" s="296">
        <f>'[5]APU ADICIONALES'!G119</f>
        <v>4038.96</v>
      </c>
      <c r="E236" s="297"/>
      <c r="F236" s="298"/>
      <c r="G236" s="297">
        <f>32.84+18+10</f>
        <v>60.84</v>
      </c>
      <c r="H236" s="298">
        <f t="shared" si="104"/>
        <v>245730.32640000002</v>
      </c>
      <c r="I236" s="297"/>
      <c r="J236" s="300"/>
      <c r="K236" s="299">
        <f t="shared" si="106"/>
        <v>60.84</v>
      </c>
      <c r="L236" s="301">
        <f t="shared" si="105"/>
        <v>245730.32640000002</v>
      </c>
      <c r="M236" s="302">
        <f t="shared" si="107"/>
        <v>60.84</v>
      </c>
      <c r="N236" s="298">
        <f t="shared" si="108"/>
        <v>245730.32640000002</v>
      </c>
      <c r="O236" s="303"/>
      <c r="P236" s="298"/>
      <c r="Q236" s="303"/>
      <c r="R236" s="29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  <c r="AJ236" s="38"/>
      <c r="AK236" s="38"/>
      <c r="AL236" s="38"/>
      <c r="AM236" s="38"/>
      <c r="AN236" s="38"/>
      <c r="AO236" s="38"/>
      <c r="AP236" s="38"/>
      <c r="AQ236" s="38"/>
      <c r="AR236" s="38"/>
      <c r="AS236" s="38"/>
      <c r="AT236" s="38"/>
      <c r="AU236" s="38"/>
      <c r="AV236" s="38"/>
      <c r="AW236" s="38"/>
      <c r="AX236" s="38"/>
      <c r="AY236" s="38"/>
      <c r="AZ236" s="38"/>
      <c r="BA236" s="38"/>
      <c r="BB236" s="38"/>
      <c r="BC236" s="38"/>
      <c r="BD236" s="38"/>
      <c r="BE236" s="38"/>
      <c r="BF236" s="38"/>
      <c r="BG236" s="38"/>
      <c r="BH236" s="38"/>
      <c r="BI236" s="38"/>
      <c r="BJ236" s="38"/>
    </row>
    <row r="237" spans="1:62" s="39" customFormat="1" ht="14.25">
      <c r="A237" s="293" t="e">
        <f>'[5]APU ADICIONALES'!A131</f>
        <v>#REF!</v>
      </c>
      <c r="B237" s="294" t="str">
        <f>'[5]APU ADICIONALES'!B131</f>
        <v>mano de obra  1 of. + 1 ay.</v>
      </c>
      <c r="C237" s="295" t="s">
        <v>104</v>
      </c>
      <c r="D237" s="296">
        <f>'[5]APU ADICIONALES'!G131</f>
        <v>4117.8</v>
      </c>
      <c r="E237" s="297"/>
      <c r="F237" s="298"/>
      <c r="G237" s="297">
        <v>184</v>
      </c>
      <c r="H237" s="298">
        <f t="shared" si="104"/>
        <v>757675.20000000007</v>
      </c>
      <c r="I237" s="297"/>
      <c r="J237" s="300"/>
      <c r="K237" s="299">
        <f t="shared" si="106"/>
        <v>184</v>
      </c>
      <c r="L237" s="301">
        <f t="shared" si="105"/>
        <v>757675.20000000007</v>
      </c>
      <c r="M237" s="302">
        <f t="shared" si="107"/>
        <v>184</v>
      </c>
      <c r="N237" s="298">
        <f t="shared" si="108"/>
        <v>757675.20000000007</v>
      </c>
      <c r="O237" s="303"/>
      <c r="P237" s="298"/>
      <c r="Q237" s="303"/>
      <c r="R237" s="29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  <c r="AJ237" s="38"/>
      <c r="AK237" s="38"/>
      <c r="AL237" s="38"/>
      <c r="AM237" s="38"/>
      <c r="AN237" s="38"/>
      <c r="AO237" s="38"/>
      <c r="AP237" s="38"/>
      <c r="AQ237" s="38"/>
      <c r="AR237" s="38"/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8"/>
    </row>
    <row r="238" spans="1:62" s="39" customFormat="1" ht="14.25">
      <c r="A238" s="293" t="e">
        <f>'[5]APU ADICIONALES'!A137</f>
        <v>#REF!</v>
      </c>
      <c r="B238" s="294" t="str">
        <f>'[5]APU ADICIONALES'!B137</f>
        <v>cemento Blanco</v>
      </c>
      <c r="C238" s="295" t="s">
        <v>104</v>
      </c>
      <c r="D238" s="296">
        <f>'[5]APU ADICIONALES'!G137</f>
        <v>133</v>
      </c>
      <c r="E238" s="297"/>
      <c r="F238" s="298"/>
      <c r="G238" s="297">
        <v>184</v>
      </c>
      <c r="H238" s="298">
        <f t="shared" si="104"/>
        <v>24472</v>
      </c>
      <c r="I238" s="297"/>
      <c r="J238" s="300"/>
      <c r="K238" s="299">
        <f t="shared" si="106"/>
        <v>184</v>
      </c>
      <c r="L238" s="301">
        <f t="shared" si="105"/>
        <v>24472</v>
      </c>
      <c r="M238" s="302">
        <f t="shared" si="107"/>
        <v>184</v>
      </c>
      <c r="N238" s="298">
        <f t="shared" si="108"/>
        <v>24472</v>
      </c>
      <c r="O238" s="303"/>
      <c r="P238" s="298"/>
      <c r="Q238" s="303"/>
      <c r="R238" s="29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</row>
    <row r="239" spans="1:62" s="39" customFormat="1" ht="15">
      <c r="A239" s="305" t="e">
        <f>'[5]APU ADICIONALES'!A154</f>
        <v>#REF!</v>
      </c>
      <c r="B239" s="294" t="str">
        <f>'[5]APU ADICIONALES'!B154</f>
        <v>cemento Blanco</v>
      </c>
      <c r="C239" s="295" t="s">
        <v>104</v>
      </c>
      <c r="D239" s="296">
        <f>'[5]APU ADICIONALES'!G154</f>
        <v>133</v>
      </c>
      <c r="E239" s="297"/>
      <c r="F239" s="298"/>
      <c r="G239" s="297">
        <v>655</v>
      </c>
      <c r="H239" s="298">
        <f t="shared" si="104"/>
        <v>87115</v>
      </c>
      <c r="I239" s="297"/>
      <c r="J239" s="300"/>
      <c r="K239" s="299">
        <v>558</v>
      </c>
      <c r="L239" s="301">
        <f t="shared" si="105"/>
        <v>74214</v>
      </c>
      <c r="M239" s="302">
        <f t="shared" si="107"/>
        <v>558</v>
      </c>
      <c r="N239" s="298">
        <f t="shared" si="108"/>
        <v>74214</v>
      </c>
      <c r="O239" s="303"/>
      <c r="P239" s="298"/>
      <c r="Q239" s="303"/>
      <c r="R239" s="29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8"/>
    </row>
    <row r="240" spans="1:62" s="39" customFormat="1" ht="15">
      <c r="A240" s="305"/>
      <c r="B240" s="294" t="str">
        <f>'[5]APU ADICIONALES'!B147</f>
        <v>mano de obra  1 of. + 1 ay.</v>
      </c>
      <c r="C240" s="295" t="s">
        <v>104</v>
      </c>
      <c r="D240" s="296">
        <f>'[5]APU ADICIONALES'!G147</f>
        <v>4117.8</v>
      </c>
      <c r="E240" s="297"/>
      <c r="F240" s="298"/>
      <c r="G240" s="297">
        <v>655</v>
      </c>
      <c r="H240" s="298">
        <f t="shared" si="104"/>
        <v>2697159</v>
      </c>
      <c r="I240" s="297"/>
      <c r="J240" s="300"/>
      <c r="K240" s="299">
        <v>558</v>
      </c>
      <c r="L240" s="301">
        <f t="shared" si="105"/>
        <v>2297732.4</v>
      </c>
      <c r="M240" s="302">
        <f t="shared" si="107"/>
        <v>558</v>
      </c>
      <c r="N240" s="298">
        <f t="shared" si="108"/>
        <v>2297732.4</v>
      </c>
      <c r="O240" s="303"/>
      <c r="P240" s="298"/>
      <c r="Q240" s="303"/>
      <c r="R240" s="29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</row>
    <row r="241" spans="1:62" s="39" customFormat="1" ht="15">
      <c r="A241" s="305"/>
      <c r="B241" s="294" t="str">
        <f>'[5]APU ADICIONALES'!B167</f>
        <v>mortero 1:4</v>
      </c>
      <c r="C241" s="295" t="s">
        <v>104</v>
      </c>
      <c r="D241" s="296">
        <f>'[5]APU ADICIONALES'!G167</f>
        <v>759.53200000000004</v>
      </c>
      <c r="E241" s="297"/>
      <c r="F241" s="298"/>
      <c r="G241" s="297"/>
      <c r="H241" s="298"/>
      <c r="I241" s="297"/>
      <c r="J241" s="300"/>
      <c r="K241" s="299">
        <v>255</v>
      </c>
      <c r="L241" s="301">
        <f t="shared" si="105"/>
        <v>193680.66</v>
      </c>
      <c r="M241" s="302">
        <f t="shared" si="107"/>
        <v>255</v>
      </c>
      <c r="N241" s="298">
        <f t="shared" si="108"/>
        <v>193680.66</v>
      </c>
      <c r="O241" s="303"/>
      <c r="P241" s="298"/>
      <c r="Q241" s="303"/>
      <c r="R241" s="29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</row>
    <row r="242" spans="1:62" s="39" customFormat="1" ht="14.25">
      <c r="A242" s="293" t="e">
        <f>'[5]APU ADICIONALES'!A161</f>
        <v>#REF!</v>
      </c>
      <c r="B242" s="306" t="str">
        <f>'[5]APU ADICIONALES'!B161</f>
        <v>mano de obra  1 of. + 1 ay.</v>
      </c>
      <c r="C242" s="295" t="s">
        <v>104</v>
      </c>
      <c r="D242" s="296">
        <f>'[5]APU ADICIONALES'!G161</f>
        <v>2058.9</v>
      </c>
      <c r="E242" s="297"/>
      <c r="F242" s="298"/>
      <c r="G242" s="297"/>
      <c r="H242" s="298">
        <f t="shared" si="104"/>
        <v>0</v>
      </c>
      <c r="I242" s="297"/>
      <c r="J242" s="300"/>
      <c r="K242" s="299">
        <v>255</v>
      </c>
      <c r="L242" s="301">
        <f t="shared" si="105"/>
        <v>525019.5</v>
      </c>
      <c r="M242" s="302">
        <f t="shared" si="107"/>
        <v>255</v>
      </c>
      <c r="N242" s="298">
        <f t="shared" si="108"/>
        <v>525019.5</v>
      </c>
      <c r="O242" s="303"/>
      <c r="P242" s="298"/>
      <c r="Q242" s="303"/>
      <c r="R242" s="29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  <c r="AJ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  <c r="BD242" s="38"/>
      <c r="BE242" s="38"/>
      <c r="BF242" s="38"/>
      <c r="BG242" s="38"/>
      <c r="BH242" s="38"/>
      <c r="BI242" s="38"/>
      <c r="BJ242" s="38"/>
    </row>
    <row r="243" spans="1:62" s="39" customFormat="1" ht="14.25">
      <c r="A243" s="293" t="e">
        <f>'[5]APU ADICIONALES'!A176</f>
        <v>#REF!</v>
      </c>
      <c r="B243" s="306" t="str">
        <f>'[5]APU ADICIONALES'!B176</f>
        <v>Mano de obra para meson de 0,70 y 0,10 de alt</v>
      </c>
      <c r="C243" s="295" t="s">
        <v>104</v>
      </c>
      <c r="D243" s="296">
        <f>'[5]APU ADICIONALES'!G176</f>
        <v>16013.7</v>
      </c>
      <c r="E243" s="297"/>
      <c r="F243" s="298"/>
      <c r="G243" s="297">
        <v>9.27</v>
      </c>
      <c r="H243" s="298">
        <f t="shared" si="104"/>
        <v>148446.99900000001</v>
      </c>
      <c r="I243" s="297"/>
      <c r="J243" s="300"/>
      <c r="K243" s="299">
        <f t="shared" si="106"/>
        <v>9.27</v>
      </c>
      <c r="L243" s="301">
        <f t="shared" si="105"/>
        <v>148446.99900000001</v>
      </c>
      <c r="M243" s="302">
        <f t="shared" si="107"/>
        <v>9.27</v>
      </c>
      <c r="N243" s="298">
        <f t="shared" si="108"/>
        <v>148446.99900000001</v>
      </c>
      <c r="O243" s="303"/>
      <c r="P243" s="298"/>
      <c r="Q243" s="303"/>
      <c r="R243" s="29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8"/>
    </row>
    <row r="244" spans="1:62" s="39" customFormat="1" ht="14.25">
      <c r="A244" s="293"/>
      <c r="B244" s="306" t="str">
        <f>'[5]APU ADICIONALES'!B211</f>
        <v xml:space="preserve">mano de obra </v>
      </c>
      <c r="C244" s="295" t="s">
        <v>104</v>
      </c>
      <c r="D244" s="296">
        <f>'[5]APU ADICIONALES'!G211</f>
        <v>3410.0619999999949</v>
      </c>
      <c r="E244" s="297"/>
      <c r="F244" s="298"/>
      <c r="G244" s="297">
        <v>105</v>
      </c>
      <c r="H244" s="298">
        <f t="shared" si="104"/>
        <v>358056.50999999949</v>
      </c>
      <c r="I244" s="297"/>
      <c r="J244" s="300"/>
      <c r="K244" s="299"/>
      <c r="L244" s="301">
        <f t="shared" si="105"/>
        <v>0</v>
      </c>
      <c r="M244" s="302">
        <f t="shared" si="107"/>
        <v>0</v>
      </c>
      <c r="N244" s="298">
        <f t="shared" si="108"/>
        <v>0</v>
      </c>
      <c r="O244" s="303"/>
      <c r="P244" s="298"/>
      <c r="Q244" s="303"/>
      <c r="R244" s="29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</row>
    <row r="245" spans="1:62" s="39" customFormat="1" ht="14.25">
      <c r="A245" s="293" t="e">
        <f>'[5]APU ADICIONALES'!A125</f>
        <v>#REF!</v>
      </c>
      <c r="B245" s="306" t="str">
        <f>'[5]APU ADICIONALES'!B125</f>
        <v>concreto 3000</v>
      </c>
      <c r="C245" s="295" t="s">
        <v>63</v>
      </c>
      <c r="D245" s="296">
        <f>'[5]APU ADICIONALES'!G125</f>
        <v>2250</v>
      </c>
      <c r="E245" s="297"/>
      <c r="F245" s="298"/>
      <c r="G245" s="297">
        <v>1</v>
      </c>
      <c r="H245" s="298">
        <f t="shared" si="104"/>
        <v>2250</v>
      </c>
      <c r="I245" s="297"/>
      <c r="J245" s="300"/>
      <c r="K245" s="299">
        <f t="shared" si="106"/>
        <v>1</v>
      </c>
      <c r="L245" s="301">
        <f t="shared" si="105"/>
        <v>2250</v>
      </c>
      <c r="M245" s="302">
        <f t="shared" si="107"/>
        <v>1</v>
      </c>
      <c r="N245" s="298">
        <f t="shared" si="108"/>
        <v>2250</v>
      </c>
      <c r="O245" s="303"/>
      <c r="P245" s="298"/>
      <c r="Q245" s="303"/>
      <c r="R245" s="29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</row>
    <row r="246" spans="1:62" s="39" customFormat="1" ht="14.25">
      <c r="A246" s="293" t="e">
        <f>'[5]APU ADICIONALES'!A221</f>
        <v>#REF!</v>
      </c>
      <c r="B246" s="306" t="e">
        <f>'[5]APU ADICIONALES'!B221</f>
        <v>#REF!</v>
      </c>
      <c r="C246" s="295" t="s">
        <v>39</v>
      </c>
      <c r="D246" s="296" t="e">
        <f>'[5]APU ADICIONALES'!G221</f>
        <v>#REF!</v>
      </c>
      <c r="E246" s="297"/>
      <c r="F246" s="298"/>
      <c r="G246" s="297">
        <v>85</v>
      </c>
      <c r="H246" s="298" t="e">
        <f t="shared" si="104"/>
        <v>#REF!</v>
      </c>
      <c r="I246" s="297"/>
      <c r="J246" s="300"/>
      <c r="K246" s="299">
        <f t="shared" si="106"/>
        <v>85</v>
      </c>
      <c r="L246" s="301" t="e">
        <f t="shared" si="105"/>
        <v>#REF!</v>
      </c>
      <c r="M246" s="302">
        <f t="shared" si="107"/>
        <v>85</v>
      </c>
      <c r="N246" s="298" t="e">
        <f t="shared" si="108"/>
        <v>#REF!</v>
      </c>
      <c r="O246" s="303"/>
      <c r="P246" s="298"/>
      <c r="Q246" s="303"/>
      <c r="R246" s="29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/>
      <c r="AL246" s="38"/>
      <c r="AM246" s="38"/>
      <c r="AN246" s="38"/>
      <c r="AO246" s="38"/>
      <c r="AP246" s="38"/>
      <c r="AQ246" s="38"/>
      <c r="AR246" s="38"/>
      <c r="AS246" s="38"/>
      <c r="AT246" s="38"/>
      <c r="AU246" s="38"/>
      <c r="AV246" s="38"/>
      <c r="AW246" s="38"/>
      <c r="AX246" s="38"/>
      <c r="AY246" s="38"/>
      <c r="AZ246" s="38"/>
      <c r="BA246" s="38"/>
      <c r="BB246" s="38"/>
      <c r="BC246" s="38"/>
      <c r="BD246" s="38"/>
      <c r="BE246" s="38"/>
      <c r="BF246" s="38"/>
      <c r="BG246" s="38"/>
      <c r="BH246" s="38"/>
      <c r="BI246" s="38"/>
      <c r="BJ246" s="38"/>
    </row>
    <row r="247" spans="1:62" s="39" customFormat="1" ht="30" customHeight="1">
      <c r="A247" s="293"/>
      <c r="B247" s="306" t="e">
        <f>'[5]APU ADICIONALES'!B226</f>
        <v>#REF!</v>
      </c>
      <c r="C247" s="295" t="s">
        <v>39</v>
      </c>
      <c r="D247" s="296" t="e">
        <f>'[5]APU ADICIONALES'!G226</f>
        <v>#REF!</v>
      </c>
      <c r="E247" s="297"/>
      <c r="F247" s="298"/>
      <c r="G247" s="297">
        <f>167.6+18.9</f>
        <v>186.5</v>
      </c>
      <c r="H247" s="298" t="e">
        <f t="shared" si="104"/>
        <v>#REF!</v>
      </c>
      <c r="I247" s="297"/>
      <c r="J247" s="300"/>
      <c r="K247" s="299">
        <f t="shared" si="106"/>
        <v>186.5</v>
      </c>
      <c r="L247" s="301" t="e">
        <f t="shared" si="105"/>
        <v>#REF!</v>
      </c>
      <c r="M247" s="302">
        <f t="shared" si="107"/>
        <v>186.5</v>
      </c>
      <c r="N247" s="298" t="e">
        <f t="shared" si="108"/>
        <v>#REF!</v>
      </c>
      <c r="O247" s="303"/>
      <c r="P247" s="298"/>
      <c r="Q247" s="303"/>
      <c r="R247" s="29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  <c r="AJ247" s="38"/>
      <c r="AK247" s="38"/>
      <c r="AL247" s="38"/>
      <c r="AM247" s="38"/>
      <c r="AN247" s="38"/>
      <c r="AO247" s="38"/>
      <c r="AP247" s="38"/>
      <c r="AQ247" s="38"/>
      <c r="AR247" s="38"/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8"/>
    </row>
    <row r="248" spans="1:62" s="39" customFormat="1" ht="14.25">
      <c r="A248" s="293"/>
      <c r="B248" s="306" t="s">
        <v>225</v>
      </c>
      <c r="C248" s="295"/>
      <c r="D248" s="296"/>
      <c r="E248" s="297"/>
      <c r="F248" s="298"/>
      <c r="G248" s="297"/>
      <c r="H248" s="298">
        <f t="shared" si="104"/>
        <v>0</v>
      </c>
      <c r="I248" s="297"/>
      <c r="J248" s="300"/>
      <c r="K248" s="299">
        <f t="shared" si="106"/>
        <v>0</v>
      </c>
      <c r="L248" s="301">
        <f t="shared" si="105"/>
        <v>0</v>
      </c>
      <c r="M248" s="302">
        <f t="shared" si="107"/>
        <v>0</v>
      </c>
      <c r="N248" s="298">
        <f t="shared" si="108"/>
        <v>0</v>
      </c>
      <c r="O248" s="303"/>
      <c r="P248" s="298"/>
      <c r="Q248" s="303"/>
      <c r="R248" s="29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  <c r="AJ248" s="38"/>
      <c r="AK248" s="38"/>
      <c r="AL248" s="38"/>
      <c r="AM248" s="38"/>
      <c r="AN248" s="38"/>
      <c r="AO248" s="38"/>
      <c r="AP248" s="38"/>
      <c r="AQ248" s="38"/>
      <c r="AR248" s="38"/>
      <c r="AS248" s="38"/>
      <c r="AT248" s="38"/>
      <c r="AU248" s="38"/>
      <c r="AV248" s="38"/>
      <c r="AW248" s="38"/>
      <c r="AX248" s="38"/>
      <c r="AY248" s="38"/>
      <c r="AZ248" s="38"/>
      <c r="BA248" s="38"/>
      <c r="BB248" s="38"/>
      <c r="BC248" s="38"/>
      <c r="BD248" s="38"/>
      <c r="BE248" s="38"/>
      <c r="BF248" s="38"/>
      <c r="BG248" s="38"/>
      <c r="BH248" s="38"/>
      <c r="BI248" s="38"/>
      <c r="BJ248" s="38"/>
    </row>
    <row r="249" spans="1:62" s="39" customFormat="1" ht="42.75" customHeight="1">
      <c r="A249" s="293"/>
      <c r="B249" s="306" t="str">
        <f>'[5]APU ADICIONALES'!B193</f>
        <v>Mortero 1:4</v>
      </c>
      <c r="C249" s="295" t="s">
        <v>39</v>
      </c>
      <c r="D249" s="296"/>
      <c r="E249" s="297"/>
      <c r="F249" s="298"/>
      <c r="G249" s="297">
        <v>18</v>
      </c>
      <c r="H249" s="298">
        <f t="shared" si="104"/>
        <v>0</v>
      </c>
      <c r="I249" s="297"/>
      <c r="J249" s="300"/>
      <c r="K249" s="299">
        <f t="shared" si="106"/>
        <v>18</v>
      </c>
      <c r="L249" s="301">
        <f t="shared" si="105"/>
        <v>0</v>
      </c>
      <c r="M249" s="302">
        <f t="shared" si="107"/>
        <v>18</v>
      </c>
      <c r="N249" s="298">
        <f t="shared" si="108"/>
        <v>0</v>
      </c>
      <c r="O249" s="303"/>
      <c r="P249" s="298"/>
      <c r="Q249" s="303"/>
      <c r="R249" s="29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</row>
    <row r="250" spans="1:62" s="39" customFormat="1" ht="14.25">
      <c r="A250" s="293"/>
      <c r="B250" s="306" t="str">
        <f>'[5]APU ADICIONALES'!B232</f>
        <v>Platina de 1 1/4 x 1/4</v>
      </c>
      <c r="C250" s="295" t="s">
        <v>63</v>
      </c>
      <c r="D250" s="296">
        <f>'[5]APU ADICIONALES'!G232</f>
        <v>29160</v>
      </c>
      <c r="E250" s="297"/>
      <c r="F250" s="298"/>
      <c r="G250" s="297"/>
      <c r="H250" s="298">
        <f t="shared" si="104"/>
        <v>0</v>
      </c>
      <c r="I250" s="297"/>
      <c r="J250" s="300"/>
      <c r="K250" s="299">
        <f t="shared" si="106"/>
        <v>0</v>
      </c>
      <c r="L250" s="301">
        <f t="shared" si="105"/>
        <v>0</v>
      </c>
      <c r="M250" s="302">
        <f t="shared" si="107"/>
        <v>0</v>
      </c>
      <c r="N250" s="298">
        <f t="shared" si="108"/>
        <v>0</v>
      </c>
      <c r="O250" s="303"/>
      <c r="P250" s="298"/>
      <c r="Q250" s="303"/>
      <c r="R250" s="29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</row>
    <row r="251" spans="1:62" s="39" customFormat="1" ht="14.25">
      <c r="A251" s="293"/>
      <c r="B251" s="306" t="str">
        <f>'[5]APU ADICIONALES'!B240</f>
        <v>herramienta menor</v>
      </c>
      <c r="C251" s="295" t="s">
        <v>39</v>
      </c>
      <c r="D251" s="296">
        <f>'[5]APU ADICIONALES'!G240</f>
        <v>57.68</v>
      </c>
      <c r="E251" s="297"/>
      <c r="F251" s="298"/>
      <c r="G251" s="297">
        <f>299+18</f>
        <v>317</v>
      </c>
      <c r="H251" s="298">
        <f t="shared" si="104"/>
        <v>18284.560000000001</v>
      </c>
      <c r="I251" s="297"/>
      <c r="J251" s="300"/>
      <c r="K251" s="299">
        <f t="shared" si="106"/>
        <v>317</v>
      </c>
      <c r="L251" s="301">
        <f t="shared" si="105"/>
        <v>18284.560000000001</v>
      </c>
      <c r="M251" s="302">
        <f>+M80</f>
        <v>331.15</v>
      </c>
      <c r="N251" s="298">
        <f t="shared" si="108"/>
        <v>19100.732</v>
      </c>
      <c r="O251" s="303"/>
      <c r="P251" s="298"/>
      <c r="Q251" s="303"/>
      <c r="R251" s="29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38"/>
      <c r="AJ251" s="38"/>
      <c r="AK251" s="38"/>
      <c r="AL251" s="38"/>
      <c r="AM251" s="38"/>
      <c r="AN251" s="38"/>
      <c r="AO251" s="38"/>
      <c r="AP251" s="38"/>
      <c r="AQ251" s="38"/>
      <c r="AR251" s="38"/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8"/>
    </row>
    <row r="252" spans="1:62" s="39" customFormat="1" ht="28.5">
      <c r="A252" s="293"/>
      <c r="B252" s="306" t="str">
        <f>'[5]APU ADICIONALES'!B248</f>
        <v>ANALISIS UNITARIOS PARA MUROS EN FIBROCEMENTO</v>
      </c>
      <c r="C252" s="295" t="s">
        <v>39</v>
      </c>
      <c r="D252" s="296" t="e">
        <f>'[5]APU ADICIONALES'!G248</f>
        <v>#REF!</v>
      </c>
      <c r="E252" s="297"/>
      <c r="F252" s="298"/>
      <c r="G252" s="297">
        <v>616</v>
      </c>
      <c r="H252" s="298" t="e">
        <f t="shared" si="104"/>
        <v>#REF!</v>
      </c>
      <c r="I252" s="297"/>
      <c r="J252" s="300"/>
      <c r="K252" s="299"/>
      <c r="L252" s="301"/>
      <c r="M252" s="302">
        <v>615.4</v>
      </c>
      <c r="N252" s="298" t="e">
        <f t="shared" si="108"/>
        <v>#REF!</v>
      </c>
      <c r="O252" s="303"/>
      <c r="P252" s="298"/>
      <c r="Q252" s="303"/>
      <c r="R252" s="29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  <c r="AJ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</row>
    <row r="253" spans="1:62" s="39" customFormat="1" ht="14.25">
      <c r="A253" s="293"/>
      <c r="B253" s="306" t="s">
        <v>226</v>
      </c>
      <c r="C253" s="295" t="s">
        <v>58</v>
      </c>
      <c r="D253" s="296">
        <v>2600000</v>
      </c>
      <c r="E253" s="297"/>
      <c r="F253" s="298"/>
      <c r="G253" s="297">
        <v>1</v>
      </c>
      <c r="H253" s="298">
        <f t="shared" si="104"/>
        <v>2600000</v>
      </c>
      <c r="I253" s="297"/>
      <c r="J253" s="300"/>
      <c r="K253" s="299">
        <f t="shared" si="106"/>
        <v>1</v>
      </c>
      <c r="L253" s="301">
        <f t="shared" si="105"/>
        <v>2600000</v>
      </c>
      <c r="M253" s="302">
        <f t="shared" si="107"/>
        <v>1</v>
      </c>
      <c r="N253" s="298">
        <f t="shared" si="108"/>
        <v>2600000</v>
      </c>
      <c r="O253" s="303"/>
      <c r="P253" s="298"/>
      <c r="Q253" s="303"/>
      <c r="R253" s="29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  <c r="AJ253" s="38"/>
      <c r="AK253" s="38"/>
      <c r="AL253" s="38"/>
      <c r="AM253" s="38"/>
      <c r="AN253" s="38"/>
      <c r="AO253" s="38"/>
      <c r="AP253" s="38"/>
      <c r="AQ253" s="38"/>
      <c r="AR253" s="38"/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8"/>
    </row>
    <row r="254" spans="1:62" s="39" customFormat="1" ht="14.25">
      <c r="A254" s="293"/>
      <c r="B254" s="306" t="s">
        <v>227</v>
      </c>
      <c r="C254" s="295" t="s">
        <v>49</v>
      </c>
      <c r="D254" s="296">
        <v>616</v>
      </c>
      <c r="E254" s="297"/>
      <c r="F254" s="298"/>
      <c r="G254" s="297"/>
      <c r="H254" s="298"/>
      <c r="I254" s="297"/>
      <c r="J254" s="300"/>
      <c r="K254" s="299">
        <v>616</v>
      </c>
      <c r="L254" s="301"/>
      <c r="M254" s="302">
        <f t="shared" si="107"/>
        <v>616</v>
      </c>
      <c r="N254" s="298">
        <f t="shared" si="108"/>
        <v>379456</v>
      </c>
      <c r="O254" s="303"/>
      <c r="P254" s="298"/>
      <c r="Q254" s="303"/>
      <c r="R254" s="29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38"/>
      <c r="AJ254" s="38"/>
      <c r="AK254" s="38"/>
      <c r="AL254" s="38"/>
      <c r="AM254" s="38"/>
      <c r="AN254" s="38"/>
      <c r="AO254" s="38"/>
      <c r="AP254" s="38"/>
      <c r="AQ254" s="38"/>
      <c r="AR254" s="38"/>
      <c r="AS254" s="38"/>
      <c r="AT254" s="38"/>
      <c r="AU254" s="38"/>
      <c r="AV254" s="38"/>
      <c r="AW254" s="38"/>
      <c r="AX254" s="38"/>
      <c r="AY254" s="38"/>
      <c r="AZ254" s="38"/>
      <c r="BA254" s="38"/>
      <c r="BB254" s="38"/>
      <c r="BC254" s="38"/>
      <c r="BD254" s="38"/>
      <c r="BE254" s="38"/>
      <c r="BF254" s="38"/>
      <c r="BG254" s="38"/>
      <c r="BH254" s="38"/>
      <c r="BI254" s="38"/>
      <c r="BJ254" s="38"/>
    </row>
    <row r="255" spans="1:62" s="39" customFormat="1" ht="42.75">
      <c r="A255" s="293"/>
      <c r="B255" s="306" t="str">
        <f>'[5]APUS ZONA LAVADORAS'!B2</f>
        <v>DEMOLICION DE PLACA ALIGERADA INCLUYE ESCARIFICACION DE VIGUETAS  y RETIRO DE AGUA ACUMULADA BAJO PLACA</v>
      </c>
      <c r="C255" s="295" t="s">
        <v>41</v>
      </c>
      <c r="D255" s="296">
        <f>'[5]APUS ZONA LAVADORAS'!G2</f>
        <v>34025.480000000003</v>
      </c>
      <c r="E255" s="297"/>
      <c r="F255" s="298"/>
      <c r="G255" s="297">
        <f>'[5]APUS ZONA LAVADORAS'!K2</f>
        <v>14.94</v>
      </c>
      <c r="H255" s="298"/>
      <c r="I255" s="297"/>
      <c r="J255" s="300"/>
      <c r="K255" s="299"/>
      <c r="L255" s="301"/>
      <c r="M255" s="307">
        <v>14.94</v>
      </c>
      <c r="N255" s="298">
        <f t="shared" si="108"/>
        <v>508340.67120000004</v>
      </c>
      <c r="O255" s="303"/>
      <c r="P255" s="298"/>
      <c r="Q255" s="303"/>
      <c r="R255" s="29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38"/>
      <c r="AK255" s="38"/>
      <c r="AL255" s="38"/>
      <c r="AM255" s="38"/>
      <c r="AN255" s="38"/>
      <c r="AO255" s="38"/>
      <c r="AP255" s="38"/>
      <c r="AQ255" s="38"/>
      <c r="AR255" s="38"/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8"/>
    </row>
    <row r="256" spans="1:62" s="39" customFormat="1" ht="14.25">
      <c r="A256" s="293"/>
      <c r="B256" s="306" t="str">
        <f>'[5]APUS ZONA LAVADORAS'!B7</f>
        <v>ESCARIFICACION DE NERVIOS EN CONCRETO</v>
      </c>
      <c r="C256" s="295"/>
      <c r="D256" s="296">
        <f>'[5]APUS ZONA LAVADORAS'!G7</f>
        <v>5346.08</v>
      </c>
      <c r="E256" s="297"/>
      <c r="F256" s="298"/>
      <c r="G256" s="297">
        <f>'[5]APUS ZONA LAVADORAS'!K3</f>
        <v>55.1</v>
      </c>
      <c r="H256" s="298"/>
      <c r="I256" s="297"/>
      <c r="J256" s="300"/>
      <c r="K256" s="299"/>
      <c r="L256" s="301"/>
      <c r="M256" s="307">
        <v>55.1</v>
      </c>
      <c r="N256" s="298">
        <f t="shared" si="108"/>
        <v>294569.00800000003</v>
      </c>
      <c r="O256" s="303"/>
      <c r="P256" s="298"/>
      <c r="Q256" s="303"/>
      <c r="R256" s="29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38"/>
      <c r="AM256" s="38"/>
      <c r="AN256" s="38"/>
      <c r="AO256" s="38"/>
      <c r="AP256" s="38"/>
      <c r="AQ256" s="38"/>
      <c r="AR256" s="38"/>
      <c r="AS256" s="38"/>
      <c r="AT256" s="38"/>
      <c r="AU256" s="38"/>
      <c r="AV256" s="38"/>
      <c r="AW256" s="38"/>
      <c r="AX256" s="38"/>
      <c r="AY256" s="38"/>
      <c r="AZ256" s="38"/>
      <c r="BA256" s="38"/>
      <c r="BB256" s="38"/>
      <c r="BC256" s="38"/>
      <c r="BD256" s="38"/>
      <c r="BE256" s="38"/>
      <c r="BF256" s="38"/>
      <c r="BG256" s="38"/>
      <c r="BH256" s="38"/>
      <c r="BI256" s="38"/>
      <c r="BJ256" s="38"/>
    </row>
    <row r="257" spans="1:62" s="39" customFormat="1" ht="14.25">
      <c r="A257" s="293"/>
      <c r="B257" s="306" t="str">
        <f>'[5]APUS ZONA LAVADORAS'!B11</f>
        <v>ANCLAJE EPOXICO DE 1/2</v>
      </c>
      <c r="C257" s="295"/>
      <c r="D257" s="296">
        <v>9647</v>
      </c>
      <c r="E257" s="297"/>
      <c r="F257" s="298"/>
      <c r="G257" s="297">
        <f>'[5]APUS ZONA LAVADORAS'!K5</f>
        <v>184</v>
      </c>
      <c r="H257" s="298"/>
      <c r="I257" s="297"/>
      <c r="J257" s="300"/>
      <c r="K257" s="299"/>
      <c r="L257" s="301"/>
      <c r="M257" s="307">
        <v>184</v>
      </c>
      <c r="N257" s="298">
        <f t="shared" si="108"/>
        <v>1775048</v>
      </c>
      <c r="O257" s="303"/>
      <c r="P257" s="298"/>
      <c r="Q257" s="303"/>
      <c r="R257" s="29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8"/>
      <c r="AM257" s="38"/>
      <c r="AN257" s="38"/>
      <c r="AO257" s="38"/>
      <c r="AP257" s="38"/>
      <c r="AQ257" s="38"/>
      <c r="AR257" s="38"/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8"/>
    </row>
    <row r="258" spans="1:62" s="39" customFormat="1" ht="14.25">
      <c r="A258" s="293"/>
      <c r="B258" s="306" t="str">
        <f>'[5]APUS ZONA LAVADORAS'!B16</f>
        <v>RECALCE DE NERVIOS EN CONCRETO</v>
      </c>
      <c r="C258" s="295"/>
      <c r="D258" s="296">
        <f>'[5]APUS ZONA LAVADORAS'!G16</f>
        <v>48946.080000000002</v>
      </c>
      <c r="E258" s="297"/>
      <c r="F258" s="298"/>
      <c r="G258" s="297"/>
      <c r="H258" s="298"/>
      <c r="I258" s="297"/>
      <c r="J258" s="300"/>
      <c r="K258" s="299"/>
      <c r="L258" s="301"/>
      <c r="M258" s="307">
        <v>55</v>
      </c>
      <c r="N258" s="298">
        <f t="shared" si="108"/>
        <v>2692034.4</v>
      </c>
      <c r="O258" s="303"/>
      <c r="P258" s="298"/>
      <c r="Q258" s="303"/>
      <c r="R258" s="29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  <c r="AJ258" s="38"/>
      <c r="AK258" s="38"/>
      <c r="AL258" s="38"/>
      <c r="AM258" s="38"/>
      <c r="AN258" s="38"/>
      <c r="AO258" s="38"/>
      <c r="AP258" s="38"/>
      <c r="AQ258" s="38"/>
      <c r="AR258" s="38"/>
      <c r="AS258" s="38"/>
      <c r="AT258" s="38"/>
      <c r="AU258" s="38"/>
      <c r="AV258" s="38"/>
      <c r="AW258" s="38"/>
      <c r="AX258" s="38"/>
      <c r="AY258" s="38"/>
      <c r="AZ258" s="38"/>
      <c r="BA258" s="38"/>
      <c r="BB258" s="38"/>
      <c r="BC258" s="38"/>
      <c r="BD258" s="38"/>
      <c r="BE258" s="38"/>
      <c r="BF258" s="38"/>
      <c r="BG258" s="38"/>
      <c r="BH258" s="38"/>
      <c r="BI258" s="38"/>
      <c r="BJ258" s="38"/>
    </row>
    <row r="259" spans="1:62" s="39" customFormat="1" ht="14.25">
      <c r="A259" s="293"/>
      <c r="B259" s="306" t="str">
        <f>'[5]APUS ZONA LAVADORAS'!B21</f>
        <v>LOSA EN CONCRETO  E=10 de 3500 psi</v>
      </c>
      <c r="C259" s="295"/>
      <c r="D259" s="296">
        <f>'[5]APUS ZONA LAVADORAS'!G21</f>
        <v>102967.37</v>
      </c>
      <c r="E259" s="297"/>
      <c r="F259" s="298"/>
      <c r="G259" s="297"/>
      <c r="H259" s="298"/>
      <c r="I259" s="297"/>
      <c r="J259" s="300"/>
      <c r="K259" s="299"/>
      <c r="L259" s="301"/>
      <c r="M259" s="307">
        <v>46.8</v>
      </c>
      <c r="N259" s="298">
        <f t="shared" si="108"/>
        <v>4818872.9159999993</v>
      </c>
      <c r="O259" s="303"/>
      <c r="P259" s="298"/>
      <c r="Q259" s="303"/>
      <c r="R259" s="29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  <c r="AJ259" s="38"/>
      <c r="AK259" s="38"/>
      <c r="AL259" s="38"/>
      <c r="AM259" s="38"/>
      <c r="AN259" s="38"/>
      <c r="AO259" s="38"/>
      <c r="AP259" s="38"/>
      <c r="AQ259" s="38"/>
      <c r="AR259" s="38"/>
      <c r="AS259" s="38"/>
      <c r="AT259" s="38"/>
      <c r="AU259" s="38"/>
      <c r="AV259" s="38"/>
      <c r="AW259" s="38"/>
      <c r="AX259" s="38"/>
      <c r="AY259" s="38"/>
      <c r="AZ259" s="38"/>
      <c r="BA259" s="38"/>
      <c r="BB259" s="38"/>
      <c r="BC259" s="38"/>
      <c r="BD259" s="38"/>
      <c r="BE259" s="38"/>
      <c r="BF259" s="38"/>
      <c r="BG259" s="38"/>
      <c r="BH259" s="38"/>
      <c r="BI259" s="38"/>
      <c r="BJ259" s="38"/>
    </row>
    <row r="260" spans="1:62" s="39" customFormat="1" ht="14.25">
      <c r="A260" s="293"/>
      <c r="B260" s="306" t="str">
        <f>'[5]APUS ZONA LAVADORAS'!B29</f>
        <v>ACERO DE REFUERZO</v>
      </c>
      <c r="C260" s="295"/>
      <c r="D260" s="296">
        <f>'[5]APUS ZONA LAVADORAS'!G29</f>
        <v>2749.9999999999991</v>
      </c>
      <c r="E260" s="297"/>
      <c r="F260" s="298"/>
      <c r="G260" s="297"/>
      <c r="H260" s="298"/>
      <c r="I260" s="297"/>
      <c r="J260" s="300"/>
      <c r="K260" s="299"/>
      <c r="L260" s="301"/>
      <c r="M260" s="307">
        <v>540</v>
      </c>
      <c r="N260" s="298">
        <f t="shared" si="108"/>
        <v>1484999.9999999995</v>
      </c>
      <c r="O260" s="303"/>
      <c r="P260" s="298"/>
      <c r="Q260" s="303"/>
      <c r="R260" s="29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  <c r="AJ260" s="38"/>
      <c r="AK260" s="38"/>
      <c r="AL260" s="38"/>
      <c r="AM260" s="38"/>
      <c r="AN260" s="38"/>
      <c r="AO260" s="38"/>
      <c r="AP260" s="38"/>
      <c r="AQ260" s="38"/>
      <c r="AR260" s="38"/>
      <c r="AS260" s="38"/>
      <c r="AT260" s="38"/>
      <c r="AU260" s="38"/>
      <c r="AV260" s="38"/>
      <c r="AW260" s="38"/>
      <c r="AX260" s="38"/>
      <c r="AY260" s="38"/>
      <c r="AZ260" s="38"/>
      <c r="BA260" s="38"/>
      <c r="BB260" s="38"/>
      <c r="BC260" s="38"/>
      <c r="BD260" s="38"/>
      <c r="BE260" s="38"/>
      <c r="BF260" s="38"/>
      <c r="BG260" s="38"/>
      <c r="BH260" s="38"/>
      <c r="BI260" s="38"/>
      <c r="BJ260" s="38"/>
    </row>
    <row r="261" spans="1:62" s="39" customFormat="1" ht="14.25">
      <c r="A261" s="293"/>
      <c r="B261" s="306" t="str">
        <f>'[5]APUS ZONA LAVADORAS'!B35</f>
        <v>CAJAS DE INSPECCION DE 1X1</v>
      </c>
      <c r="C261" s="295"/>
      <c r="D261" s="296">
        <f>'[5]APUS ZONA LAVADORAS'!G35</f>
        <v>402205.2</v>
      </c>
      <c r="E261" s="297"/>
      <c r="F261" s="298"/>
      <c r="G261" s="297"/>
      <c r="H261" s="298"/>
      <c r="I261" s="297"/>
      <c r="J261" s="300"/>
      <c r="K261" s="299"/>
      <c r="L261" s="301"/>
      <c r="M261" s="307">
        <v>2</v>
      </c>
      <c r="N261" s="298">
        <f t="shared" si="108"/>
        <v>804410.4</v>
      </c>
      <c r="O261" s="303"/>
      <c r="P261" s="298"/>
      <c r="Q261" s="303"/>
      <c r="R261" s="29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8"/>
      <c r="AM261" s="38"/>
      <c r="AN261" s="38"/>
      <c r="AO261" s="38"/>
      <c r="AP261" s="38"/>
      <c r="AQ261" s="38"/>
      <c r="AR261" s="38"/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8"/>
    </row>
    <row r="262" spans="1:62" s="39" customFormat="1" ht="28.5">
      <c r="A262" s="293"/>
      <c r="B262" s="306" t="str">
        <f>'[5]APUS ZONA LAVADORAS'!B43</f>
        <v>CARCAMO TRAPESOIDAL CONCRETO DE 3000psi no incluye acero</v>
      </c>
      <c r="C262" s="295"/>
      <c r="D262" s="296">
        <f>'[5]APUS ZONA LAVADORAS'!G43</f>
        <v>90551.679999999993</v>
      </c>
      <c r="E262" s="297"/>
      <c r="F262" s="298"/>
      <c r="G262" s="297"/>
      <c r="H262" s="298"/>
      <c r="I262" s="297"/>
      <c r="J262" s="300"/>
      <c r="K262" s="299"/>
      <c r="L262" s="301"/>
      <c r="M262" s="307">
        <v>8</v>
      </c>
      <c r="N262" s="298">
        <f t="shared" si="108"/>
        <v>724413.43999999994</v>
      </c>
      <c r="O262" s="303"/>
      <c r="P262" s="298"/>
      <c r="Q262" s="303"/>
      <c r="R262" s="29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  <c r="AJ262" s="38"/>
      <c r="AK262" s="38"/>
      <c r="AL262" s="38"/>
      <c r="AM262" s="38"/>
      <c r="AN262" s="38"/>
      <c r="AO262" s="38"/>
      <c r="AP262" s="38"/>
      <c r="AQ262" s="38"/>
      <c r="AR262" s="38"/>
      <c r="AS262" s="38"/>
      <c r="AT262" s="38"/>
      <c r="AU262" s="38"/>
      <c r="AV262" s="38"/>
      <c r="AW262" s="38"/>
      <c r="AX262" s="38"/>
      <c r="AY262" s="38"/>
      <c r="AZ262" s="38"/>
      <c r="BA262" s="38"/>
      <c r="BB262" s="38"/>
      <c r="BC262" s="38"/>
      <c r="BD262" s="38"/>
      <c r="BE262" s="38"/>
      <c r="BF262" s="38"/>
      <c r="BG262" s="38"/>
      <c r="BH262" s="38"/>
      <c r="BI262" s="38"/>
      <c r="BJ262" s="38"/>
    </row>
    <row r="263" spans="1:62" s="39" customFormat="1" ht="28.5">
      <c r="A263" s="293"/>
      <c r="B263" s="306" t="str">
        <f>'[5]APUS ZONA LAVADORAS'!B53</f>
        <v>Tuberia Sanitaria Novafor de 8" incluye perforacion muros</v>
      </c>
      <c r="C263" s="295"/>
      <c r="D263" s="296">
        <f>'[5]APUS ZONA LAVADORAS'!G53</f>
        <v>51900.990000000005</v>
      </c>
      <c r="E263" s="297"/>
      <c r="F263" s="298"/>
      <c r="G263" s="297"/>
      <c r="H263" s="298"/>
      <c r="I263" s="297"/>
      <c r="J263" s="300"/>
      <c r="K263" s="299"/>
      <c r="L263" s="301"/>
      <c r="M263" s="307">
        <v>11.88</v>
      </c>
      <c r="N263" s="298">
        <f t="shared" si="108"/>
        <v>616583.76120000007</v>
      </c>
      <c r="O263" s="303"/>
      <c r="P263" s="298"/>
      <c r="Q263" s="303"/>
      <c r="R263" s="29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  <c r="AJ263" s="38"/>
      <c r="AK263" s="38"/>
      <c r="AL263" s="38"/>
      <c r="AM263" s="38"/>
      <c r="AN263" s="38"/>
      <c r="AO263" s="38"/>
      <c r="AP263" s="38"/>
      <c r="AQ263" s="38"/>
      <c r="AR263" s="38"/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8"/>
    </row>
    <row r="264" spans="1:62" s="39" customFormat="1" ht="14.25">
      <c r="A264" s="293"/>
      <c r="B264" s="306" t="str">
        <f>'[5]APUS ZONA LAVADORAS'!B61</f>
        <v>VIGA SOBRE MURETES 13*20</v>
      </c>
      <c r="C264" s="295"/>
      <c r="D264" s="296">
        <f>'[5]APUS ZONA LAVADORAS'!G61</f>
        <v>34359.68</v>
      </c>
      <c r="E264" s="297"/>
      <c r="F264" s="298"/>
      <c r="G264" s="297"/>
      <c r="H264" s="298"/>
      <c r="I264" s="297"/>
      <c r="J264" s="300"/>
      <c r="K264" s="299"/>
      <c r="L264" s="301"/>
      <c r="M264" s="307">
        <v>60</v>
      </c>
      <c r="N264" s="298">
        <f t="shared" si="108"/>
        <v>2061580.8</v>
      </c>
      <c r="O264" s="303"/>
      <c r="P264" s="298"/>
      <c r="Q264" s="303"/>
      <c r="R264" s="29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  <c r="AJ264" s="38"/>
      <c r="AK264" s="38"/>
      <c r="AL264" s="38"/>
      <c r="AM264" s="38"/>
      <c r="AN264" s="38"/>
      <c r="AO264" s="38"/>
      <c r="AP264" s="38"/>
      <c r="AQ264" s="38"/>
      <c r="AR264" s="38"/>
      <c r="AS264" s="38"/>
      <c r="AT264" s="38"/>
      <c r="AU264" s="38"/>
      <c r="AV264" s="38"/>
      <c r="AW264" s="38"/>
      <c r="AX264" s="38"/>
      <c r="AY264" s="38"/>
      <c r="AZ264" s="38"/>
      <c r="BA264" s="38"/>
      <c r="BB264" s="38"/>
      <c r="BC264" s="38"/>
      <c r="BD264" s="38"/>
      <c r="BE264" s="38"/>
      <c r="BF264" s="38"/>
      <c r="BG264" s="38"/>
      <c r="BH264" s="38"/>
      <c r="BI264" s="38"/>
      <c r="BJ264" s="38"/>
    </row>
    <row r="265" spans="1:62" s="39" customFormat="1" ht="28.5">
      <c r="A265" s="293"/>
      <c r="B265" s="306" t="str">
        <f>'[5]APUS ZONA LAVADORAS'!B70</f>
        <v xml:space="preserve">PERFORACION DE MURETES EN CONCRETO PARA PASO DE CARCAMOS </v>
      </c>
      <c r="C265" s="295"/>
      <c r="D265" s="296">
        <f>'[5]APUS ZONA LAVADORAS'!G70</f>
        <v>37435.879999999997</v>
      </c>
      <c r="E265" s="297"/>
      <c r="F265" s="298"/>
      <c r="G265" s="297"/>
      <c r="H265" s="298"/>
      <c r="I265" s="297"/>
      <c r="J265" s="300"/>
      <c r="K265" s="299"/>
      <c r="L265" s="301"/>
      <c r="M265" s="307">
        <v>3</v>
      </c>
      <c r="N265" s="298">
        <f t="shared" si="108"/>
        <v>112307.63999999998</v>
      </c>
      <c r="O265" s="303"/>
      <c r="P265" s="298"/>
      <c r="Q265" s="303"/>
      <c r="R265" s="29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</row>
    <row r="266" spans="1:62" s="39" customFormat="1" ht="14.25">
      <c r="A266" s="293"/>
      <c r="B266" s="306" t="str">
        <f>'[5]APUS ZONA LAVADORAS'!B75</f>
        <v>Repello carcamos   impermeabilizado</v>
      </c>
      <c r="C266" s="295"/>
      <c r="D266" s="296">
        <f>'[5]APUS ZONA LAVADORAS'!G75</f>
        <v>14263.20795</v>
      </c>
      <c r="E266" s="297"/>
      <c r="F266" s="298"/>
      <c r="G266" s="297"/>
      <c r="H266" s="298"/>
      <c r="I266" s="297"/>
      <c r="J266" s="300"/>
      <c r="K266" s="299"/>
      <c r="L266" s="301"/>
      <c r="M266" s="307">
        <f>1.8*3</f>
        <v>5.4</v>
      </c>
      <c r="N266" s="298">
        <f t="shared" si="108"/>
        <v>77021.322930000009</v>
      </c>
      <c r="O266" s="303"/>
      <c r="P266" s="298"/>
      <c r="Q266" s="303"/>
      <c r="R266" s="29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</row>
    <row r="267" spans="1:62" s="39" customFormat="1" ht="14.25">
      <c r="A267" s="293"/>
      <c r="B267" s="306" t="str">
        <f>'[5]APUS ZONA LAVADORAS'!B83</f>
        <v xml:space="preserve">esmalte </v>
      </c>
      <c r="C267" s="295"/>
      <c r="D267" s="296">
        <f>'[5]APUS ZONA LAVADORAS'!G83</f>
        <v>9197.2687499999993</v>
      </c>
      <c r="E267" s="297"/>
      <c r="F267" s="298"/>
      <c r="G267" s="297"/>
      <c r="H267" s="298"/>
      <c r="I267" s="297"/>
      <c r="J267" s="300"/>
      <c r="K267" s="299"/>
      <c r="L267" s="301"/>
      <c r="M267" s="307">
        <v>5.4</v>
      </c>
      <c r="N267" s="298">
        <f t="shared" si="108"/>
        <v>49665.251250000001</v>
      </c>
      <c r="O267" s="303"/>
      <c r="P267" s="298"/>
      <c r="Q267" s="303"/>
      <c r="R267" s="29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</row>
    <row r="268" spans="1:62" s="39" customFormat="1" ht="28.5">
      <c r="A268" s="293"/>
      <c r="B268" s="306" t="str">
        <f>'[5]APUS ZONA LAVADORAS'!B89</f>
        <v>dados para bases lavadora de ,30*,30 en 6 varillas de 1/2 y flejes de 3/8"c/20</v>
      </c>
      <c r="C268" s="295"/>
      <c r="D268" s="296">
        <f>'[5]APUS ZONA LAVADORAS'!G89</f>
        <v>61847.680000000008</v>
      </c>
      <c r="E268" s="297"/>
      <c r="F268" s="298"/>
      <c r="G268" s="297"/>
      <c r="H268" s="298"/>
      <c r="I268" s="297"/>
      <c r="J268" s="300"/>
      <c r="K268" s="299"/>
      <c r="L268" s="301"/>
      <c r="M268" s="307">
        <f>0.8*12</f>
        <v>9.6000000000000014</v>
      </c>
      <c r="N268" s="298">
        <f t="shared" si="108"/>
        <v>593737.72800000012</v>
      </c>
      <c r="O268" s="303"/>
      <c r="P268" s="298"/>
      <c r="Q268" s="303"/>
      <c r="R268" s="29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  <c r="AS268" s="38"/>
      <c r="AT268" s="38"/>
      <c r="AU268" s="38"/>
      <c r="AV268" s="38"/>
      <c r="AW268" s="38"/>
      <c r="AX268" s="38"/>
      <c r="AY268" s="38"/>
      <c r="AZ268" s="38"/>
      <c r="BA268" s="38"/>
      <c r="BB268" s="38"/>
      <c r="BC268" s="38"/>
      <c r="BD268" s="38"/>
      <c r="BE268" s="38"/>
      <c r="BF268" s="38"/>
      <c r="BG268" s="38"/>
      <c r="BH268" s="38"/>
      <c r="BI268" s="38"/>
      <c r="BJ268" s="38"/>
    </row>
    <row r="269" spans="1:62" s="39" customFormat="1" ht="28.5">
      <c r="A269" s="293"/>
      <c r="B269" s="306" t="str">
        <f>'[5]APUS ZONA LAVADORAS'!B99</f>
        <v>DEMOLICION DE CAJAS DE INSPECCION EN CONCRETO</v>
      </c>
      <c r="C269" s="295"/>
      <c r="D269" s="296">
        <f>'[5]APUS ZONA LAVADORAS'!G99</f>
        <v>30346.080000000002</v>
      </c>
      <c r="E269" s="297"/>
      <c r="F269" s="298"/>
      <c r="G269" s="297"/>
      <c r="H269" s="298"/>
      <c r="I269" s="297"/>
      <c r="J269" s="300"/>
      <c r="K269" s="299"/>
      <c r="L269" s="301"/>
      <c r="M269" s="308"/>
      <c r="N269" s="298">
        <f t="shared" si="108"/>
        <v>0</v>
      </c>
      <c r="O269" s="303"/>
      <c r="P269" s="298"/>
      <c r="Q269" s="303"/>
      <c r="R269" s="29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</row>
    <row r="270" spans="1:62" s="39" customFormat="1" ht="42.75">
      <c r="A270" s="293"/>
      <c r="B270" s="306" t="str">
        <f>'[5]ELECTRICAS CANT REPORTE ING'!B70</f>
        <v>Bandeja portacable tipo Chapa Perforada de 30 cm Ref. BP 60 ( 210 263) CABLOFIL + Accesorios de fijacion a Pared c/1,2 m</v>
      </c>
      <c r="C270" s="295"/>
      <c r="D270" s="296"/>
      <c r="E270" s="297"/>
      <c r="F270" s="298"/>
      <c r="G270" s="297"/>
      <c r="H270" s="298"/>
      <c r="I270" s="297"/>
      <c r="J270" s="300"/>
      <c r="K270" s="299">
        <f t="shared" si="106"/>
        <v>0</v>
      </c>
      <c r="L270" s="301"/>
      <c r="M270" s="309">
        <v>9</v>
      </c>
      <c r="N270" s="298">
        <f t="shared" si="108"/>
        <v>0</v>
      </c>
      <c r="O270" s="303"/>
      <c r="P270" s="298"/>
      <c r="Q270" s="303"/>
      <c r="R270" s="29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</row>
    <row r="271" spans="1:62" s="39" customFormat="1" ht="14.25">
      <c r="A271" s="293"/>
      <c r="B271" s="306" t="str">
        <f>'[5]ELECTRICAS CANT REPORTE ING'!B71</f>
        <v>Tapas TB300,para Bandeja Perforada, Ref: 220 463</v>
      </c>
      <c r="C271" s="295"/>
      <c r="D271" s="296"/>
      <c r="E271" s="297"/>
      <c r="F271" s="298"/>
      <c r="G271" s="297"/>
      <c r="H271" s="298"/>
      <c r="I271" s="297"/>
      <c r="J271" s="300"/>
      <c r="K271" s="299">
        <f t="shared" si="106"/>
        <v>0</v>
      </c>
      <c r="L271" s="301"/>
      <c r="M271" s="309">
        <v>9</v>
      </c>
      <c r="N271" s="298">
        <f t="shared" si="108"/>
        <v>0</v>
      </c>
      <c r="O271" s="303"/>
      <c r="P271" s="298"/>
      <c r="Q271" s="303"/>
      <c r="R271" s="29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</row>
    <row r="272" spans="1:62" s="39" customFormat="1" ht="28.5">
      <c r="A272" s="293"/>
      <c r="B272" s="306" t="str">
        <f>'[5]ELECTRICAS CANT REPORTE ING'!B72</f>
        <v>Canaleta Plastica de 15 x 8 cm, + accesorios de Fijacion Tornillos de lamina, y Chasos</v>
      </c>
      <c r="C272" s="295"/>
      <c r="D272" s="296"/>
      <c r="E272" s="297"/>
      <c r="F272" s="298"/>
      <c r="G272" s="297"/>
      <c r="H272" s="298"/>
      <c r="I272" s="297"/>
      <c r="J272" s="300"/>
      <c r="K272" s="299">
        <f t="shared" si="106"/>
        <v>0</v>
      </c>
      <c r="L272" s="301"/>
      <c r="M272" s="309">
        <v>45</v>
      </c>
      <c r="N272" s="298">
        <f t="shared" si="108"/>
        <v>0</v>
      </c>
      <c r="O272" s="303"/>
      <c r="P272" s="298"/>
      <c r="Q272" s="303"/>
      <c r="R272" s="29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</row>
    <row r="273" spans="1:62" s="39" customFormat="1" ht="28.5">
      <c r="A273" s="293"/>
      <c r="B273" s="306" t="str">
        <f>'[5]ELECTRICAS CANT REPORTE ING'!B73</f>
        <v>Suiche de Transferencia 3x50 A, en caja metalica tipo Strip de 20x20 cm</v>
      </c>
      <c r="C273" s="295"/>
      <c r="D273" s="296"/>
      <c r="E273" s="297"/>
      <c r="F273" s="298"/>
      <c r="G273" s="297"/>
      <c r="H273" s="298"/>
      <c r="I273" s="297"/>
      <c r="J273" s="300"/>
      <c r="K273" s="299">
        <f t="shared" si="106"/>
        <v>0</v>
      </c>
      <c r="L273" s="301"/>
      <c r="M273" s="309">
        <v>1</v>
      </c>
      <c r="N273" s="298">
        <f t="shared" si="108"/>
        <v>0</v>
      </c>
      <c r="O273" s="303"/>
      <c r="P273" s="298"/>
      <c r="Q273" s="303"/>
      <c r="R273" s="29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H273" s="38"/>
      <c r="AI273" s="38"/>
      <c r="AJ273" s="38"/>
      <c r="AK273" s="38"/>
      <c r="AL273" s="38"/>
      <c r="AM273" s="38"/>
      <c r="AN273" s="38"/>
      <c r="AO273" s="38"/>
      <c r="AP273" s="38"/>
      <c r="AQ273" s="38"/>
      <c r="AR273" s="38"/>
      <c r="AS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D273" s="38"/>
      <c r="BE273" s="38"/>
      <c r="BF273" s="38"/>
      <c r="BG273" s="38"/>
      <c r="BH273" s="38"/>
      <c r="BI273" s="38"/>
      <c r="BJ273" s="38"/>
    </row>
    <row r="274" spans="1:62" s="39" customFormat="1" ht="28.5">
      <c r="A274" s="293"/>
      <c r="B274" s="306" t="str">
        <f>'[5]ELECTRICAS CANT REPORTE ING'!B74</f>
        <v>Totalizador de UPS,  3X50 A,  Icc=25 Ka en caja metalica tipo Strip de 20x20 cm</v>
      </c>
      <c r="C274" s="295"/>
      <c r="D274" s="296"/>
      <c r="E274" s="297"/>
      <c r="F274" s="298"/>
      <c r="G274" s="297"/>
      <c r="H274" s="298"/>
      <c r="I274" s="297"/>
      <c r="J274" s="300"/>
      <c r="K274" s="299">
        <f t="shared" si="106"/>
        <v>0</v>
      </c>
      <c r="L274" s="301"/>
      <c r="M274" s="309">
        <v>1</v>
      </c>
      <c r="N274" s="298">
        <f t="shared" si="108"/>
        <v>0</v>
      </c>
      <c r="O274" s="303"/>
      <c r="P274" s="298"/>
      <c r="Q274" s="303"/>
      <c r="R274" s="29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H274" s="38"/>
      <c r="AI274" s="38"/>
      <c r="AJ274" s="38"/>
      <c r="AK274" s="38"/>
      <c r="AL274" s="38"/>
      <c r="AM274" s="38"/>
      <c r="AN274" s="38"/>
      <c r="AO274" s="38"/>
      <c r="AP274" s="38"/>
      <c r="AQ274" s="38"/>
      <c r="AR274" s="38"/>
      <c r="AS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D274" s="38"/>
      <c r="BE274" s="38"/>
      <c r="BF274" s="38"/>
      <c r="BG274" s="38"/>
      <c r="BH274" s="38"/>
      <c r="BI274" s="38"/>
      <c r="BJ274" s="38"/>
    </row>
    <row r="275" spans="1:62" s="39" customFormat="1" ht="42.75">
      <c r="A275" s="293"/>
      <c r="B275" s="306" t="str">
        <f>'[5]ELECTRICAS CANT REPORTE ING'!B75</f>
        <v>UPS, 6,0 Kva, -BIFASICA, con toma de seguridad 50 A(macho-hembra)  y extension en cable encauchetado ST 4X6 awg</v>
      </c>
      <c r="C275" s="295"/>
      <c r="D275" s="296"/>
      <c r="E275" s="297"/>
      <c r="F275" s="298"/>
      <c r="G275" s="297"/>
      <c r="H275" s="298"/>
      <c r="I275" s="297"/>
      <c r="J275" s="300"/>
      <c r="K275" s="299"/>
      <c r="L275" s="301"/>
      <c r="M275" s="309">
        <v>1</v>
      </c>
      <c r="N275" s="298">
        <f t="shared" si="108"/>
        <v>0</v>
      </c>
      <c r="O275" s="303"/>
      <c r="P275" s="298"/>
      <c r="Q275" s="303"/>
      <c r="R275" s="29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H275" s="38"/>
      <c r="AI275" s="38"/>
      <c r="AJ275" s="38"/>
      <c r="AK275" s="38"/>
      <c r="AL275" s="38"/>
      <c r="AM275" s="38"/>
      <c r="AN275" s="38"/>
      <c r="AO275" s="38"/>
      <c r="AP275" s="38"/>
      <c r="AQ275" s="38"/>
      <c r="AR275" s="38"/>
      <c r="AS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D275" s="38"/>
      <c r="BE275" s="38"/>
      <c r="BF275" s="38"/>
      <c r="BG275" s="38"/>
      <c r="BH275" s="38"/>
      <c r="BI275" s="38"/>
      <c r="BJ275" s="38"/>
    </row>
    <row r="276" spans="1:62" s="39" customFormat="1" ht="28.5">
      <c r="A276" s="293"/>
      <c r="B276" s="306" t="str">
        <f>'[5]ELECTRICAS CANT REPORTE ING'!B76</f>
        <v>Salida mas luminaria T5 28 W 60 CM, en tuberia EMT 1/2".</v>
      </c>
      <c r="C276" s="295"/>
      <c r="D276" s="296"/>
      <c r="E276" s="297"/>
      <c r="F276" s="298"/>
      <c r="G276" s="297"/>
      <c r="H276" s="298"/>
      <c r="I276" s="297"/>
      <c r="J276" s="300"/>
      <c r="K276" s="299"/>
      <c r="L276" s="301"/>
      <c r="M276" s="309">
        <v>8</v>
      </c>
      <c r="N276" s="298">
        <f t="shared" si="108"/>
        <v>0</v>
      </c>
      <c r="O276" s="303"/>
      <c r="P276" s="298"/>
      <c r="Q276" s="303"/>
      <c r="R276" s="29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H276" s="38"/>
      <c r="AI276" s="38"/>
      <c r="AJ276" s="38"/>
      <c r="AK276" s="38"/>
      <c r="AL276" s="38"/>
      <c r="AM276" s="38"/>
      <c r="AN276" s="38"/>
      <c r="AO276" s="38"/>
      <c r="AP276" s="38"/>
      <c r="AQ276" s="38"/>
      <c r="AR276" s="38"/>
      <c r="AS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D276" s="38"/>
      <c r="BE276" s="38"/>
      <c r="BF276" s="38"/>
      <c r="BG276" s="38"/>
      <c r="BH276" s="38"/>
      <c r="BI276" s="38"/>
      <c r="BJ276" s="38"/>
    </row>
    <row r="277" spans="1:62" s="39" customFormat="1" ht="28.5">
      <c r="A277" s="293"/>
      <c r="B277" s="306" t="str">
        <f>'[5]ELECTRICAS CANT REPORTE ING'!B77</f>
        <v>Salida mas interruptor triple 10A, 250V  en tuberia EMT 1/2".</v>
      </c>
      <c r="C277" s="295"/>
      <c r="D277" s="296"/>
      <c r="E277" s="297"/>
      <c r="F277" s="298"/>
      <c r="G277" s="297"/>
      <c r="H277" s="298"/>
      <c r="I277" s="297"/>
      <c r="J277" s="300"/>
      <c r="K277" s="299"/>
      <c r="L277" s="301"/>
      <c r="M277" s="309">
        <v>3</v>
      </c>
      <c r="N277" s="298">
        <f t="shared" si="108"/>
        <v>0</v>
      </c>
      <c r="O277" s="303"/>
      <c r="P277" s="298"/>
      <c r="Q277" s="303"/>
      <c r="R277" s="29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H277" s="38"/>
      <c r="AI277" s="38"/>
      <c r="AJ277" s="38"/>
      <c r="AK277" s="38"/>
      <c r="AL277" s="38"/>
      <c r="AM277" s="38"/>
      <c r="AN277" s="38"/>
      <c r="AO277" s="38"/>
      <c r="AP277" s="38"/>
      <c r="AQ277" s="38"/>
      <c r="AR277" s="38"/>
      <c r="AS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D277" s="38"/>
      <c r="BE277" s="38"/>
      <c r="BF277" s="38"/>
      <c r="BG277" s="38"/>
      <c r="BH277" s="38"/>
      <c r="BI277" s="38"/>
      <c r="BJ277" s="38"/>
    </row>
    <row r="278" spans="1:62" s="39" customFormat="1" ht="28.5">
      <c r="A278" s="293"/>
      <c r="B278" s="306" t="str">
        <f>'[5]ELECTRICAS CANT REPORTE ING'!B78</f>
        <v>Salida mas interruptor conmutable doble 10A, 250V  en tuberia EMT 1/2".</v>
      </c>
      <c r="C278" s="295"/>
      <c r="D278" s="296"/>
      <c r="E278" s="297"/>
      <c r="F278" s="298"/>
      <c r="G278" s="297"/>
      <c r="H278" s="298"/>
      <c r="I278" s="297"/>
      <c r="J278" s="300"/>
      <c r="K278" s="299"/>
      <c r="L278" s="301"/>
      <c r="M278" s="309">
        <v>2</v>
      </c>
      <c r="N278" s="298">
        <f t="shared" si="108"/>
        <v>0</v>
      </c>
      <c r="O278" s="303"/>
      <c r="P278" s="298"/>
      <c r="Q278" s="303"/>
      <c r="R278" s="29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H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D278" s="38"/>
      <c r="BE278" s="38"/>
      <c r="BF278" s="38"/>
      <c r="BG278" s="38"/>
      <c r="BH278" s="38"/>
      <c r="BI278" s="38"/>
      <c r="BJ278" s="38"/>
    </row>
    <row r="279" spans="1:62" s="39" customFormat="1" ht="42.75">
      <c r="A279" s="293"/>
      <c r="B279" s="306" t="s">
        <v>228</v>
      </c>
      <c r="C279" s="295" t="s">
        <v>49</v>
      </c>
      <c r="D279" s="296"/>
      <c r="E279" s="297"/>
      <c r="F279" s="298"/>
      <c r="G279" s="297"/>
      <c r="H279" s="298"/>
      <c r="I279" s="297"/>
      <c r="J279" s="300"/>
      <c r="K279" s="299"/>
      <c r="L279" s="301"/>
      <c r="M279" s="302">
        <v>28</v>
      </c>
      <c r="N279" s="298">
        <f t="shared" si="108"/>
        <v>0</v>
      </c>
      <c r="O279" s="303"/>
      <c r="P279" s="298"/>
      <c r="Q279" s="303"/>
      <c r="R279" s="29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  <c r="AS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D279" s="38"/>
      <c r="BE279" s="38"/>
      <c r="BF279" s="38"/>
      <c r="BG279" s="38"/>
      <c r="BH279" s="38"/>
      <c r="BI279" s="38"/>
      <c r="BJ279" s="38"/>
    </row>
    <row r="280" spans="1:62" s="39" customFormat="1" ht="42.75">
      <c r="A280" s="293"/>
      <c r="B280" s="306" t="s">
        <v>229</v>
      </c>
      <c r="C280" s="295" t="s">
        <v>49</v>
      </c>
      <c r="D280" s="296"/>
      <c r="E280" s="297"/>
      <c r="F280" s="298"/>
      <c r="G280" s="297"/>
      <c r="H280" s="298"/>
      <c r="I280" s="297"/>
      <c r="J280" s="300"/>
      <c r="K280" s="299"/>
      <c r="L280" s="301"/>
      <c r="M280" s="302">
        <v>30</v>
      </c>
      <c r="N280" s="298">
        <f t="shared" si="108"/>
        <v>0</v>
      </c>
      <c r="O280" s="303"/>
      <c r="P280" s="298"/>
      <c r="Q280" s="303"/>
      <c r="R280" s="29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  <c r="AS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D280" s="38"/>
      <c r="BE280" s="38"/>
      <c r="BF280" s="38"/>
      <c r="BG280" s="38"/>
      <c r="BH280" s="38"/>
      <c r="BI280" s="38"/>
      <c r="BJ280" s="38"/>
    </row>
    <row r="281" spans="1:62" s="39" customFormat="1" ht="42.75">
      <c r="A281" s="293"/>
      <c r="B281" s="306" t="s">
        <v>230</v>
      </c>
      <c r="C281" s="295" t="s">
        <v>49</v>
      </c>
      <c r="D281" s="296"/>
      <c r="E281" s="297"/>
      <c r="F281" s="298"/>
      <c r="G281" s="297"/>
      <c r="H281" s="298"/>
      <c r="I281" s="297"/>
      <c r="J281" s="300"/>
      <c r="K281" s="299"/>
      <c r="L281" s="301"/>
      <c r="M281" s="302">
        <v>20</v>
      </c>
      <c r="N281" s="298">
        <f>M281*D281</f>
        <v>0</v>
      </c>
      <c r="O281" s="303"/>
      <c r="P281" s="298"/>
      <c r="Q281" s="303"/>
      <c r="R281" s="29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</row>
    <row r="282" spans="1:62" s="39" customFormat="1" ht="15">
      <c r="A282" s="293"/>
      <c r="B282" s="310" t="s">
        <v>231</v>
      </c>
      <c r="C282" s="295" t="s">
        <v>49</v>
      </c>
      <c r="D282" s="296"/>
      <c r="E282" s="297"/>
      <c r="F282" s="298"/>
      <c r="G282" s="297"/>
      <c r="H282" s="298"/>
      <c r="I282" s="297"/>
      <c r="J282" s="300"/>
      <c r="K282" s="299"/>
      <c r="L282" s="301"/>
      <c r="M282" s="302">
        <v>96</v>
      </c>
      <c r="N282" s="298">
        <f>M282*D282</f>
        <v>0</v>
      </c>
      <c r="O282" s="303"/>
      <c r="P282" s="298"/>
      <c r="Q282" s="303"/>
      <c r="R282" s="29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</row>
    <row r="283" spans="1:62" s="39" customFormat="1" ht="15.95" customHeight="1">
      <c r="A283" s="43"/>
      <c r="B283" s="44"/>
      <c r="C283" s="45"/>
      <c r="D283" s="46"/>
      <c r="E283" s="40"/>
      <c r="F283" s="208"/>
      <c r="G283" s="40"/>
      <c r="H283" s="208"/>
      <c r="I283" s="40"/>
      <c r="J283" s="209"/>
      <c r="K283" s="283"/>
      <c r="L283" s="210"/>
      <c r="M283" s="284"/>
      <c r="N283" s="32"/>
      <c r="O283" s="37"/>
      <c r="P283" s="32"/>
      <c r="Q283" s="37"/>
      <c r="R283" s="32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</row>
    <row r="284" spans="1:62" s="85" customFormat="1">
      <c r="A284" s="226"/>
      <c r="B284" s="227"/>
      <c r="C284" s="228"/>
      <c r="D284" s="229" t="s">
        <v>232</v>
      </c>
      <c r="E284" s="230"/>
      <c r="F284" s="231">
        <f>SUM(F16:F283)</f>
        <v>382266599.23580003</v>
      </c>
      <c r="G284" s="230"/>
      <c r="H284" s="231" t="e">
        <f>SUM(H16:H283)</f>
        <v>#REF!</v>
      </c>
      <c r="I284" s="230"/>
      <c r="J284" s="232">
        <f>SUM(J16:J283)</f>
        <v>0</v>
      </c>
      <c r="K284" s="233"/>
      <c r="L284" s="234">
        <f>SUM(L17:L220)</f>
        <v>107948787.94000001</v>
      </c>
      <c r="M284" s="228"/>
      <c r="N284" s="234">
        <f>SUM(N17:N220)</f>
        <v>227579645.52319998</v>
      </c>
      <c r="O284" s="230"/>
      <c r="P284" s="231">
        <f>SUM(P16:P283)</f>
        <v>58080205.57</v>
      </c>
      <c r="Q284" s="230"/>
      <c r="R284" s="231">
        <f>SUM(R16:R283)</f>
        <v>-214464220.98259994</v>
      </c>
      <c r="S284" s="84"/>
      <c r="T284" s="84"/>
      <c r="U284" s="84"/>
      <c r="V284" s="84"/>
      <c r="W284" s="84"/>
      <c r="X284" s="84"/>
      <c r="Y284" s="84"/>
      <c r="Z284" s="84"/>
      <c r="AA284" s="84"/>
      <c r="AB284" s="84"/>
      <c r="AC284" s="84"/>
      <c r="AD284" s="84"/>
      <c r="AE284" s="84"/>
      <c r="AF284" s="84"/>
      <c r="AG284" s="84"/>
      <c r="AH284" s="84"/>
      <c r="AI284" s="84"/>
      <c r="AJ284" s="84"/>
      <c r="AK284" s="84"/>
      <c r="AL284" s="84"/>
      <c r="AM284" s="84"/>
      <c r="AN284" s="84"/>
      <c r="AO284" s="84"/>
      <c r="AP284" s="84"/>
      <c r="AQ284" s="84"/>
      <c r="AR284" s="84"/>
      <c r="AS284" s="84"/>
      <c r="AT284" s="84"/>
      <c r="AU284" s="84"/>
      <c r="AV284" s="84"/>
      <c r="AW284" s="84"/>
      <c r="AX284" s="84"/>
      <c r="AY284" s="84"/>
      <c r="AZ284" s="84"/>
      <c r="BA284" s="84"/>
      <c r="BB284" s="84"/>
      <c r="BC284" s="84"/>
      <c r="BD284" s="84"/>
      <c r="BE284" s="84"/>
      <c r="BF284" s="84"/>
      <c r="BG284" s="84"/>
      <c r="BH284" s="84"/>
      <c r="BI284" s="84"/>
      <c r="BJ284" s="84"/>
    </row>
    <row r="285" spans="1:62" s="85" customFormat="1">
      <c r="A285" s="235"/>
      <c r="B285" s="236"/>
      <c r="C285" s="237"/>
      <c r="D285" s="238" t="s">
        <v>233</v>
      </c>
      <c r="E285" s="239">
        <v>0.17</v>
      </c>
      <c r="F285" s="240">
        <f>IF(O8="x",0,IF(O8="",+E285*F284))</f>
        <v>64985321.870086007</v>
      </c>
      <c r="G285" s="241">
        <f>+$E$285</f>
        <v>0.17</v>
      </c>
      <c r="H285" s="240" t="e">
        <f>IF(O8="x",0,IF(O8="",+H284*G285))</f>
        <v>#REF!</v>
      </c>
      <c r="I285" s="241">
        <f>+$E$285</f>
        <v>0.17</v>
      </c>
      <c r="J285" s="242">
        <f>IF(O8="x",0,IF(O8="",+J284*I285))</f>
        <v>0</v>
      </c>
      <c r="K285" s="243">
        <f>+$E$285</f>
        <v>0.17</v>
      </c>
      <c r="L285" s="244">
        <f>IF(O8="x",0,IF(O8="",+L284*K285))</f>
        <v>18351293.949800003</v>
      </c>
      <c r="M285" s="241">
        <f>+$E$285</f>
        <v>0.17</v>
      </c>
      <c r="N285" s="240">
        <f>IF(O8="x",0,IF(O8="",+N284*M285))</f>
        <v>38688539.738944001</v>
      </c>
      <c r="O285" s="241">
        <f>+$E$285</f>
        <v>0.17</v>
      </c>
      <c r="P285" s="240">
        <f>IF(O8="x",0,IF(O8="",+P284*O285))</f>
        <v>9873634.9469000008</v>
      </c>
      <c r="Q285" s="241">
        <f>+$E$285</f>
        <v>0.17</v>
      </c>
      <c r="R285" s="240">
        <f>IF(O8="x",0,IF(O8="",+R284*Q285))</f>
        <v>-36458917.567041993</v>
      </c>
      <c r="S285" s="84"/>
      <c r="T285" s="84"/>
      <c r="U285" s="84"/>
      <c r="V285" s="84"/>
      <c r="W285" s="84"/>
      <c r="X285" s="84"/>
      <c r="Y285" s="84"/>
      <c r="Z285" s="84"/>
      <c r="AA285" s="84"/>
      <c r="AB285" s="84"/>
      <c r="AC285" s="84"/>
      <c r="AD285" s="84"/>
      <c r="AE285" s="84"/>
      <c r="AF285" s="84"/>
      <c r="AG285" s="84"/>
      <c r="AH285" s="84"/>
      <c r="AI285" s="84"/>
      <c r="AJ285" s="84"/>
      <c r="AK285" s="84"/>
      <c r="AL285" s="84"/>
      <c r="AM285" s="84"/>
      <c r="AN285" s="84"/>
      <c r="AO285" s="84"/>
      <c r="AP285" s="84"/>
      <c r="AQ285" s="84"/>
      <c r="AR285" s="84"/>
      <c r="AS285" s="84"/>
      <c r="AT285" s="84"/>
      <c r="AU285" s="84"/>
      <c r="AV285" s="84"/>
      <c r="AW285" s="84"/>
      <c r="AX285" s="84"/>
      <c r="AY285" s="84"/>
      <c r="AZ285" s="84"/>
      <c r="BA285" s="84"/>
      <c r="BB285" s="84"/>
      <c r="BC285" s="84"/>
      <c r="BD285" s="84"/>
      <c r="BE285" s="84"/>
      <c r="BF285" s="84"/>
      <c r="BG285" s="84"/>
      <c r="BH285" s="84"/>
      <c r="BI285" s="84"/>
      <c r="BJ285" s="84"/>
    </row>
    <row r="286" spans="1:62" s="85" customFormat="1">
      <c r="A286" s="245"/>
      <c r="B286" s="246"/>
      <c r="C286" s="247"/>
      <c r="D286" s="248" t="s">
        <v>234</v>
      </c>
      <c r="E286" s="249">
        <v>0.05</v>
      </c>
      <c r="F286" s="250">
        <f>IF(O8="x",0,IF(O8="",+F284*E286))</f>
        <v>19113329.961790003</v>
      </c>
      <c r="G286" s="251">
        <f>+$E$286</f>
        <v>0.05</v>
      </c>
      <c r="H286" s="250" t="e">
        <f>IF(O8="x",0,IF(O8="",+H284*G286))</f>
        <v>#REF!</v>
      </c>
      <c r="I286" s="251">
        <f>+$E$286</f>
        <v>0.05</v>
      </c>
      <c r="J286" s="252">
        <f>IF(O8="x",0,IF(O8="",+J284*I286))</f>
        <v>0</v>
      </c>
      <c r="K286" s="253">
        <f>+$E$286</f>
        <v>0.05</v>
      </c>
      <c r="L286" s="254">
        <f>IF(O8="x",0,IF(O8="",+L284*K286))</f>
        <v>5397439.3970000008</v>
      </c>
      <c r="M286" s="251">
        <f>+$E$286</f>
        <v>0.05</v>
      </c>
      <c r="N286" s="250">
        <f>IF(O8="x",0,IF(O8="",+N284*M286))</f>
        <v>11378982.27616</v>
      </c>
      <c r="O286" s="251">
        <f>+$E$286</f>
        <v>0.05</v>
      </c>
      <c r="P286" s="250">
        <f>IF(O8="x",0,IF(O8="",+P284*O286))</f>
        <v>2904010.2785</v>
      </c>
      <c r="Q286" s="251">
        <f>+$E$286</f>
        <v>0.05</v>
      </c>
      <c r="R286" s="250">
        <f>IF(O8="x",0,IF(O8="",+R284*Q286))</f>
        <v>-10723211.049129998</v>
      </c>
      <c r="S286" s="84"/>
      <c r="T286" s="84"/>
      <c r="U286" s="84"/>
      <c r="V286" s="84"/>
      <c r="W286" s="84"/>
      <c r="X286" s="84"/>
      <c r="Y286" s="84"/>
      <c r="Z286" s="84"/>
      <c r="AA286" s="84"/>
      <c r="AB286" s="84"/>
      <c r="AC286" s="84"/>
      <c r="AD286" s="84"/>
      <c r="AE286" s="84"/>
      <c r="AF286" s="84"/>
      <c r="AG286" s="84"/>
      <c r="AH286" s="84"/>
      <c r="AI286" s="84"/>
      <c r="AJ286" s="84"/>
      <c r="AK286" s="84"/>
      <c r="AL286" s="84"/>
      <c r="AM286" s="84"/>
      <c r="AN286" s="84"/>
      <c r="AO286" s="84"/>
      <c r="AP286" s="84"/>
      <c r="AQ286" s="84"/>
      <c r="AR286" s="84"/>
      <c r="AS286" s="84"/>
      <c r="AT286" s="84"/>
      <c r="AU286" s="84"/>
      <c r="AV286" s="84"/>
      <c r="AW286" s="84"/>
      <c r="AX286" s="84"/>
      <c r="AY286" s="84"/>
      <c r="AZ286" s="84"/>
      <c r="BA286" s="84"/>
      <c r="BB286" s="84"/>
      <c r="BC286" s="84"/>
      <c r="BD286" s="84"/>
      <c r="BE286" s="84"/>
      <c r="BF286" s="84"/>
      <c r="BG286" s="84"/>
      <c r="BH286" s="84"/>
      <c r="BI286" s="84"/>
      <c r="BJ286" s="84"/>
    </row>
    <row r="287" spans="1:62" s="85" customFormat="1">
      <c r="A287" s="245"/>
      <c r="B287" s="246"/>
      <c r="C287" s="247"/>
      <c r="D287" s="248" t="s">
        <v>235</v>
      </c>
      <c r="E287" s="255">
        <v>0.03</v>
      </c>
      <c r="F287" s="256">
        <f>IF(O8="x",0,IF(O8="",+F284*E287))</f>
        <v>11467997.977074001</v>
      </c>
      <c r="G287" s="257">
        <f>+$E$287</f>
        <v>0.03</v>
      </c>
      <c r="H287" s="256" t="e">
        <f>IF(O8="x",0,IF(O8="",+H284*G287))</f>
        <v>#REF!</v>
      </c>
      <c r="I287" s="257">
        <f>+$E$287</f>
        <v>0.03</v>
      </c>
      <c r="J287" s="258">
        <f>IF(O8="x",0,IF(O8="",+J284*I287))</f>
        <v>0</v>
      </c>
      <c r="K287" s="259">
        <f>+$E$287</f>
        <v>0.03</v>
      </c>
      <c r="L287" s="260">
        <f>IF(O8="x",0,IF(O8="",+L284*K287))</f>
        <v>3238463.6382000004</v>
      </c>
      <c r="M287" s="257">
        <f>+$E$287</f>
        <v>0.03</v>
      </c>
      <c r="N287" s="256">
        <f>IF(O8="x",0,IF(O8="",+N284*M287))</f>
        <v>6827389.365695999</v>
      </c>
      <c r="O287" s="257">
        <f>+$E$287</f>
        <v>0.03</v>
      </c>
      <c r="P287" s="256">
        <f>IF(O8="x",0,IF(O8="",+P284*O287))</f>
        <v>1742406.1671</v>
      </c>
      <c r="Q287" s="257">
        <f>+$E$287</f>
        <v>0.03</v>
      </c>
      <c r="R287" s="256">
        <f>IF(O8="x",0,IF(O8="",+R284*Q287))</f>
        <v>-6433926.6294779982</v>
      </c>
      <c r="S287" s="84"/>
      <c r="T287" s="84"/>
      <c r="U287" s="84"/>
      <c r="V287" s="84"/>
      <c r="W287" s="84"/>
      <c r="X287" s="84"/>
      <c r="Y287" s="84"/>
      <c r="Z287" s="84"/>
      <c r="AA287" s="84"/>
      <c r="AB287" s="84"/>
      <c r="AC287" s="84"/>
      <c r="AD287" s="84"/>
      <c r="AE287" s="84"/>
      <c r="AF287" s="84"/>
      <c r="AG287" s="84"/>
      <c r="AH287" s="84"/>
      <c r="AI287" s="84"/>
      <c r="AJ287" s="84"/>
      <c r="AK287" s="84"/>
      <c r="AL287" s="84"/>
      <c r="AM287" s="84"/>
      <c r="AN287" s="84"/>
      <c r="AO287" s="84"/>
      <c r="AP287" s="84"/>
      <c r="AQ287" s="84"/>
      <c r="AR287" s="84"/>
      <c r="AS287" s="84"/>
      <c r="AT287" s="84"/>
      <c r="AU287" s="84"/>
      <c r="AV287" s="84"/>
      <c r="AW287" s="84"/>
      <c r="AX287" s="84"/>
      <c r="AY287" s="84"/>
      <c r="AZ287" s="84"/>
      <c r="BA287" s="84"/>
      <c r="BB287" s="84"/>
      <c r="BC287" s="84"/>
      <c r="BD287" s="84"/>
      <c r="BE287" s="84"/>
      <c r="BF287" s="84"/>
      <c r="BG287" s="84"/>
      <c r="BH287" s="84"/>
      <c r="BI287" s="84"/>
      <c r="BJ287" s="84"/>
    </row>
    <row r="288" spans="1:62" s="85" customFormat="1">
      <c r="A288" s="226"/>
      <c r="B288" s="227"/>
      <c r="C288" s="228"/>
      <c r="D288" s="229" t="s">
        <v>236</v>
      </c>
      <c r="E288" s="230"/>
      <c r="F288" s="231">
        <f>+F287+F286+F285+F284</f>
        <v>477833249.04475003</v>
      </c>
      <c r="G288" s="230"/>
      <c r="H288" s="231" t="e">
        <f>+H287+H286+H285+H284</f>
        <v>#REF!</v>
      </c>
      <c r="I288" s="230"/>
      <c r="J288" s="232">
        <f>+J287+J286+J285+J284</f>
        <v>0</v>
      </c>
      <c r="K288" s="233"/>
      <c r="L288" s="234">
        <f>+L287+L286+L285+L284</f>
        <v>134935984.92500001</v>
      </c>
      <c r="M288" s="228"/>
      <c r="N288" s="231">
        <f>+N287+N286+N285+N284</f>
        <v>284474556.90399998</v>
      </c>
      <c r="O288" s="230"/>
      <c r="P288" s="231">
        <f>+P287+P286+P285+P284</f>
        <v>72600256.962500006</v>
      </c>
      <c r="Q288" s="230"/>
      <c r="R288" s="231">
        <f>+R287+R286+R285+R284</f>
        <v>-268080276.22824994</v>
      </c>
      <c r="S288" s="84"/>
      <c r="T288" s="84"/>
      <c r="U288" s="84"/>
      <c r="V288" s="84"/>
      <c r="W288" s="84"/>
      <c r="X288" s="84"/>
      <c r="Y288" s="84"/>
      <c r="Z288" s="84"/>
      <c r="AA288" s="84"/>
      <c r="AB288" s="84"/>
      <c r="AC288" s="84"/>
      <c r="AD288" s="84"/>
      <c r="AE288" s="84"/>
      <c r="AF288" s="84"/>
      <c r="AG288" s="84"/>
      <c r="AH288" s="84"/>
      <c r="AI288" s="84"/>
      <c r="AJ288" s="84"/>
      <c r="AK288" s="84"/>
      <c r="AL288" s="84"/>
      <c r="AM288" s="84"/>
      <c r="AN288" s="84"/>
      <c r="AO288" s="84"/>
      <c r="AP288" s="84"/>
      <c r="AQ288" s="84"/>
      <c r="AR288" s="84"/>
      <c r="AS288" s="84"/>
      <c r="AT288" s="84"/>
      <c r="AU288" s="84"/>
      <c r="AV288" s="84"/>
      <c r="AW288" s="84"/>
      <c r="AX288" s="84"/>
      <c r="AY288" s="84"/>
      <c r="AZ288" s="84"/>
      <c r="BA288" s="84"/>
      <c r="BB288" s="84"/>
      <c r="BC288" s="84"/>
      <c r="BD288" s="84"/>
      <c r="BE288" s="84"/>
      <c r="BF288" s="84"/>
      <c r="BG288" s="84"/>
      <c r="BH288" s="84"/>
      <c r="BI288" s="84"/>
      <c r="BJ288" s="84"/>
    </row>
    <row r="289" spans="1:80" s="85" customFormat="1">
      <c r="A289" s="261"/>
      <c r="B289" s="262"/>
      <c r="C289" s="263"/>
      <c r="D289" s="264" t="s">
        <v>237</v>
      </c>
      <c r="E289" s="265">
        <v>0.16</v>
      </c>
      <c r="F289" s="266">
        <f>+E289*F287</f>
        <v>1834879.6763318402</v>
      </c>
      <c r="G289" s="267">
        <f>+$E$289</f>
        <v>0.16</v>
      </c>
      <c r="H289" s="266" t="e">
        <f>+G289*H287</f>
        <v>#REF!</v>
      </c>
      <c r="I289" s="267">
        <f>+$E$289</f>
        <v>0.16</v>
      </c>
      <c r="J289" s="268">
        <f>+I289*J287</f>
        <v>0</v>
      </c>
      <c r="K289" s="269">
        <f>+$E$289</f>
        <v>0.16</v>
      </c>
      <c r="L289" s="270">
        <f>+K289*L287</f>
        <v>518154.18211200007</v>
      </c>
      <c r="M289" s="267">
        <f>+$E$289</f>
        <v>0.16</v>
      </c>
      <c r="N289" s="266">
        <f>+M289*N287</f>
        <v>1092382.2985113598</v>
      </c>
      <c r="O289" s="267">
        <f>+$E$289</f>
        <v>0.16</v>
      </c>
      <c r="P289" s="266">
        <f>+O289*P287</f>
        <v>278784.98673599999</v>
      </c>
      <c r="Q289" s="267">
        <f>+$E$289</f>
        <v>0.16</v>
      </c>
      <c r="R289" s="266">
        <f>+Q289*R287</f>
        <v>-1029428.2607164797</v>
      </c>
      <c r="S289" s="84"/>
      <c r="T289" s="84"/>
      <c r="U289" s="84"/>
      <c r="V289" s="84"/>
      <c r="W289" s="84"/>
      <c r="X289" s="84"/>
      <c r="Y289" s="84"/>
      <c r="Z289" s="84"/>
      <c r="AA289" s="84"/>
      <c r="AB289" s="84"/>
      <c r="AC289" s="84"/>
      <c r="AD289" s="84"/>
      <c r="AE289" s="84"/>
      <c r="AF289" s="84"/>
      <c r="AG289" s="84"/>
      <c r="AH289" s="84"/>
      <c r="AI289" s="84"/>
      <c r="AJ289" s="84"/>
      <c r="AK289" s="84"/>
      <c r="AL289" s="84"/>
      <c r="AM289" s="84"/>
      <c r="AN289" s="84"/>
      <c r="AO289" s="84"/>
      <c r="AP289" s="84"/>
      <c r="AQ289" s="84"/>
      <c r="AR289" s="84"/>
      <c r="AS289" s="84"/>
      <c r="AT289" s="84"/>
      <c r="AU289" s="84"/>
      <c r="AV289" s="84"/>
      <c r="AW289" s="84"/>
      <c r="AX289" s="84"/>
      <c r="AY289" s="84"/>
      <c r="AZ289" s="84"/>
      <c r="BA289" s="84"/>
      <c r="BB289" s="84"/>
      <c r="BC289" s="84"/>
      <c r="BD289" s="84"/>
      <c r="BE289" s="84"/>
      <c r="BF289" s="84"/>
      <c r="BG289" s="84"/>
      <c r="BH289" s="84"/>
      <c r="BI289" s="84"/>
      <c r="BJ289" s="84"/>
    </row>
    <row r="290" spans="1:80" s="87" customFormat="1" ht="15.75">
      <c r="A290" s="271"/>
      <c r="B290" s="272"/>
      <c r="C290" s="273"/>
      <c r="D290" s="274" t="s">
        <v>238</v>
      </c>
      <c r="E290" s="275"/>
      <c r="F290" s="276">
        <f>+F289+F288</f>
        <v>479668128.72108185</v>
      </c>
      <c r="G290" s="275"/>
      <c r="H290" s="276" t="e">
        <f>+H289+H288</f>
        <v>#REF!</v>
      </c>
      <c r="I290" s="275"/>
      <c r="J290" s="277">
        <f>+J289+J288</f>
        <v>0</v>
      </c>
      <c r="K290" s="278"/>
      <c r="L290" s="279">
        <f>+L289+L288</f>
        <v>135454139.10711202</v>
      </c>
      <c r="M290" s="280"/>
      <c r="N290" s="276">
        <f>+N289+N288</f>
        <v>285566939.20251137</v>
      </c>
      <c r="O290" s="281"/>
      <c r="P290" s="276">
        <f>+P289+P288</f>
        <v>72879041.949236006</v>
      </c>
      <c r="Q290" s="282"/>
      <c r="R290" s="276">
        <f>+R289+R288</f>
        <v>-269109704.48896641</v>
      </c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6"/>
      <c r="AR290" s="86"/>
      <c r="AS290" s="86"/>
      <c r="AT290" s="86"/>
      <c r="AU290" s="86"/>
      <c r="AV290" s="86"/>
      <c r="AW290" s="86"/>
      <c r="AX290" s="86"/>
      <c r="AY290" s="86"/>
      <c r="AZ290" s="86"/>
      <c r="BA290" s="86"/>
      <c r="BB290" s="86"/>
      <c r="BC290" s="86"/>
      <c r="BD290" s="86"/>
      <c r="BE290" s="86"/>
      <c r="BF290" s="86"/>
      <c r="BG290" s="86"/>
      <c r="BH290" s="86"/>
      <c r="BI290" s="86"/>
      <c r="BJ290" s="86"/>
    </row>
    <row r="291" spans="1:80">
      <c r="A291" s="16"/>
      <c r="B291" s="288"/>
      <c r="C291" s="289"/>
      <c r="D291" s="289"/>
      <c r="E291" s="290"/>
      <c r="F291" s="290"/>
      <c r="G291" s="290"/>
      <c r="H291" s="290"/>
      <c r="I291" s="290"/>
      <c r="J291" s="290"/>
      <c r="K291" s="290"/>
      <c r="L291" s="290"/>
      <c r="M291" s="290"/>
      <c r="N291" s="291"/>
      <c r="O291" s="292"/>
      <c r="P291" s="291"/>
      <c r="Q291" s="291"/>
      <c r="R291" s="88"/>
    </row>
    <row r="292" spans="1:80" s="3" customFormat="1" ht="24.2" customHeight="1">
      <c r="A292" s="475" t="s">
        <v>239</v>
      </c>
      <c r="B292" s="455"/>
      <c r="C292" s="455"/>
      <c r="D292" s="472"/>
      <c r="E292" s="454" t="s">
        <v>240</v>
      </c>
      <c r="F292" s="455"/>
      <c r="G292" s="455"/>
      <c r="H292" s="455"/>
      <c r="I292" s="472"/>
      <c r="J292" s="285"/>
      <c r="K292" s="286" t="s">
        <v>241</v>
      </c>
      <c r="L292" s="286"/>
      <c r="M292" s="287"/>
      <c r="N292" s="286"/>
      <c r="O292" s="454" t="s">
        <v>242</v>
      </c>
      <c r="P292" s="455"/>
      <c r="Q292" s="455"/>
      <c r="R292" s="456"/>
    </row>
    <row r="293" spans="1:80" s="102" customFormat="1" ht="21" customHeight="1">
      <c r="A293" s="89"/>
      <c r="B293" s="90"/>
      <c r="C293" s="91"/>
      <c r="D293" s="91"/>
      <c r="E293" s="92"/>
      <c r="F293" s="93" t="s">
        <v>243</v>
      </c>
      <c r="G293" s="90"/>
      <c r="H293" s="90"/>
      <c r="I293" s="90"/>
      <c r="J293" s="89"/>
      <c r="K293" s="94" t="s">
        <v>244</v>
      </c>
      <c r="L293" s="95"/>
      <c r="M293" s="96"/>
      <c r="N293" s="97"/>
      <c r="O293" s="98"/>
      <c r="P293" s="99"/>
      <c r="Q293" s="100"/>
      <c r="R293" s="101"/>
    </row>
    <row r="294" spans="1:80" s="3" customFormat="1" ht="20.100000000000001" customHeight="1">
      <c r="A294" s="103"/>
      <c r="B294" s="104"/>
      <c r="C294" s="105"/>
      <c r="D294" s="105"/>
      <c r="E294" s="106"/>
      <c r="F294" s="21"/>
      <c r="G294" s="21"/>
      <c r="H294" s="2"/>
      <c r="I294" s="2"/>
      <c r="J294" s="107"/>
      <c r="K294" s="105"/>
      <c r="L294" s="108"/>
      <c r="M294" s="109"/>
      <c r="N294" s="110"/>
      <c r="O294" s="111" t="s">
        <v>245</v>
      </c>
      <c r="P294" s="21"/>
      <c r="R294" s="112"/>
    </row>
    <row r="295" spans="1:80" s="102" customFormat="1" ht="20.100000000000001" customHeight="1">
      <c r="A295" s="113"/>
      <c r="B295" s="114"/>
      <c r="C295" s="115">
        <v>0.3</v>
      </c>
      <c r="D295" s="116">
        <f>+C295*F288</f>
        <v>143349974.71342501</v>
      </c>
      <c r="E295" s="117"/>
      <c r="F295" s="99"/>
      <c r="G295" s="118" t="s">
        <v>246</v>
      </c>
      <c r="H295" s="116">
        <f>+F290</f>
        <v>479668128.72108185</v>
      </c>
      <c r="I295" s="99"/>
      <c r="J295" s="119"/>
      <c r="K295" s="120"/>
      <c r="L295" s="118" t="s">
        <v>247</v>
      </c>
      <c r="M295" s="121">
        <v>0.1</v>
      </c>
      <c r="N295" s="122">
        <f>+M295*L288</f>
        <v>13493598.492500002</v>
      </c>
      <c r="P295" s="99"/>
      <c r="Q295" s="458">
        <f>+L288</f>
        <v>134935984.92500001</v>
      </c>
      <c r="R295" s="459"/>
    </row>
    <row r="296" spans="1:80" s="102" customFormat="1" ht="20.100000000000001" customHeight="1">
      <c r="A296" s="113"/>
      <c r="B296" s="114"/>
      <c r="C296" s="123"/>
      <c r="D296" s="124">
        <f>+C295*J288</f>
        <v>0</v>
      </c>
      <c r="E296" s="117"/>
      <c r="F296" s="99"/>
      <c r="G296" s="118" t="s">
        <v>248</v>
      </c>
      <c r="H296" s="116" t="e">
        <f>+H290</f>
        <v>#REF!</v>
      </c>
      <c r="I296" s="99"/>
      <c r="J296" s="119"/>
      <c r="K296" s="120"/>
      <c r="L296" s="118"/>
      <c r="M296" s="125"/>
      <c r="N296" s="126"/>
      <c r="O296" s="111" t="s">
        <v>249</v>
      </c>
      <c r="P296" s="99"/>
      <c r="R296" s="127"/>
      <c r="BK296" s="128"/>
      <c r="BL296" s="128"/>
      <c r="BM296" s="128"/>
      <c r="BN296" s="128"/>
      <c r="BO296" s="128"/>
      <c r="BP296" s="128"/>
      <c r="BQ296" s="128"/>
      <c r="BR296" s="128"/>
      <c r="BS296" s="128"/>
      <c r="BT296" s="128"/>
      <c r="BU296" s="128"/>
      <c r="BV296" s="128"/>
      <c r="BW296" s="128"/>
      <c r="BX296" s="128"/>
      <c r="BY296" s="128"/>
      <c r="BZ296" s="128"/>
      <c r="CA296" s="128"/>
      <c r="CB296" s="128"/>
    </row>
    <row r="297" spans="1:80" s="128" customFormat="1" ht="20.100000000000001" customHeight="1">
      <c r="A297" s="113"/>
      <c r="B297" s="114"/>
      <c r="C297" s="129"/>
      <c r="D297" s="124">
        <f>+C295*L288</f>
        <v>40480795.477499999</v>
      </c>
      <c r="E297" s="117"/>
      <c r="F297" s="130"/>
      <c r="G297" s="118" t="s">
        <v>250</v>
      </c>
      <c r="H297" s="116" t="e">
        <f>+H295+H296</f>
        <v>#REF!</v>
      </c>
      <c r="I297" s="130"/>
      <c r="J297" s="131"/>
      <c r="K297" s="120"/>
      <c r="L297" s="118" t="s">
        <v>251</v>
      </c>
      <c r="M297" s="132"/>
      <c r="N297" s="122">
        <f>+N295</f>
        <v>13493598.492500002</v>
      </c>
      <c r="P297" s="130"/>
      <c r="Q297" s="458">
        <f>+L290</f>
        <v>135454139.10711202</v>
      </c>
      <c r="R297" s="459"/>
      <c r="S297" s="102"/>
      <c r="T297" s="102"/>
      <c r="U297" s="102"/>
      <c r="V297" s="102"/>
      <c r="W297" s="102"/>
      <c r="X297" s="102"/>
      <c r="Y297" s="102"/>
      <c r="Z297" s="102"/>
      <c r="AA297" s="102"/>
      <c r="AB297" s="102"/>
      <c r="AC297" s="102"/>
      <c r="AD297" s="102"/>
      <c r="AE297" s="102"/>
      <c r="AF297" s="102"/>
      <c r="AG297" s="102"/>
      <c r="AH297" s="102"/>
      <c r="AI297" s="102"/>
      <c r="AJ297" s="102"/>
      <c r="AK297" s="102"/>
      <c r="AL297" s="102"/>
      <c r="AM297" s="102"/>
      <c r="AN297" s="102"/>
      <c r="AO297" s="102"/>
      <c r="AP297" s="102"/>
      <c r="AQ297" s="102"/>
      <c r="AR297" s="102"/>
      <c r="AS297" s="102"/>
      <c r="AT297" s="102"/>
      <c r="AU297" s="102"/>
      <c r="AV297" s="102"/>
      <c r="AW297" s="102"/>
      <c r="AX297" s="102"/>
      <c r="AY297" s="102"/>
      <c r="AZ297" s="102"/>
      <c r="BA297" s="102"/>
      <c r="BB297" s="102"/>
      <c r="BC297" s="102"/>
      <c r="BD297" s="102"/>
      <c r="BE297" s="102"/>
      <c r="BF297" s="102"/>
      <c r="BG297" s="102"/>
      <c r="BH297" s="102"/>
      <c r="BI297" s="102"/>
      <c r="BJ297" s="102"/>
    </row>
    <row r="298" spans="1:80" s="128" customFormat="1" ht="20.100000000000001" customHeight="1">
      <c r="A298" s="113"/>
      <c r="B298" s="114"/>
      <c r="C298" s="120"/>
      <c r="D298" s="124">
        <f>+D296+D297</f>
        <v>40480795.477499999</v>
      </c>
      <c r="E298" s="117"/>
      <c r="F298" s="130"/>
      <c r="G298" s="118" t="s">
        <v>252</v>
      </c>
      <c r="H298" s="124">
        <f>+J290</f>
        <v>0</v>
      </c>
      <c r="I298" s="130"/>
      <c r="J298" s="131"/>
      <c r="K298" s="120"/>
      <c r="L298" s="118"/>
      <c r="M298" s="133"/>
      <c r="N298" s="126"/>
      <c r="O298" s="111" t="s">
        <v>253</v>
      </c>
      <c r="P298" s="130"/>
      <c r="Q298" s="134"/>
      <c r="R298" s="135"/>
      <c r="S298" s="102"/>
      <c r="T298" s="102"/>
      <c r="U298" s="102"/>
      <c r="V298" s="102"/>
      <c r="W298" s="102"/>
      <c r="X298" s="102"/>
      <c r="Y298" s="102"/>
      <c r="Z298" s="102"/>
      <c r="AA298" s="102"/>
      <c r="AB298" s="102"/>
      <c r="AC298" s="102"/>
      <c r="AD298" s="102"/>
      <c r="AE298" s="102"/>
      <c r="AF298" s="102"/>
      <c r="AG298" s="102"/>
      <c r="AH298" s="102"/>
      <c r="AI298" s="102"/>
      <c r="AJ298" s="102"/>
      <c r="AK298" s="102"/>
      <c r="AL298" s="102"/>
      <c r="AM298" s="102"/>
      <c r="AN298" s="102"/>
      <c r="AO298" s="102"/>
      <c r="AP298" s="102"/>
      <c r="AQ298" s="102"/>
      <c r="AR298" s="102"/>
      <c r="AS298" s="102"/>
      <c r="AT298" s="102"/>
      <c r="AU298" s="102"/>
      <c r="AV298" s="102"/>
      <c r="AW298" s="102"/>
      <c r="AX298" s="102"/>
      <c r="AY298" s="102"/>
      <c r="AZ298" s="102"/>
      <c r="BA298" s="102"/>
      <c r="BB298" s="102"/>
      <c r="BC298" s="102"/>
      <c r="BD298" s="102"/>
      <c r="BE298" s="102"/>
      <c r="BF298" s="102"/>
      <c r="BG298" s="102"/>
      <c r="BH298" s="102"/>
      <c r="BI298" s="102"/>
      <c r="BJ298" s="102"/>
    </row>
    <row r="299" spans="1:80" s="128" customFormat="1" ht="20.100000000000001" customHeight="1">
      <c r="A299" s="113"/>
      <c r="B299" s="114"/>
      <c r="C299" s="120"/>
      <c r="D299" s="124">
        <f>+D295-D298</f>
        <v>102869179.23592502</v>
      </c>
      <c r="E299" s="117"/>
      <c r="F299" s="130"/>
      <c r="G299" s="118" t="s">
        <v>254</v>
      </c>
      <c r="H299" s="124">
        <f>+L290</f>
        <v>135454139.10711202</v>
      </c>
      <c r="I299" s="136"/>
      <c r="J299" s="131"/>
      <c r="K299" s="120"/>
      <c r="L299" s="118"/>
      <c r="M299" s="132"/>
      <c r="N299" s="126"/>
      <c r="P299" s="130"/>
      <c r="Q299" s="458">
        <f>+N297+D297</f>
        <v>53974393.969999999</v>
      </c>
      <c r="R299" s="459"/>
      <c r="S299" s="102"/>
      <c r="T299" s="102"/>
      <c r="U299" s="102"/>
      <c r="V299" s="102"/>
      <c r="W299" s="102"/>
      <c r="X299" s="102"/>
      <c r="Y299" s="102"/>
      <c r="Z299" s="102"/>
      <c r="AA299" s="102"/>
      <c r="AB299" s="102"/>
      <c r="AC299" s="102"/>
      <c r="AD299" s="102"/>
      <c r="AE299" s="102"/>
      <c r="AF299" s="102"/>
      <c r="AG299" s="102"/>
      <c r="AH299" s="102"/>
      <c r="AI299" s="102"/>
      <c r="AJ299" s="102"/>
      <c r="AK299" s="102"/>
      <c r="AL299" s="102"/>
      <c r="AM299" s="102"/>
      <c r="AN299" s="102"/>
      <c r="AO299" s="102"/>
      <c r="AP299" s="102"/>
      <c r="AQ299" s="102"/>
      <c r="AR299" s="102"/>
      <c r="AS299" s="102"/>
      <c r="AT299" s="102"/>
      <c r="AU299" s="102"/>
      <c r="AV299" s="102"/>
      <c r="AW299" s="102"/>
      <c r="AX299" s="102"/>
      <c r="AY299" s="102"/>
      <c r="AZ299" s="102"/>
      <c r="BA299" s="102"/>
      <c r="BB299" s="102"/>
      <c r="BC299" s="102"/>
      <c r="BD299" s="102"/>
      <c r="BE299" s="102"/>
      <c r="BF299" s="102"/>
      <c r="BG299" s="102"/>
      <c r="BH299" s="102"/>
      <c r="BI299" s="102"/>
      <c r="BJ299" s="102"/>
    </row>
    <row r="300" spans="1:80" s="128" customFormat="1" ht="20.100000000000001" customHeight="1">
      <c r="A300" s="113"/>
      <c r="B300" s="114"/>
      <c r="E300" s="117"/>
      <c r="F300" s="130"/>
      <c r="G300" s="118" t="s">
        <v>255</v>
      </c>
      <c r="H300" s="124">
        <f>+H299+H298</f>
        <v>135454139.10711202</v>
      </c>
      <c r="I300" s="136"/>
      <c r="J300" s="131"/>
      <c r="K300" s="120"/>
      <c r="L300" s="118"/>
      <c r="M300" s="132"/>
      <c r="N300" s="126"/>
      <c r="O300" s="137" t="s">
        <v>256</v>
      </c>
      <c r="P300" s="130"/>
      <c r="Q300" s="134"/>
      <c r="R300" s="135"/>
      <c r="S300" s="102"/>
      <c r="T300" s="102"/>
      <c r="U300" s="102"/>
      <c r="V300" s="102"/>
      <c r="W300" s="102"/>
      <c r="X300" s="102"/>
      <c r="Y300" s="102"/>
      <c r="Z300" s="102"/>
      <c r="AA300" s="102"/>
      <c r="AB300" s="102"/>
      <c r="AC300" s="102"/>
      <c r="AD300" s="102"/>
      <c r="AE300" s="102"/>
      <c r="AF300" s="102"/>
      <c r="AG300" s="102"/>
      <c r="AH300" s="102"/>
      <c r="AI300" s="102"/>
      <c r="AJ300" s="102"/>
      <c r="AK300" s="102"/>
      <c r="AL300" s="102"/>
      <c r="AM300" s="102"/>
      <c r="AN300" s="102"/>
      <c r="AO300" s="102"/>
      <c r="AP300" s="102"/>
      <c r="AQ300" s="102"/>
      <c r="AR300" s="102"/>
      <c r="AS300" s="102"/>
      <c r="AT300" s="102"/>
      <c r="AU300" s="102"/>
      <c r="AV300" s="102"/>
      <c r="AW300" s="102"/>
      <c r="AX300" s="102"/>
      <c r="AY300" s="102"/>
      <c r="AZ300" s="102"/>
      <c r="BA300" s="102"/>
      <c r="BB300" s="102"/>
      <c r="BC300" s="102"/>
      <c r="BD300" s="102"/>
      <c r="BE300" s="102"/>
      <c r="BF300" s="102"/>
      <c r="BG300" s="102"/>
      <c r="BH300" s="102"/>
      <c r="BI300" s="102"/>
      <c r="BJ300" s="102"/>
    </row>
    <row r="301" spans="1:80" s="128" customFormat="1" ht="20.100000000000001" customHeight="1">
      <c r="A301" s="113"/>
      <c r="B301" s="114"/>
      <c r="C301" s="120"/>
      <c r="D301" s="120"/>
      <c r="E301" s="117"/>
      <c r="F301" s="130"/>
      <c r="G301" s="118" t="s">
        <v>257</v>
      </c>
      <c r="H301" s="124" t="e">
        <f>+H297-H300</f>
        <v>#REF!</v>
      </c>
      <c r="I301" s="136"/>
      <c r="J301" s="131"/>
      <c r="K301" s="138"/>
      <c r="L301" s="130"/>
      <c r="M301" s="139"/>
      <c r="N301" s="136"/>
      <c r="Q301" s="464">
        <f>+L290-N297</f>
        <v>121960540.61461201</v>
      </c>
      <c r="R301" s="465"/>
      <c r="S301" s="102"/>
      <c r="T301" s="102"/>
      <c r="U301" s="102"/>
      <c r="V301" s="102"/>
      <c r="W301" s="102"/>
      <c r="X301" s="102"/>
      <c r="Y301" s="102"/>
      <c r="Z301" s="102"/>
      <c r="AA301" s="102"/>
      <c r="AB301" s="102"/>
      <c r="AC301" s="102"/>
      <c r="AD301" s="102"/>
      <c r="AE301" s="102"/>
      <c r="AF301" s="102"/>
      <c r="AG301" s="102"/>
      <c r="AH301" s="102"/>
      <c r="AI301" s="102"/>
      <c r="AJ301" s="102"/>
      <c r="AK301" s="102"/>
      <c r="AL301" s="102"/>
      <c r="AM301" s="102"/>
      <c r="AN301" s="102"/>
      <c r="AO301" s="102"/>
      <c r="AP301" s="102"/>
      <c r="AQ301" s="102"/>
      <c r="AR301" s="102"/>
      <c r="AS301" s="102"/>
      <c r="AT301" s="102"/>
      <c r="AU301" s="102"/>
      <c r="AV301" s="102"/>
      <c r="AW301" s="102"/>
      <c r="AX301" s="102"/>
      <c r="AY301" s="102"/>
      <c r="AZ301" s="102"/>
      <c r="BA301" s="102"/>
      <c r="BB301" s="102"/>
      <c r="BC301" s="102"/>
      <c r="BD301" s="102"/>
      <c r="BE301" s="102"/>
      <c r="BF301" s="102"/>
      <c r="BG301" s="102"/>
      <c r="BH301" s="102"/>
      <c r="BI301" s="102"/>
      <c r="BJ301" s="102"/>
    </row>
    <row r="302" spans="1:80" ht="15">
      <c r="A302" s="140"/>
      <c r="B302" s="141"/>
      <c r="C302" s="142"/>
      <c r="D302" s="142"/>
      <c r="E302" s="143"/>
      <c r="F302" s="142"/>
      <c r="G302" s="142"/>
      <c r="H302" s="142"/>
      <c r="I302" s="142"/>
      <c r="J302" s="144"/>
      <c r="K302" s="142"/>
      <c r="L302" s="142"/>
      <c r="M302" s="145"/>
      <c r="N302" s="146"/>
      <c r="O302" s="147"/>
      <c r="P302" s="142"/>
      <c r="Q302" s="142"/>
      <c r="R302" s="146"/>
    </row>
    <row r="303" spans="1:80" s="3" customFormat="1" ht="59.25" customHeight="1">
      <c r="A303" s="148" t="s">
        <v>258</v>
      </c>
      <c r="B303" s="148"/>
      <c r="C303" s="91"/>
      <c r="D303" s="149" t="s">
        <v>258</v>
      </c>
      <c r="E303" s="150"/>
      <c r="F303" s="151"/>
      <c r="G303" s="152"/>
      <c r="H303" s="90"/>
      <c r="I303" s="90"/>
      <c r="J303" s="149" t="s">
        <v>258</v>
      </c>
      <c r="K303" s="151"/>
      <c r="L303" s="153"/>
      <c r="M303" s="154"/>
      <c r="N303" s="155"/>
      <c r="O303" s="149" t="s">
        <v>258</v>
      </c>
      <c r="P303" s="151"/>
      <c r="Q303" s="153"/>
      <c r="R303" s="156"/>
      <c r="T303" s="157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</row>
    <row r="304" spans="1:80" s="3" customFormat="1" ht="15">
      <c r="A304" s="158"/>
      <c r="B304" s="158"/>
      <c r="C304" s="99"/>
      <c r="D304" s="99"/>
      <c r="E304" s="132"/>
      <c r="F304" s="99"/>
      <c r="G304" s="99"/>
      <c r="H304" s="99"/>
      <c r="I304" s="99"/>
      <c r="J304" s="99"/>
      <c r="K304" s="99"/>
      <c r="L304" s="99"/>
      <c r="M304" s="132"/>
      <c r="N304" s="155"/>
      <c r="O304" s="99"/>
      <c r="P304" s="99"/>
      <c r="Q304" s="99"/>
      <c r="R304" s="99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</row>
    <row r="305" spans="1:80" s="3" customFormat="1" ht="35.25" customHeight="1">
      <c r="A305" s="159" t="s">
        <v>259</v>
      </c>
      <c r="B305" s="160"/>
      <c r="C305" s="99"/>
      <c r="D305" s="161" t="s">
        <v>259</v>
      </c>
      <c r="E305" s="466"/>
      <c r="F305" s="466"/>
      <c r="G305" s="466"/>
      <c r="H305" s="99"/>
      <c r="I305" s="99"/>
      <c r="J305" s="161" t="s">
        <v>259</v>
      </c>
      <c r="K305" s="466"/>
      <c r="L305" s="466"/>
      <c r="M305" s="466"/>
      <c r="N305" s="155"/>
      <c r="O305" s="161" t="s">
        <v>259</v>
      </c>
      <c r="P305" s="453"/>
      <c r="Q305" s="453"/>
      <c r="R305" s="453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</row>
    <row r="306" spans="1:80" s="164" customFormat="1" ht="17.25" customHeight="1">
      <c r="A306" s="463" t="s">
        <v>260</v>
      </c>
      <c r="B306" s="463"/>
      <c r="C306" s="162"/>
      <c r="D306" s="463" t="s">
        <v>261</v>
      </c>
      <c r="E306" s="463"/>
      <c r="F306" s="463"/>
      <c r="G306" s="463"/>
      <c r="H306" s="162"/>
      <c r="I306" s="162"/>
      <c r="J306" s="463" t="s">
        <v>262</v>
      </c>
      <c r="K306" s="463"/>
      <c r="L306" s="463"/>
      <c r="M306" s="463"/>
      <c r="N306" s="163"/>
      <c r="O306" s="463" t="s">
        <v>263</v>
      </c>
      <c r="P306" s="463"/>
      <c r="Q306" s="463"/>
      <c r="R306" s="463"/>
    </row>
    <row r="307" spans="1:80" s="3" customFormat="1">
      <c r="A307" s="165"/>
      <c r="B307" s="165"/>
      <c r="C307" s="21"/>
      <c r="D307" s="21"/>
      <c r="E307" s="20"/>
      <c r="F307" s="21"/>
      <c r="G307" s="21"/>
      <c r="H307" s="21"/>
      <c r="I307" s="21"/>
      <c r="J307" s="21"/>
      <c r="K307" s="21"/>
      <c r="L307" s="21"/>
      <c r="M307" s="20"/>
      <c r="N307" s="21"/>
      <c r="O307" s="21"/>
      <c r="P307" s="21"/>
      <c r="Q307" s="21"/>
      <c r="R307" s="21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</row>
    <row r="308" spans="1:80" s="3" customFormat="1">
      <c r="A308" s="165"/>
      <c r="B308" s="165"/>
      <c r="C308" s="21"/>
      <c r="D308" s="21"/>
      <c r="E308" s="20"/>
      <c r="F308" s="21"/>
      <c r="G308" s="21"/>
      <c r="H308" s="21"/>
      <c r="I308" s="21"/>
      <c r="J308" s="21"/>
      <c r="K308" s="21"/>
      <c r="L308" s="21"/>
      <c r="M308" s="20"/>
      <c r="N308" s="21"/>
      <c r="O308" s="21"/>
      <c r="P308" s="21"/>
      <c r="Q308" s="21"/>
      <c r="R308" s="21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</row>
    <row r="309" spans="1:80" s="3" customFormat="1">
      <c r="A309" s="166" t="s">
        <v>264</v>
      </c>
      <c r="B309" s="166"/>
      <c r="C309" s="21"/>
      <c r="D309" s="21"/>
      <c r="E309" s="20"/>
      <c r="F309" s="21"/>
      <c r="G309" s="21"/>
      <c r="H309" s="21"/>
      <c r="I309" s="21"/>
      <c r="J309" s="21"/>
      <c r="K309" s="21"/>
      <c r="L309" s="21"/>
      <c r="M309" s="20"/>
      <c r="N309" s="21"/>
      <c r="O309" s="21"/>
      <c r="P309" s="21"/>
      <c r="Q309" s="21"/>
      <c r="R309" s="167" t="s">
        <v>265</v>
      </c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</row>
    <row r="310" spans="1:80">
      <c r="A310" s="168"/>
      <c r="B310" s="168"/>
      <c r="C310" s="3"/>
      <c r="D310" s="3"/>
      <c r="E310" s="169"/>
      <c r="F310" s="3"/>
      <c r="G310" s="3"/>
      <c r="H310" s="3"/>
      <c r="I310" s="3"/>
      <c r="J310" s="170"/>
      <c r="K310" s="171"/>
      <c r="L310" s="172"/>
      <c r="M310" s="173"/>
      <c r="N310" s="170"/>
      <c r="O310" s="3"/>
      <c r="P310" s="3"/>
      <c r="Q310" s="3"/>
      <c r="R310" s="3"/>
    </row>
    <row r="311" spans="1:80" s="3" customFormat="1">
      <c r="A311" s="168"/>
      <c r="B311" s="168"/>
      <c r="E311" s="169"/>
      <c r="J311" s="170"/>
      <c r="K311" s="170"/>
      <c r="L311" s="170"/>
      <c r="M311" s="174"/>
      <c r="N311" s="170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</row>
    <row r="312" spans="1:80" s="3" customFormat="1">
      <c r="A312" s="168"/>
      <c r="B312" s="168"/>
      <c r="E312" s="169"/>
      <c r="J312" s="175"/>
      <c r="K312" s="175"/>
      <c r="L312" s="175"/>
      <c r="M312" s="176"/>
      <c r="N312" s="175"/>
      <c r="O312" s="175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</row>
    <row r="313" spans="1:80" s="3" customFormat="1">
      <c r="A313" s="168"/>
      <c r="B313" s="168"/>
      <c r="E313" s="169"/>
      <c r="J313" s="175"/>
      <c r="K313" s="175"/>
      <c r="L313" s="175"/>
      <c r="M313" s="176"/>
      <c r="N313" s="175"/>
      <c r="O313" s="175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</row>
    <row r="314" spans="1:80" s="3" customFormat="1">
      <c r="A314" s="168"/>
      <c r="B314" s="168"/>
      <c r="E314" s="169"/>
      <c r="J314" s="175"/>
      <c r="K314" s="175"/>
      <c r="L314" s="175"/>
      <c r="M314" s="176"/>
      <c r="N314" s="175"/>
      <c r="O314" s="175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</row>
    <row r="315" spans="1:80" s="3" customFormat="1">
      <c r="A315" s="168"/>
      <c r="B315" s="168"/>
      <c r="E315" s="169"/>
      <c r="J315" s="170"/>
      <c r="K315" s="170"/>
      <c r="L315" s="170"/>
      <c r="M315" s="174"/>
      <c r="N315" s="170"/>
      <c r="O315" s="170"/>
      <c r="P315" s="170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</row>
    <row r="316" spans="1:80" s="3" customFormat="1">
      <c r="A316" s="168"/>
      <c r="B316" s="168"/>
      <c r="E316" s="169"/>
      <c r="J316" s="170"/>
      <c r="K316" s="170"/>
      <c r="L316" s="170"/>
      <c r="M316" s="174"/>
      <c r="N316" s="170"/>
      <c r="O316" s="170"/>
      <c r="P316" s="170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</row>
    <row r="317" spans="1:80" s="3" customFormat="1">
      <c r="A317" s="168"/>
      <c r="B317" s="168"/>
      <c r="E317" s="169"/>
      <c r="I317" s="175"/>
      <c r="J317" s="170"/>
      <c r="K317" s="170"/>
      <c r="L317" s="170"/>
      <c r="M317" s="174"/>
      <c r="N317" s="170"/>
      <c r="O317" s="170"/>
      <c r="P317" s="170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</row>
    <row r="318" spans="1:80" s="3" customFormat="1">
      <c r="A318" s="168"/>
      <c r="B318" s="168"/>
      <c r="E318" s="169"/>
      <c r="I318" s="175"/>
      <c r="J318" s="170"/>
      <c r="K318" s="170"/>
      <c r="L318" s="170"/>
      <c r="M318" s="174"/>
      <c r="N318" s="170"/>
      <c r="O318" s="170"/>
      <c r="P318" s="170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</row>
    <row r="319" spans="1:80" s="3" customFormat="1">
      <c r="A319" s="168"/>
      <c r="B319" s="168"/>
      <c r="E319" s="169"/>
      <c r="I319" s="175"/>
      <c r="J319" s="170"/>
      <c r="K319" s="170"/>
      <c r="L319" s="170" t="s">
        <v>266</v>
      </c>
      <c r="M319" s="174">
        <f>IF(O11="",1,0)</f>
        <v>0</v>
      </c>
      <c r="N319" s="170" t="s">
        <v>267</v>
      </c>
      <c r="O319" s="170"/>
      <c r="P319" s="170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</row>
    <row r="320" spans="1:80" s="3" customFormat="1">
      <c r="A320" s="168"/>
      <c r="B320" s="168"/>
      <c r="E320" s="169"/>
      <c r="I320" s="175"/>
      <c r="J320" s="170"/>
      <c r="K320" s="177" t="s">
        <v>268</v>
      </c>
      <c r="L320" s="172">
        <v>0.01</v>
      </c>
      <c r="M320" s="174">
        <f>N320*$M$319</f>
        <v>0</v>
      </c>
      <c r="N320" s="178">
        <v>6.8999999999999999E-3</v>
      </c>
      <c r="O320" s="170"/>
      <c r="P320" s="170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</row>
    <row r="321" spans="1:80" s="3" customFormat="1">
      <c r="A321" s="168"/>
      <c r="B321" s="168"/>
      <c r="E321" s="169"/>
      <c r="I321" s="175"/>
      <c r="J321" s="170"/>
      <c r="K321" s="171" t="s">
        <v>9</v>
      </c>
      <c r="L321" s="172">
        <v>0.01</v>
      </c>
      <c r="M321" s="174">
        <f t="shared" ref="M321:M326" si="109">N321*$M$319</f>
        <v>0</v>
      </c>
      <c r="N321" s="178">
        <v>6.8999999999999999E-3</v>
      </c>
      <c r="O321" s="170"/>
      <c r="P321" s="170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</row>
    <row r="322" spans="1:80" s="3" customFormat="1">
      <c r="A322" s="168"/>
      <c r="B322" s="168"/>
      <c r="E322" s="169"/>
      <c r="I322" s="175"/>
      <c r="J322" s="170"/>
      <c r="K322" s="171" t="s">
        <v>14</v>
      </c>
      <c r="L322" s="172">
        <v>0.04</v>
      </c>
      <c r="M322" s="174">
        <f t="shared" si="109"/>
        <v>0</v>
      </c>
      <c r="N322" s="179">
        <v>9.6600000000000002E-3</v>
      </c>
      <c r="O322" s="170"/>
      <c r="P322" s="170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</row>
    <row r="323" spans="1:80" s="3" customFormat="1">
      <c r="A323" s="168"/>
      <c r="B323" s="168"/>
      <c r="E323" s="169"/>
      <c r="I323" s="175"/>
      <c r="J323" s="170"/>
      <c r="K323" s="171" t="s">
        <v>15</v>
      </c>
      <c r="L323" s="172">
        <v>0.01</v>
      </c>
      <c r="M323" s="174">
        <f t="shared" si="109"/>
        <v>0</v>
      </c>
      <c r="N323" s="179">
        <v>9.6600000000000002E-3</v>
      </c>
      <c r="O323" s="170"/>
      <c r="P323" s="170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</row>
    <row r="324" spans="1:80" s="3" customFormat="1">
      <c r="A324" s="168"/>
      <c r="B324" s="168"/>
      <c r="E324" s="169"/>
      <c r="I324" s="175"/>
      <c r="J324" s="170"/>
      <c r="K324" s="171" t="s">
        <v>17</v>
      </c>
      <c r="L324" s="172">
        <v>3.5000000000000003E-2</v>
      </c>
      <c r="M324" s="174">
        <f t="shared" si="109"/>
        <v>0</v>
      </c>
      <c r="N324" s="178">
        <v>6.8999999999999999E-3</v>
      </c>
      <c r="O324" s="170"/>
      <c r="P324" s="170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</row>
    <row r="325" spans="1:80" s="3" customFormat="1">
      <c r="A325" s="168"/>
      <c r="B325" s="168"/>
      <c r="E325" s="169"/>
      <c r="I325" s="175"/>
      <c r="J325" s="170"/>
      <c r="K325" s="171" t="s">
        <v>22</v>
      </c>
      <c r="L325" s="172">
        <v>0.06</v>
      </c>
      <c r="M325" s="174">
        <f t="shared" si="109"/>
        <v>0</v>
      </c>
      <c r="N325" s="179">
        <v>9.6600000000000002E-3</v>
      </c>
      <c r="O325" s="170"/>
      <c r="P325" s="170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</row>
    <row r="326" spans="1:80" s="3" customFormat="1">
      <c r="A326" s="168"/>
      <c r="B326" s="168"/>
      <c r="E326" s="169"/>
      <c r="I326" s="175"/>
      <c r="J326" s="170"/>
      <c r="K326" s="171" t="s">
        <v>23</v>
      </c>
      <c r="L326" s="172">
        <v>0.01</v>
      </c>
      <c r="M326" s="174">
        <f t="shared" si="109"/>
        <v>0</v>
      </c>
      <c r="N326" s="178">
        <v>6.8999999999999999E-3</v>
      </c>
      <c r="O326" s="170"/>
      <c r="P326" s="170"/>
    </row>
    <row r="327" spans="1:80" s="3" customFormat="1">
      <c r="A327" s="168"/>
      <c r="B327" s="168"/>
      <c r="E327" s="169"/>
      <c r="I327" s="175"/>
      <c r="J327" s="170"/>
      <c r="K327" s="170"/>
      <c r="L327" s="170"/>
      <c r="M327" s="174"/>
      <c r="N327" s="170"/>
      <c r="O327" s="170"/>
      <c r="P327" s="170"/>
    </row>
    <row r="328" spans="1:80" s="3" customFormat="1">
      <c r="A328" s="168"/>
      <c r="B328" s="168"/>
      <c r="E328" s="169"/>
      <c r="I328" s="175"/>
      <c r="J328" s="170"/>
      <c r="K328" s="170"/>
      <c r="L328" s="170"/>
      <c r="M328" s="174"/>
      <c r="N328" s="170"/>
      <c r="O328" s="170"/>
      <c r="P328" s="170"/>
    </row>
    <row r="329" spans="1:80" s="3" customFormat="1">
      <c r="A329" s="168"/>
      <c r="B329" s="168"/>
      <c r="E329" s="169"/>
      <c r="I329" s="175"/>
      <c r="J329" s="170"/>
      <c r="K329" s="170"/>
      <c r="L329" s="170"/>
      <c r="M329" s="174"/>
      <c r="N329" s="170"/>
      <c r="O329" s="170"/>
      <c r="P329" s="170"/>
    </row>
    <row r="330" spans="1:80" s="3" customFormat="1">
      <c r="A330" s="168"/>
      <c r="B330" s="168"/>
      <c r="E330" s="169"/>
      <c r="J330" s="170"/>
      <c r="K330" s="170"/>
      <c r="L330" s="170"/>
      <c r="M330" s="174"/>
      <c r="N330" s="170"/>
      <c r="O330" s="170"/>
      <c r="P330" s="170"/>
    </row>
    <row r="331" spans="1:80" s="3" customFormat="1">
      <c r="A331" s="168"/>
      <c r="B331" s="168"/>
      <c r="E331" s="169"/>
      <c r="J331" s="170"/>
      <c r="K331" s="170"/>
      <c r="L331" s="170"/>
      <c r="M331" s="174"/>
      <c r="N331" s="170"/>
      <c r="O331" s="170"/>
      <c r="P331" s="170"/>
    </row>
    <row r="332" spans="1:80" s="3" customFormat="1">
      <c r="A332" s="168"/>
      <c r="B332" s="168"/>
      <c r="E332" s="169"/>
      <c r="M332" s="169"/>
    </row>
    <row r="333" spans="1:80" s="3" customFormat="1">
      <c r="A333" s="168"/>
      <c r="B333" s="168"/>
      <c r="E333" s="169"/>
      <c r="M333" s="169"/>
    </row>
    <row r="334" spans="1:80" s="3" customFormat="1">
      <c r="A334" s="168"/>
      <c r="B334" s="168"/>
      <c r="E334" s="169"/>
      <c r="M334" s="169"/>
    </row>
    <row r="335" spans="1:80" s="3" customFormat="1">
      <c r="A335" s="168"/>
      <c r="B335" s="168"/>
      <c r="E335" s="169"/>
      <c r="M335" s="169"/>
    </row>
    <row r="336" spans="1:80" s="3" customFormat="1">
      <c r="A336" s="168"/>
      <c r="B336" s="168"/>
      <c r="E336" s="169"/>
      <c r="M336" s="169"/>
    </row>
    <row r="337" spans="1:13" s="3" customFormat="1">
      <c r="A337" s="168"/>
      <c r="B337" s="168"/>
      <c r="E337" s="169"/>
      <c r="M337" s="169"/>
    </row>
    <row r="338" spans="1:13" s="3" customFormat="1">
      <c r="A338" s="168"/>
      <c r="B338" s="168"/>
      <c r="E338" s="169"/>
      <c r="M338" s="169"/>
    </row>
    <row r="339" spans="1:13" s="3" customFormat="1">
      <c r="A339" s="168"/>
      <c r="B339" s="168"/>
      <c r="E339" s="169"/>
      <c r="M339" s="169"/>
    </row>
    <row r="340" spans="1:13" s="3" customFormat="1">
      <c r="A340" s="168"/>
      <c r="B340" s="168"/>
      <c r="E340" s="169"/>
      <c r="M340" s="169"/>
    </row>
    <row r="341" spans="1:13" s="3" customFormat="1">
      <c r="A341" s="168"/>
      <c r="B341" s="168"/>
      <c r="E341" s="169"/>
      <c r="M341" s="169"/>
    </row>
    <row r="342" spans="1:13" s="3" customFormat="1">
      <c r="A342" s="168"/>
      <c r="B342" s="168"/>
      <c r="E342" s="169"/>
      <c r="M342" s="169"/>
    </row>
    <row r="343" spans="1:13" s="3" customFormat="1">
      <c r="A343" s="168"/>
      <c r="B343" s="168"/>
      <c r="E343" s="169"/>
      <c r="M343" s="169"/>
    </row>
    <row r="344" spans="1:13" s="3" customFormat="1">
      <c r="A344" s="168"/>
      <c r="B344" s="168"/>
      <c r="E344" s="169"/>
      <c r="M344" s="169"/>
    </row>
    <row r="345" spans="1:13" s="3" customFormat="1">
      <c r="A345" s="168"/>
      <c r="B345" s="168"/>
      <c r="E345" s="169"/>
      <c r="M345" s="169"/>
    </row>
    <row r="346" spans="1:13" s="3" customFormat="1">
      <c r="A346" s="168"/>
      <c r="B346" s="168"/>
      <c r="E346" s="169"/>
      <c r="M346" s="169"/>
    </row>
    <row r="347" spans="1:13" s="3" customFormat="1">
      <c r="A347" s="168"/>
      <c r="B347" s="168"/>
      <c r="E347" s="169"/>
      <c r="M347" s="169"/>
    </row>
    <row r="348" spans="1:13" s="3" customFormat="1">
      <c r="A348" s="168"/>
      <c r="B348" s="168"/>
      <c r="E348" s="169"/>
      <c r="M348" s="169"/>
    </row>
    <row r="349" spans="1:13" s="3" customFormat="1">
      <c r="A349" s="168"/>
      <c r="B349" s="168"/>
      <c r="E349" s="169"/>
      <c r="M349" s="169"/>
    </row>
    <row r="350" spans="1:13" s="3" customFormat="1">
      <c r="A350" s="168"/>
      <c r="B350" s="168"/>
      <c r="E350" s="169"/>
      <c r="M350" s="169"/>
    </row>
    <row r="351" spans="1:13" s="3" customFormat="1">
      <c r="A351" s="168"/>
      <c r="B351" s="168"/>
      <c r="E351" s="169"/>
      <c r="M351" s="169"/>
    </row>
    <row r="352" spans="1:13" s="3" customFormat="1">
      <c r="A352" s="168"/>
      <c r="B352" s="168"/>
      <c r="E352" s="169"/>
      <c r="M352" s="169"/>
    </row>
    <row r="353" spans="1:80" s="3" customFormat="1">
      <c r="A353" s="168"/>
      <c r="B353" s="168"/>
      <c r="E353" s="169"/>
      <c r="M353" s="169"/>
    </row>
    <row r="354" spans="1:80" s="3" customFormat="1">
      <c r="A354" s="168"/>
      <c r="B354" s="168"/>
      <c r="E354" s="169"/>
      <c r="M354" s="169"/>
    </row>
    <row r="355" spans="1:80" s="3" customFormat="1">
      <c r="A355" s="168"/>
      <c r="B355" s="168"/>
      <c r="E355" s="169"/>
      <c r="M355" s="169"/>
    </row>
    <row r="356" spans="1:80" s="3" customFormat="1">
      <c r="A356" s="168"/>
      <c r="B356" s="168"/>
      <c r="E356" s="169"/>
      <c r="M356" s="169"/>
    </row>
    <row r="357" spans="1:80" s="3" customFormat="1">
      <c r="A357" s="168"/>
      <c r="B357" s="168"/>
      <c r="E357" s="169"/>
      <c r="M357" s="169"/>
    </row>
    <row r="358" spans="1:80" s="3" customFormat="1">
      <c r="A358" s="168"/>
      <c r="B358" s="168"/>
      <c r="E358" s="169"/>
      <c r="M358" s="169"/>
    </row>
    <row r="359" spans="1:80" s="3" customFormat="1">
      <c r="A359" s="168"/>
      <c r="B359" s="168"/>
      <c r="E359" s="169"/>
      <c r="M359" s="169"/>
    </row>
    <row r="360" spans="1:80" s="3" customFormat="1">
      <c r="A360" s="168"/>
      <c r="B360" s="168"/>
      <c r="E360" s="169"/>
      <c r="M360" s="169"/>
    </row>
    <row r="361" spans="1:80" s="3" customFormat="1">
      <c r="A361" s="168"/>
      <c r="B361" s="168"/>
      <c r="E361" s="169"/>
      <c r="M361" s="169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</row>
    <row r="362" spans="1:80" s="3" customFormat="1">
      <c r="A362" s="168"/>
      <c r="B362" s="168"/>
      <c r="E362" s="169"/>
      <c r="M362" s="169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</row>
    <row r="363" spans="1:80" s="3" customFormat="1">
      <c r="A363" s="168"/>
      <c r="B363" s="168"/>
      <c r="E363" s="169"/>
      <c r="M363" s="169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</row>
    <row r="364" spans="1:80" s="3" customFormat="1">
      <c r="A364" s="168"/>
      <c r="B364" s="168"/>
      <c r="E364" s="169"/>
      <c r="M364" s="169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</row>
    <row r="365" spans="1:80" s="3" customFormat="1">
      <c r="A365" s="168"/>
      <c r="B365" s="168"/>
      <c r="E365" s="169"/>
      <c r="M365" s="169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</row>
    <row r="366" spans="1:80" s="3" customFormat="1">
      <c r="A366" s="168"/>
      <c r="B366" s="168"/>
      <c r="E366" s="169"/>
      <c r="M366" s="169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</row>
    <row r="367" spans="1:80" s="3" customFormat="1">
      <c r="A367" s="168"/>
      <c r="B367" s="168"/>
      <c r="E367" s="169"/>
      <c r="M367" s="169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</row>
    <row r="368" spans="1:80" s="3" customFormat="1">
      <c r="A368" s="168"/>
      <c r="B368" s="168"/>
      <c r="E368" s="169"/>
      <c r="M368" s="169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</row>
    <row r="369" spans="1:18">
      <c r="A369" s="168"/>
      <c r="B369" s="168"/>
      <c r="C369" s="3"/>
      <c r="D369" s="3"/>
      <c r="E369" s="169"/>
      <c r="F369" s="3"/>
      <c r="G369" s="3"/>
      <c r="H369" s="3"/>
      <c r="I369" s="3"/>
      <c r="J369" s="3"/>
      <c r="K369" s="3"/>
      <c r="L369" s="3"/>
      <c r="M369" s="169"/>
      <c r="N369" s="3"/>
      <c r="O369" s="3"/>
      <c r="P369" s="3"/>
      <c r="Q369" s="3"/>
      <c r="R369" s="3"/>
    </row>
    <row r="370" spans="1:18">
      <c r="A370" s="168"/>
      <c r="B370" s="168"/>
      <c r="C370" s="3"/>
      <c r="D370" s="3"/>
      <c r="E370" s="169"/>
      <c r="F370" s="3"/>
      <c r="G370" s="3"/>
      <c r="H370" s="3"/>
      <c r="I370" s="3"/>
      <c r="J370" s="3"/>
      <c r="K370" s="3"/>
      <c r="L370" s="3"/>
      <c r="M370" s="169"/>
      <c r="N370" s="3"/>
      <c r="O370" s="3"/>
      <c r="P370" s="3"/>
      <c r="Q370" s="3"/>
      <c r="R370" s="3"/>
    </row>
    <row r="371" spans="1:18">
      <c r="A371" s="168"/>
      <c r="B371" s="168"/>
      <c r="C371" s="3"/>
      <c r="D371" s="3"/>
      <c r="E371" s="169"/>
      <c r="F371" s="3"/>
      <c r="G371" s="3"/>
      <c r="H371" s="3"/>
      <c r="I371" s="3"/>
      <c r="J371" s="3"/>
      <c r="K371" s="3"/>
      <c r="L371" s="3"/>
      <c r="M371" s="169"/>
      <c r="N371" s="3"/>
      <c r="O371" s="3"/>
      <c r="P371" s="3"/>
      <c r="Q371" s="3"/>
      <c r="R371" s="3"/>
    </row>
    <row r="372" spans="1:18">
      <c r="A372" s="168"/>
      <c r="B372" s="168"/>
      <c r="C372" s="3"/>
      <c r="D372" s="3"/>
      <c r="E372" s="169"/>
      <c r="F372" s="3"/>
      <c r="G372" s="3"/>
      <c r="H372" s="3"/>
      <c r="I372" s="3"/>
      <c r="J372" s="3"/>
      <c r="K372" s="3"/>
      <c r="L372" s="3"/>
      <c r="M372" s="169"/>
      <c r="N372" s="3"/>
      <c r="O372" s="3"/>
      <c r="P372" s="3"/>
      <c r="Q372" s="3"/>
      <c r="R372" s="3"/>
    </row>
    <row r="373" spans="1:18">
      <c r="A373" s="168"/>
      <c r="B373" s="168"/>
      <c r="C373" s="3"/>
      <c r="D373" s="3"/>
      <c r="E373" s="169"/>
      <c r="F373" s="3"/>
      <c r="G373" s="3"/>
      <c r="H373" s="3"/>
      <c r="I373" s="3"/>
      <c r="J373" s="3"/>
      <c r="K373" s="3"/>
      <c r="L373" s="3"/>
      <c r="M373" s="169"/>
      <c r="N373" s="3"/>
      <c r="O373" s="3"/>
      <c r="P373" s="3"/>
      <c r="Q373" s="3"/>
      <c r="R373" s="3"/>
    </row>
    <row r="374" spans="1:18">
      <c r="A374" s="168"/>
      <c r="B374" s="168"/>
      <c r="C374" s="3"/>
      <c r="D374" s="3"/>
      <c r="E374" s="169"/>
      <c r="F374" s="3"/>
      <c r="G374" s="3"/>
      <c r="H374" s="3"/>
      <c r="I374" s="3"/>
      <c r="J374" s="3"/>
      <c r="K374" s="3"/>
      <c r="L374" s="3"/>
      <c r="M374" s="169"/>
      <c r="N374" s="3"/>
      <c r="O374" s="3"/>
      <c r="P374" s="3"/>
      <c r="Q374" s="3"/>
      <c r="R374" s="3"/>
    </row>
    <row r="375" spans="1:18">
      <c r="A375" s="168"/>
      <c r="B375" s="168"/>
      <c r="C375" s="3"/>
      <c r="D375" s="3"/>
      <c r="E375" s="169"/>
      <c r="F375" s="3"/>
      <c r="G375" s="3"/>
      <c r="H375" s="3"/>
      <c r="I375" s="3"/>
      <c r="J375" s="3"/>
      <c r="K375" s="3"/>
      <c r="L375" s="3"/>
      <c r="M375" s="169"/>
      <c r="N375" s="3"/>
      <c r="O375" s="3"/>
      <c r="P375" s="3"/>
      <c r="Q375" s="3"/>
      <c r="R375" s="3"/>
    </row>
    <row r="376" spans="1:18">
      <c r="A376" s="168"/>
      <c r="B376" s="168"/>
      <c r="C376" s="3"/>
      <c r="D376" s="3"/>
      <c r="E376" s="169"/>
      <c r="F376" s="3"/>
      <c r="G376" s="3"/>
      <c r="H376" s="3"/>
      <c r="I376" s="3"/>
      <c r="J376" s="3"/>
      <c r="K376" s="3"/>
      <c r="L376" s="3"/>
      <c r="M376" s="169"/>
      <c r="N376" s="3"/>
      <c r="O376" s="3"/>
      <c r="P376" s="3"/>
      <c r="Q376" s="3"/>
      <c r="R376" s="3"/>
    </row>
    <row r="377" spans="1:18">
      <c r="A377" s="168"/>
      <c r="B377" s="168"/>
      <c r="C377" s="3"/>
      <c r="D377" s="3"/>
      <c r="E377" s="169"/>
      <c r="F377" s="3"/>
      <c r="G377" s="3"/>
      <c r="H377" s="3"/>
      <c r="I377" s="3"/>
      <c r="J377" s="3"/>
      <c r="K377" s="3"/>
      <c r="L377" s="3"/>
      <c r="M377" s="169"/>
      <c r="N377" s="3"/>
      <c r="O377" s="3"/>
      <c r="P377" s="3"/>
      <c r="Q377" s="3"/>
      <c r="R377" s="3"/>
    </row>
    <row r="378" spans="1:18">
      <c r="A378" s="168"/>
      <c r="B378" s="168"/>
      <c r="C378" s="3"/>
      <c r="D378" s="3"/>
      <c r="E378" s="169"/>
      <c r="F378" s="3"/>
      <c r="G378" s="3"/>
      <c r="H378" s="3"/>
      <c r="I378" s="3"/>
      <c r="J378" s="3"/>
      <c r="K378" s="3"/>
      <c r="L378" s="3"/>
      <c r="M378" s="169"/>
      <c r="N378" s="3"/>
      <c r="O378" s="3"/>
      <c r="P378" s="3"/>
      <c r="Q378" s="3"/>
      <c r="R378" s="3"/>
    </row>
    <row r="379" spans="1:18">
      <c r="A379" s="168"/>
      <c r="B379" s="168"/>
      <c r="C379" s="3"/>
      <c r="D379" s="3"/>
      <c r="E379" s="169"/>
      <c r="F379" s="3"/>
      <c r="G379" s="3"/>
      <c r="H379" s="3"/>
      <c r="I379" s="3"/>
      <c r="J379" s="3"/>
      <c r="K379" s="3"/>
      <c r="L379" s="3"/>
      <c r="M379" s="169"/>
      <c r="N379" s="3"/>
      <c r="O379" s="3"/>
      <c r="P379" s="3"/>
      <c r="Q379" s="3"/>
      <c r="R379" s="3"/>
    </row>
    <row r="380" spans="1:18">
      <c r="A380" s="180"/>
      <c r="B380" s="180"/>
      <c r="C380" s="23"/>
      <c r="D380" s="23"/>
      <c r="E380" s="169"/>
      <c r="F380" s="23"/>
      <c r="G380" s="23"/>
      <c r="H380" s="23"/>
      <c r="I380" s="23"/>
      <c r="J380" s="23"/>
      <c r="K380" s="23"/>
      <c r="L380" s="23"/>
      <c r="M380" s="169"/>
      <c r="N380" s="23"/>
      <c r="O380" s="23"/>
      <c r="P380" s="23"/>
      <c r="Q380" s="23"/>
      <c r="R380" s="23"/>
    </row>
    <row r="381" spans="1:18">
      <c r="A381" s="180"/>
      <c r="B381" s="180"/>
      <c r="C381" s="23"/>
      <c r="D381" s="23"/>
      <c r="E381" s="169"/>
      <c r="F381" s="23"/>
      <c r="G381" s="23"/>
      <c r="H381" s="23"/>
      <c r="I381" s="23"/>
      <c r="J381" s="23"/>
      <c r="K381" s="23"/>
      <c r="L381" s="23"/>
      <c r="M381" s="169"/>
      <c r="N381" s="23"/>
      <c r="O381" s="23"/>
      <c r="P381" s="23"/>
      <c r="Q381" s="23"/>
      <c r="R381" s="23"/>
    </row>
    <row r="382" spans="1:18">
      <c r="A382" s="180"/>
      <c r="B382" s="180"/>
      <c r="C382" s="23"/>
      <c r="D382" s="23"/>
      <c r="E382" s="169"/>
      <c r="F382" s="23"/>
      <c r="G382" s="23"/>
      <c r="H382" s="23"/>
      <c r="I382" s="23"/>
      <c r="J382" s="23"/>
      <c r="K382" s="23"/>
      <c r="L382" s="23"/>
      <c r="M382" s="169"/>
      <c r="N382" s="23"/>
      <c r="O382" s="23"/>
      <c r="P382" s="23"/>
      <c r="Q382" s="23"/>
      <c r="R382" s="23"/>
    </row>
    <row r="383" spans="1:18">
      <c r="A383" s="180"/>
      <c r="B383" s="180"/>
      <c r="C383" s="23"/>
      <c r="D383" s="23"/>
      <c r="E383" s="169"/>
      <c r="F383" s="23"/>
      <c r="G383" s="23"/>
      <c r="H383" s="23"/>
      <c r="I383" s="23"/>
      <c r="J383" s="23"/>
      <c r="K383" s="23"/>
      <c r="L383" s="23"/>
      <c r="M383" s="169"/>
      <c r="N383" s="23"/>
      <c r="O383" s="23"/>
      <c r="P383" s="23"/>
      <c r="Q383" s="23"/>
      <c r="R383" s="23"/>
    </row>
    <row r="384" spans="1:18">
      <c r="A384" s="180"/>
      <c r="B384" s="180"/>
      <c r="C384" s="23"/>
      <c r="D384" s="23"/>
      <c r="E384" s="169"/>
      <c r="F384" s="23"/>
      <c r="G384" s="23"/>
      <c r="H384" s="23"/>
      <c r="I384" s="23"/>
      <c r="J384" s="23"/>
      <c r="K384" s="23"/>
      <c r="L384" s="23"/>
      <c r="M384" s="169"/>
      <c r="N384" s="23"/>
      <c r="O384" s="23"/>
      <c r="P384" s="23"/>
      <c r="Q384" s="23"/>
      <c r="R384" s="23"/>
    </row>
    <row r="385" spans="1:18">
      <c r="A385" s="180"/>
      <c r="B385" s="180"/>
      <c r="C385" s="23"/>
      <c r="D385" s="23"/>
      <c r="E385" s="169"/>
      <c r="F385" s="23"/>
      <c r="G385" s="23"/>
      <c r="H385" s="23"/>
      <c r="I385" s="23"/>
      <c r="J385" s="23"/>
      <c r="K385" s="23"/>
      <c r="L385" s="23"/>
      <c r="M385" s="169"/>
      <c r="N385" s="23"/>
      <c r="O385" s="23"/>
      <c r="P385" s="23"/>
      <c r="Q385" s="23"/>
      <c r="R385" s="23"/>
    </row>
    <row r="386" spans="1:18">
      <c r="A386" s="180"/>
      <c r="B386" s="180"/>
      <c r="C386" s="23"/>
      <c r="D386" s="23"/>
      <c r="E386" s="169"/>
      <c r="F386" s="23"/>
      <c r="G386" s="23"/>
      <c r="H386" s="23"/>
      <c r="I386" s="23"/>
      <c r="J386" s="23"/>
      <c r="K386" s="23"/>
      <c r="L386" s="23"/>
      <c r="M386" s="169"/>
      <c r="N386" s="23"/>
      <c r="O386" s="23"/>
      <c r="P386" s="23"/>
      <c r="Q386" s="23"/>
      <c r="R386" s="23"/>
    </row>
    <row r="387" spans="1:18">
      <c r="A387" s="180"/>
      <c r="B387" s="180"/>
      <c r="C387" s="23"/>
      <c r="D387" s="23"/>
      <c r="E387" s="169"/>
      <c r="F387" s="23"/>
      <c r="G387" s="23"/>
      <c r="H387" s="23"/>
      <c r="I387" s="23"/>
      <c r="J387" s="23"/>
      <c r="K387" s="23"/>
      <c r="L387" s="23"/>
      <c r="M387" s="169"/>
      <c r="N387" s="23"/>
      <c r="O387" s="23"/>
      <c r="P387" s="23"/>
      <c r="Q387" s="23"/>
      <c r="R387" s="23"/>
    </row>
    <row r="388" spans="1:18">
      <c r="A388" s="180"/>
      <c r="B388" s="180"/>
      <c r="C388" s="23"/>
      <c r="D388" s="23"/>
      <c r="E388" s="169"/>
      <c r="F388" s="23"/>
      <c r="G388" s="23"/>
      <c r="H388" s="23"/>
      <c r="I388" s="23"/>
      <c r="J388" s="23"/>
      <c r="K388" s="23"/>
      <c r="L388" s="23"/>
      <c r="M388" s="169"/>
      <c r="N388" s="23"/>
      <c r="O388" s="23"/>
      <c r="P388" s="23"/>
      <c r="Q388" s="23"/>
      <c r="R388" s="23"/>
    </row>
    <row r="389" spans="1:18">
      <c r="A389" s="180"/>
      <c r="B389" s="180"/>
      <c r="C389" s="23"/>
      <c r="D389" s="23"/>
      <c r="E389" s="169"/>
      <c r="F389" s="23"/>
      <c r="G389" s="23"/>
      <c r="H389" s="23"/>
      <c r="I389" s="23"/>
      <c r="J389" s="23"/>
      <c r="K389" s="23"/>
      <c r="L389" s="23"/>
      <c r="M389" s="169"/>
      <c r="N389" s="23"/>
      <c r="O389" s="23"/>
      <c r="P389" s="23"/>
      <c r="Q389" s="23"/>
      <c r="R389" s="23"/>
    </row>
    <row r="390" spans="1:18">
      <c r="A390" s="180"/>
      <c r="B390" s="180"/>
      <c r="C390" s="23"/>
      <c r="D390" s="23"/>
      <c r="E390" s="169"/>
      <c r="F390" s="23"/>
      <c r="G390" s="23"/>
      <c r="H390" s="23"/>
      <c r="I390" s="23"/>
      <c r="J390" s="23"/>
      <c r="K390" s="23"/>
      <c r="L390" s="23"/>
      <c r="M390" s="169"/>
      <c r="N390" s="23"/>
      <c r="O390" s="23"/>
      <c r="P390" s="23"/>
      <c r="Q390" s="23"/>
      <c r="R390" s="23"/>
    </row>
  </sheetData>
  <mergeCells count="28">
    <mergeCell ref="A8:D8"/>
    <mergeCell ref="A10:D10"/>
    <mergeCell ref="Q299:R299"/>
    <mergeCell ref="E11:F11"/>
    <mergeCell ref="J11:K11"/>
    <mergeCell ref="E292:I292"/>
    <mergeCell ref="E8:F8"/>
    <mergeCell ref="J8:K8"/>
    <mergeCell ref="A292:D292"/>
    <mergeCell ref="A14:A15"/>
    <mergeCell ref="N5:O6"/>
    <mergeCell ref="A306:B306"/>
    <mergeCell ref="D306:G306"/>
    <mergeCell ref="J306:M306"/>
    <mergeCell ref="O306:R306"/>
    <mergeCell ref="Q301:R301"/>
    <mergeCell ref="E305:G305"/>
    <mergeCell ref="K305:M305"/>
    <mergeCell ref="J10:K10"/>
    <mergeCell ref="E10:F10"/>
    <mergeCell ref="P305:R305"/>
    <mergeCell ref="O292:R292"/>
    <mergeCell ref="A11:B11"/>
    <mergeCell ref="Q295:R295"/>
    <mergeCell ref="Q297:R297"/>
    <mergeCell ref="D14:D15"/>
    <mergeCell ref="B14:B15"/>
    <mergeCell ref="C14:C15"/>
  </mergeCells>
  <phoneticPr fontId="33" type="noConversion"/>
  <dataValidations count="1">
    <dataValidation type="textLength" allowBlank="1" showInputMessage="1" showErrorMessage="1" sqref="O8 R6:R12 O11">
      <formula1>1</formula1>
      <formula2>1</formula2>
    </dataValidation>
  </dataValidations>
  <printOptions horizontalCentered="1" verticalCentered="1"/>
  <pageMargins left="0.27559055118110237" right="0.23622047244094491" top="0.15748031496062992" bottom="0.15748031496062992" header="0" footer="0"/>
  <pageSetup paperSize="5" scale="60" orientation="landscape" r:id="rId1"/>
  <headerFooter alignWithMargins="0"/>
  <rowBreaks count="6" manualBreakCount="6">
    <brk id="60" max="125" man="1"/>
    <brk id="105" max="125" man="1"/>
    <brk id="150" max="125" man="1"/>
    <brk id="192" max="125" man="1"/>
    <brk id="220" max="125" man="1"/>
    <brk id="291" max="125" man="1"/>
  </rowBreaks>
  <colBreaks count="1" manualBreakCount="1">
    <brk id="19" max="30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9:K273"/>
  <sheetViews>
    <sheetView topLeftCell="A212" workbookViewId="0">
      <selection activeCell="J250" sqref="J250"/>
    </sheetView>
  </sheetViews>
  <sheetFormatPr defaultColWidth="12" defaultRowHeight="11.25"/>
  <cols>
    <col min="1" max="16384" width="12" style="223"/>
  </cols>
  <sheetData>
    <row r="9" spans="1:7">
      <c r="A9" s="224" t="s">
        <v>273</v>
      </c>
    </row>
    <row r="10" spans="1:7">
      <c r="B10" s="224" t="s">
        <v>274</v>
      </c>
      <c r="C10" s="224" t="s">
        <v>271</v>
      </c>
      <c r="D10" s="224" t="s">
        <v>272</v>
      </c>
    </row>
    <row r="12" spans="1:7">
      <c r="C12" s="223">
        <v>4.18</v>
      </c>
      <c r="D12" s="223">
        <v>3</v>
      </c>
      <c r="E12" s="223">
        <v>1</v>
      </c>
      <c r="G12" s="223">
        <f>+C12*D12*E12</f>
        <v>12.54</v>
      </c>
    </row>
    <row r="13" spans="1:7">
      <c r="C13" s="223">
        <v>2.5499999999999998</v>
      </c>
      <c r="D13" s="223">
        <v>3</v>
      </c>
      <c r="E13" s="223">
        <v>1</v>
      </c>
      <c r="G13" s="223">
        <f t="shared" ref="G13:G33" si="0">+C13*D13*E13</f>
        <v>7.6499999999999995</v>
      </c>
    </row>
    <row r="14" spans="1:7">
      <c r="C14" s="223">
        <v>2.95</v>
      </c>
      <c r="D14" s="223">
        <v>3</v>
      </c>
      <c r="E14" s="223">
        <v>1</v>
      </c>
      <c r="G14" s="223">
        <f t="shared" si="0"/>
        <v>8.8500000000000014</v>
      </c>
    </row>
    <row r="15" spans="1:7">
      <c r="C15" s="223">
        <v>3.85</v>
      </c>
      <c r="D15" s="223">
        <v>3</v>
      </c>
      <c r="E15" s="223">
        <v>1</v>
      </c>
      <c r="G15" s="223">
        <f t="shared" si="0"/>
        <v>11.55</v>
      </c>
    </row>
    <row r="16" spans="1:7">
      <c r="C16" s="223">
        <v>1.9</v>
      </c>
      <c r="D16" s="223">
        <v>3</v>
      </c>
      <c r="E16" s="223">
        <v>1</v>
      </c>
      <c r="G16" s="223">
        <f t="shared" si="0"/>
        <v>5.6999999999999993</v>
      </c>
    </row>
    <row r="17" spans="3:7">
      <c r="C17" s="223">
        <v>1.9</v>
      </c>
      <c r="D17" s="223">
        <v>3</v>
      </c>
      <c r="E17" s="223">
        <v>1</v>
      </c>
      <c r="G17" s="223">
        <f t="shared" si="0"/>
        <v>5.6999999999999993</v>
      </c>
    </row>
    <row r="18" spans="3:7">
      <c r="C18" s="223">
        <v>2.7</v>
      </c>
      <c r="D18" s="223">
        <v>3</v>
      </c>
      <c r="E18" s="223">
        <v>1</v>
      </c>
      <c r="G18" s="223">
        <f t="shared" si="0"/>
        <v>8.1000000000000014</v>
      </c>
    </row>
    <row r="19" spans="3:7">
      <c r="C19" s="223">
        <v>1.1200000000000001</v>
      </c>
      <c r="D19" s="223">
        <v>0.88</v>
      </c>
      <c r="E19" s="223">
        <v>1</v>
      </c>
      <c r="G19" s="223">
        <f t="shared" si="0"/>
        <v>0.98560000000000014</v>
      </c>
    </row>
    <row r="20" spans="3:7">
      <c r="C20" s="223">
        <v>1.06</v>
      </c>
      <c r="D20" s="223">
        <v>0.84</v>
      </c>
      <c r="E20" s="223">
        <v>1</v>
      </c>
      <c r="G20" s="223">
        <f t="shared" si="0"/>
        <v>0.89039999999999997</v>
      </c>
    </row>
    <row r="21" spans="3:7">
      <c r="C21" s="223">
        <v>0.92</v>
      </c>
      <c r="D21" s="223">
        <v>0.78</v>
      </c>
      <c r="E21" s="223">
        <v>2</v>
      </c>
      <c r="G21" s="223">
        <f t="shared" si="0"/>
        <v>1.4352</v>
      </c>
    </row>
    <row r="22" spans="3:7">
      <c r="C22" s="223">
        <v>4.0199999999999996</v>
      </c>
      <c r="D22" s="223">
        <v>3</v>
      </c>
      <c r="E22" s="223">
        <v>2</v>
      </c>
      <c r="G22" s="223">
        <f t="shared" si="0"/>
        <v>24.119999999999997</v>
      </c>
    </row>
    <row r="23" spans="3:7">
      <c r="C23" s="223">
        <v>2.62</v>
      </c>
      <c r="D23" s="223">
        <v>3</v>
      </c>
      <c r="E23" s="223">
        <v>2</v>
      </c>
      <c r="G23" s="223">
        <f t="shared" si="0"/>
        <v>15.72</v>
      </c>
    </row>
    <row r="24" spans="3:7">
      <c r="C24" s="223">
        <v>7.7</v>
      </c>
      <c r="D24" s="223">
        <v>3</v>
      </c>
      <c r="E24" s="223">
        <v>2</v>
      </c>
      <c r="G24" s="223">
        <f t="shared" si="0"/>
        <v>46.2</v>
      </c>
    </row>
    <row r="25" spans="3:7">
      <c r="C25" s="223">
        <v>11.87</v>
      </c>
      <c r="D25" s="223">
        <v>3</v>
      </c>
      <c r="E25" s="223">
        <v>2</v>
      </c>
      <c r="G25" s="223">
        <f t="shared" si="0"/>
        <v>71.22</v>
      </c>
    </row>
    <row r="26" spans="3:7">
      <c r="C26" s="223">
        <v>10.35</v>
      </c>
      <c r="D26" s="223">
        <v>3</v>
      </c>
      <c r="E26" s="223">
        <v>2</v>
      </c>
      <c r="G26" s="223">
        <f t="shared" si="0"/>
        <v>62.099999999999994</v>
      </c>
    </row>
    <row r="27" spans="3:7">
      <c r="C27" s="223">
        <v>4.3</v>
      </c>
      <c r="D27" s="223">
        <v>3</v>
      </c>
      <c r="E27" s="223">
        <v>2</v>
      </c>
      <c r="G27" s="223">
        <f t="shared" si="0"/>
        <v>25.799999999999997</v>
      </c>
    </row>
    <row r="28" spans="3:7">
      <c r="C28" s="223">
        <v>2.7</v>
      </c>
      <c r="D28" s="223">
        <v>3</v>
      </c>
      <c r="E28" s="223">
        <v>2</v>
      </c>
      <c r="G28" s="223">
        <f t="shared" si="0"/>
        <v>16.200000000000003</v>
      </c>
    </row>
    <row r="29" spans="3:7">
      <c r="C29" s="223">
        <v>2.7</v>
      </c>
      <c r="D29" s="223">
        <v>3</v>
      </c>
      <c r="E29" s="223">
        <v>2</v>
      </c>
      <c r="G29" s="223">
        <f t="shared" si="0"/>
        <v>16.200000000000003</v>
      </c>
    </row>
    <row r="30" spans="3:7">
      <c r="C30" s="223">
        <v>4.5999999999999996</v>
      </c>
      <c r="D30" s="223">
        <v>2.36</v>
      </c>
      <c r="E30" s="223">
        <v>2</v>
      </c>
      <c r="G30" s="223">
        <f t="shared" si="0"/>
        <v>21.711999999999996</v>
      </c>
    </row>
    <row r="31" spans="3:7">
      <c r="C31" s="223">
        <v>4.2</v>
      </c>
      <c r="D31" s="223">
        <v>2.36</v>
      </c>
      <c r="E31" s="223">
        <v>2</v>
      </c>
      <c r="G31" s="223">
        <f t="shared" si="0"/>
        <v>19.823999999999998</v>
      </c>
    </row>
    <row r="32" spans="3:7">
      <c r="C32" s="223">
        <v>15.64</v>
      </c>
      <c r="D32" s="223">
        <v>1.05</v>
      </c>
      <c r="E32" s="223">
        <v>2</v>
      </c>
      <c r="G32" s="223">
        <f t="shared" si="0"/>
        <v>32.844000000000001</v>
      </c>
    </row>
    <row r="33" spans="2:7">
      <c r="C33" s="223">
        <v>4.17</v>
      </c>
      <c r="D33" s="223">
        <v>1.05</v>
      </c>
      <c r="E33" s="223">
        <v>2</v>
      </c>
      <c r="G33" s="223">
        <f t="shared" si="0"/>
        <v>8.7569999999999997</v>
      </c>
    </row>
    <row r="35" spans="2:7">
      <c r="G35" s="225">
        <f>SUM(G12:G34)</f>
        <v>424.09820000000002</v>
      </c>
    </row>
    <row r="37" spans="2:7">
      <c r="B37" s="224" t="s">
        <v>275</v>
      </c>
      <c r="C37" s="223">
        <v>1.8</v>
      </c>
      <c r="D37" s="223">
        <v>0.8</v>
      </c>
      <c r="E37" s="223">
        <v>2</v>
      </c>
      <c r="G37" s="223">
        <f>+C37*D37*E37</f>
        <v>2.8800000000000003</v>
      </c>
    </row>
    <row r="38" spans="2:7">
      <c r="C38" s="223">
        <v>1.8</v>
      </c>
      <c r="D38" s="223">
        <v>3</v>
      </c>
      <c r="E38" s="223">
        <v>1</v>
      </c>
      <c r="G38" s="223">
        <f t="shared" ref="G38:G79" si="1">+C38*D38*E38</f>
        <v>5.4</v>
      </c>
    </row>
    <row r="39" spans="2:7">
      <c r="B39" s="224"/>
      <c r="C39" s="223">
        <v>2.7</v>
      </c>
      <c r="D39" s="223">
        <v>3</v>
      </c>
      <c r="E39" s="223">
        <v>1</v>
      </c>
      <c r="G39" s="223">
        <f t="shared" si="1"/>
        <v>8.1000000000000014</v>
      </c>
    </row>
    <row r="40" spans="2:7">
      <c r="C40" s="223">
        <v>2.72</v>
      </c>
      <c r="D40" s="223">
        <v>3</v>
      </c>
      <c r="E40" s="223">
        <v>1</v>
      </c>
      <c r="G40" s="223">
        <f t="shared" si="1"/>
        <v>8.16</v>
      </c>
    </row>
    <row r="41" spans="2:7">
      <c r="C41" s="223">
        <v>5.73</v>
      </c>
      <c r="D41" s="223">
        <v>3</v>
      </c>
      <c r="E41" s="223">
        <v>1</v>
      </c>
      <c r="G41" s="223">
        <f t="shared" si="1"/>
        <v>17.190000000000001</v>
      </c>
    </row>
    <row r="42" spans="2:7">
      <c r="C42" s="223">
        <f>1.56+0.28</f>
        <v>1.84</v>
      </c>
      <c r="D42" s="223">
        <v>3</v>
      </c>
      <c r="E42" s="223">
        <v>1</v>
      </c>
      <c r="G42" s="223">
        <f t="shared" si="1"/>
        <v>5.5200000000000005</v>
      </c>
    </row>
    <row r="43" spans="2:7">
      <c r="C43" s="223">
        <v>2</v>
      </c>
      <c r="D43" s="223">
        <v>3</v>
      </c>
      <c r="E43" s="223">
        <v>1</v>
      </c>
      <c r="G43" s="223">
        <f t="shared" si="1"/>
        <v>6</v>
      </c>
    </row>
    <row r="44" spans="2:7">
      <c r="C44" s="223">
        <v>1.37</v>
      </c>
      <c r="D44" s="223">
        <v>3</v>
      </c>
      <c r="E44" s="223">
        <v>1</v>
      </c>
      <c r="G44" s="223">
        <f t="shared" si="1"/>
        <v>4.1100000000000003</v>
      </c>
    </row>
    <row r="45" spans="2:7">
      <c r="C45" s="223">
        <v>1.37</v>
      </c>
      <c r="D45" s="223">
        <v>3</v>
      </c>
      <c r="E45" s="223">
        <v>1</v>
      </c>
      <c r="G45" s="223">
        <f t="shared" si="1"/>
        <v>4.1100000000000003</v>
      </c>
    </row>
    <row r="46" spans="2:7">
      <c r="C46" s="223">
        <v>1.32</v>
      </c>
      <c r="D46" s="223">
        <v>3</v>
      </c>
      <c r="E46" s="223">
        <v>1</v>
      </c>
      <c r="G46" s="223">
        <f t="shared" si="1"/>
        <v>3.96</v>
      </c>
    </row>
    <row r="47" spans="2:7">
      <c r="C47" s="223">
        <v>1.04</v>
      </c>
      <c r="D47" s="223">
        <v>3</v>
      </c>
      <c r="E47" s="223">
        <v>1</v>
      </c>
      <c r="G47" s="223">
        <f t="shared" si="1"/>
        <v>3.12</v>
      </c>
    </row>
    <row r="48" spans="2:7">
      <c r="C48" s="223">
        <v>2.13</v>
      </c>
      <c r="D48" s="223">
        <v>3</v>
      </c>
      <c r="E48" s="223">
        <v>1</v>
      </c>
      <c r="G48" s="223">
        <f t="shared" si="1"/>
        <v>6.39</v>
      </c>
    </row>
    <row r="49" spans="2:7">
      <c r="C49" s="223">
        <v>1.3</v>
      </c>
      <c r="D49" s="223">
        <v>3</v>
      </c>
      <c r="E49" s="223">
        <v>1</v>
      </c>
      <c r="G49" s="223">
        <f t="shared" si="1"/>
        <v>3.9000000000000004</v>
      </c>
    </row>
    <row r="50" spans="2:7">
      <c r="B50" s="224"/>
      <c r="C50" s="225">
        <v>2.7</v>
      </c>
      <c r="D50" s="225">
        <v>2.8</v>
      </c>
      <c r="E50" s="225">
        <v>1</v>
      </c>
      <c r="F50" s="225"/>
      <c r="G50" s="223">
        <f t="shared" si="1"/>
        <v>7.56</v>
      </c>
    </row>
    <row r="51" spans="2:7">
      <c r="B51" s="224"/>
      <c r="C51" s="225">
        <v>2.72</v>
      </c>
      <c r="D51" s="225">
        <v>2.8</v>
      </c>
      <c r="E51" s="225">
        <v>1</v>
      </c>
      <c r="F51" s="225"/>
      <c r="G51" s="223">
        <f t="shared" si="1"/>
        <v>7.6159999999999997</v>
      </c>
    </row>
    <row r="52" spans="2:7">
      <c r="B52" s="224"/>
      <c r="C52" s="225">
        <v>5.73</v>
      </c>
      <c r="D52" s="225">
        <v>2.8</v>
      </c>
      <c r="E52" s="225">
        <v>1</v>
      </c>
      <c r="F52" s="225"/>
      <c r="G52" s="223">
        <f t="shared" si="1"/>
        <v>16.044</v>
      </c>
    </row>
    <row r="53" spans="2:7">
      <c r="B53" s="224"/>
      <c r="C53" s="225">
        <v>3.54</v>
      </c>
      <c r="D53" s="225">
        <v>2.8</v>
      </c>
      <c r="E53" s="225">
        <v>2</v>
      </c>
      <c r="F53" s="225"/>
      <c r="G53" s="223">
        <f t="shared" si="1"/>
        <v>19.823999999999998</v>
      </c>
    </row>
    <row r="54" spans="2:7">
      <c r="B54" s="224"/>
      <c r="C54" s="225">
        <v>0.92</v>
      </c>
      <c r="D54" s="225">
        <v>2.8</v>
      </c>
      <c r="E54" s="225">
        <v>2</v>
      </c>
      <c r="F54" s="225"/>
      <c r="G54" s="223">
        <f t="shared" si="1"/>
        <v>5.1520000000000001</v>
      </c>
    </row>
    <row r="55" spans="2:7">
      <c r="B55" s="224"/>
      <c r="C55" s="225">
        <v>1.2</v>
      </c>
      <c r="D55" s="225">
        <v>2.8</v>
      </c>
      <c r="E55" s="225">
        <v>2</v>
      </c>
      <c r="F55" s="225"/>
      <c r="G55" s="223">
        <f t="shared" si="1"/>
        <v>6.72</v>
      </c>
    </row>
    <row r="56" spans="2:7">
      <c r="B56" s="224"/>
      <c r="C56" s="225">
        <v>3.5</v>
      </c>
      <c r="D56" s="225">
        <v>2.8</v>
      </c>
      <c r="E56" s="225">
        <v>2</v>
      </c>
      <c r="F56" s="225"/>
      <c r="G56" s="223">
        <f t="shared" si="1"/>
        <v>19.599999999999998</v>
      </c>
    </row>
    <row r="57" spans="2:7">
      <c r="B57" s="224"/>
      <c r="C57" s="225">
        <v>1.2</v>
      </c>
      <c r="D57" s="225">
        <v>2.8</v>
      </c>
      <c r="E57" s="225">
        <v>2</v>
      </c>
      <c r="F57" s="225"/>
      <c r="G57" s="223">
        <f t="shared" si="1"/>
        <v>6.72</v>
      </c>
    </row>
    <row r="58" spans="2:7">
      <c r="B58" s="224"/>
      <c r="C58" s="225">
        <v>1.2</v>
      </c>
      <c r="D58" s="225">
        <v>2.8</v>
      </c>
      <c r="E58" s="225">
        <v>2</v>
      </c>
      <c r="F58" s="225"/>
      <c r="G58" s="223">
        <f t="shared" si="1"/>
        <v>6.72</v>
      </c>
    </row>
    <row r="59" spans="2:7">
      <c r="B59" s="224"/>
      <c r="C59" s="225">
        <v>3</v>
      </c>
      <c r="D59" s="225">
        <v>2.8</v>
      </c>
      <c r="E59" s="225">
        <v>2</v>
      </c>
      <c r="F59" s="225"/>
      <c r="G59" s="223">
        <f t="shared" si="1"/>
        <v>16.799999999999997</v>
      </c>
    </row>
    <row r="60" spans="2:7">
      <c r="B60" s="224"/>
      <c r="C60" s="225">
        <v>1.2</v>
      </c>
      <c r="D60" s="225">
        <v>2.8</v>
      </c>
      <c r="E60" s="225">
        <v>2</v>
      </c>
      <c r="F60" s="225"/>
      <c r="G60" s="223">
        <f t="shared" si="1"/>
        <v>6.72</v>
      </c>
    </row>
    <row r="61" spans="2:7">
      <c r="B61" s="224"/>
      <c r="C61" s="225">
        <v>0.59</v>
      </c>
      <c r="D61" s="225">
        <v>2.8</v>
      </c>
      <c r="E61" s="225">
        <v>2</v>
      </c>
      <c r="F61" s="225"/>
      <c r="G61" s="223">
        <f t="shared" si="1"/>
        <v>3.3039999999999998</v>
      </c>
    </row>
    <row r="62" spans="2:7">
      <c r="B62" s="224"/>
      <c r="C62" s="225">
        <v>2.5</v>
      </c>
      <c r="D62" s="225">
        <v>2.8</v>
      </c>
      <c r="E62" s="225">
        <v>2</v>
      </c>
      <c r="F62" s="225"/>
      <c r="G62" s="223">
        <f t="shared" si="1"/>
        <v>14</v>
      </c>
    </row>
    <row r="63" spans="2:7">
      <c r="B63" s="224"/>
      <c r="C63" s="225">
        <v>1.23</v>
      </c>
      <c r="D63" s="225">
        <v>2.8</v>
      </c>
      <c r="E63" s="225">
        <v>2</v>
      </c>
      <c r="F63" s="225"/>
      <c r="G63" s="223">
        <f t="shared" si="1"/>
        <v>6.8879999999999999</v>
      </c>
    </row>
    <row r="64" spans="2:7">
      <c r="B64" s="224"/>
      <c r="C64" s="225">
        <v>0.28000000000000003</v>
      </c>
      <c r="D64" s="225">
        <v>2.8</v>
      </c>
      <c r="E64" s="225">
        <v>1</v>
      </c>
      <c r="F64" s="225"/>
      <c r="G64" s="223">
        <f t="shared" si="1"/>
        <v>0.78400000000000003</v>
      </c>
    </row>
    <row r="65" spans="2:7">
      <c r="B65" s="224"/>
      <c r="C65" s="225">
        <v>0.44</v>
      </c>
      <c r="D65" s="225">
        <v>2.8</v>
      </c>
      <c r="E65" s="225">
        <v>2</v>
      </c>
      <c r="F65" s="225"/>
      <c r="G65" s="223">
        <f t="shared" si="1"/>
        <v>2.464</v>
      </c>
    </row>
    <row r="66" spans="2:7">
      <c r="B66" s="224"/>
      <c r="C66" s="225">
        <v>1.56</v>
      </c>
      <c r="D66" s="225">
        <v>2.8</v>
      </c>
      <c r="E66" s="225">
        <v>1</v>
      </c>
      <c r="F66" s="225"/>
      <c r="G66" s="223">
        <f t="shared" si="1"/>
        <v>4.3679999999999994</v>
      </c>
    </row>
    <row r="67" spans="2:7">
      <c r="B67" s="224"/>
      <c r="C67" s="225">
        <v>1.5</v>
      </c>
      <c r="D67" s="225">
        <v>2.8</v>
      </c>
      <c r="E67" s="225">
        <v>2</v>
      </c>
      <c r="F67" s="225"/>
      <c r="G67" s="223">
        <f t="shared" si="1"/>
        <v>8.3999999999999986</v>
      </c>
    </row>
    <row r="68" spans="2:7">
      <c r="B68" s="224"/>
      <c r="C68" s="225">
        <v>1.56</v>
      </c>
      <c r="D68" s="225">
        <v>2.8</v>
      </c>
      <c r="E68" s="225">
        <v>2</v>
      </c>
      <c r="F68" s="225"/>
      <c r="G68" s="223">
        <f t="shared" si="1"/>
        <v>8.7359999999999989</v>
      </c>
    </row>
    <row r="69" spans="2:7">
      <c r="B69" s="224"/>
      <c r="C69" s="225">
        <v>3.25</v>
      </c>
      <c r="D69" s="225">
        <v>2.8</v>
      </c>
      <c r="E69" s="225">
        <v>2</v>
      </c>
      <c r="F69" s="225"/>
      <c r="G69" s="223">
        <f t="shared" si="1"/>
        <v>18.2</v>
      </c>
    </row>
    <row r="70" spans="2:7">
      <c r="B70" s="224"/>
      <c r="C70" s="225">
        <v>1.67</v>
      </c>
      <c r="D70" s="225">
        <v>2.8</v>
      </c>
      <c r="E70" s="225">
        <v>2</v>
      </c>
      <c r="F70" s="225"/>
      <c r="G70" s="223">
        <f t="shared" si="1"/>
        <v>9.3519999999999985</v>
      </c>
    </row>
    <row r="71" spans="2:7">
      <c r="B71" s="224"/>
      <c r="C71" s="225">
        <v>2.2000000000000002</v>
      </c>
      <c r="D71" s="225">
        <v>2.8</v>
      </c>
      <c r="E71" s="225">
        <v>2</v>
      </c>
      <c r="F71" s="225"/>
      <c r="G71" s="223">
        <f t="shared" si="1"/>
        <v>12.32</v>
      </c>
    </row>
    <row r="72" spans="2:7">
      <c r="B72" s="224"/>
      <c r="C72" s="225">
        <v>0.43</v>
      </c>
      <c r="D72" s="225">
        <v>2.8</v>
      </c>
      <c r="E72" s="225">
        <v>2</v>
      </c>
      <c r="F72" s="225"/>
      <c r="G72" s="223">
        <f t="shared" si="1"/>
        <v>2.4079999999999999</v>
      </c>
    </row>
    <row r="73" spans="2:7">
      <c r="B73" s="224"/>
      <c r="C73" s="225">
        <v>1.4</v>
      </c>
      <c r="D73" s="225">
        <v>2.8</v>
      </c>
      <c r="E73" s="225">
        <v>1</v>
      </c>
      <c r="F73" s="225"/>
      <c r="G73" s="223">
        <f t="shared" si="1"/>
        <v>3.9199999999999995</v>
      </c>
    </row>
    <row r="74" spans="2:7">
      <c r="B74" s="224"/>
      <c r="C74" s="225">
        <v>1.51</v>
      </c>
      <c r="D74" s="225">
        <v>2.8</v>
      </c>
      <c r="E74" s="225">
        <v>1</v>
      </c>
      <c r="F74" s="225"/>
      <c r="G74" s="223">
        <f t="shared" si="1"/>
        <v>4.2279999999999998</v>
      </c>
    </row>
    <row r="75" spans="2:7">
      <c r="B75" s="224"/>
      <c r="C75" s="225">
        <v>2.13</v>
      </c>
      <c r="D75" s="225">
        <v>2.8</v>
      </c>
      <c r="E75" s="225">
        <v>1</v>
      </c>
      <c r="F75" s="225"/>
      <c r="G75" s="223">
        <f t="shared" si="1"/>
        <v>5.9639999999999995</v>
      </c>
    </row>
    <row r="76" spans="2:7">
      <c r="B76" s="224"/>
      <c r="C76" s="225">
        <v>2</v>
      </c>
      <c r="D76" s="225">
        <v>2.8</v>
      </c>
      <c r="E76" s="225">
        <v>1</v>
      </c>
      <c r="F76" s="225"/>
      <c r="G76" s="223">
        <f t="shared" si="1"/>
        <v>5.6</v>
      </c>
    </row>
    <row r="77" spans="2:7">
      <c r="B77" s="224"/>
      <c r="C77" s="225">
        <v>1.2</v>
      </c>
      <c r="D77" s="225">
        <v>2.8</v>
      </c>
      <c r="E77" s="225">
        <v>2</v>
      </c>
      <c r="F77" s="225"/>
      <c r="G77" s="223">
        <f t="shared" si="1"/>
        <v>6.72</v>
      </c>
    </row>
    <row r="78" spans="2:7">
      <c r="B78" s="224"/>
      <c r="C78" s="225">
        <v>1.3</v>
      </c>
      <c r="D78" s="225">
        <v>2.8</v>
      </c>
      <c r="E78" s="225">
        <v>1</v>
      </c>
      <c r="F78" s="225"/>
      <c r="G78" s="223">
        <f t="shared" si="1"/>
        <v>3.6399999999999997</v>
      </c>
    </row>
    <row r="79" spans="2:7">
      <c r="B79" s="224"/>
      <c r="C79" s="225">
        <v>0.3</v>
      </c>
      <c r="D79" s="225">
        <v>2.8</v>
      </c>
      <c r="E79" s="225">
        <v>1</v>
      </c>
      <c r="F79" s="225"/>
      <c r="G79" s="223">
        <f t="shared" si="1"/>
        <v>0.84</v>
      </c>
    </row>
    <row r="80" spans="2:7">
      <c r="B80" s="224"/>
      <c r="C80" s="225"/>
      <c r="D80" s="225"/>
      <c r="E80" s="225"/>
      <c r="F80" s="225"/>
      <c r="G80" s="225"/>
    </row>
    <row r="81" spans="2:7">
      <c r="G81" s="225">
        <f>SUM(G37:G79)</f>
        <v>320.452</v>
      </c>
    </row>
    <row r="83" spans="2:7">
      <c r="B83" s="224" t="s">
        <v>276</v>
      </c>
    </row>
    <row r="84" spans="2:7">
      <c r="C84" s="223">
        <v>0.61</v>
      </c>
      <c r="D84" s="223">
        <v>3</v>
      </c>
      <c r="E84" s="223">
        <v>2</v>
      </c>
      <c r="G84" s="223">
        <f>+C84*D84*E84</f>
        <v>3.66</v>
      </c>
    </row>
    <row r="85" spans="2:7">
      <c r="C85" s="223">
        <v>1.99</v>
      </c>
      <c r="D85" s="223">
        <v>0.8</v>
      </c>
      <c r="E85" s="223">
        <v>2</v>
      </c>
      <c r="G85" s="223">
        <f t="shared" ref="G85:G102" si="2">+C85*D85*E85</f>
        <v>3.1840000000000002</v>
      </c>
    </row>
    <row r="86" spans="2:7">
      <c r="C86" s="223">
        <v>1.53</v>
      </c>
      <c r="D86" s="223">
        <v>3</v>
      </c>
      <c r="E86" s="223">
        <v>2</v>
      </c>
      <c r="G86" s="223">
        <f t="shared" si="2"/>
        <v>9.18</v>
      </c>
    </row>
    <row r="87" spans="2:7">
      <c r="C87" s="223">
        <v>4.55</v>
      </c>
      <c r="D87" s="223">
        <v>3</v>
      </c>
      <c r="E87" s="223">
        <v>2</v>
      </c>
      <c r="G87" s="223">
        <f t="shared" si="2"/>
        <v>27.299999999999997</v>
      </c>
    </row>
    <row r="88" spans="2:7">
      <c r="C88" s="223">
        <v>8.27</v>
      </c>
      <c r="D88" s="223">
        <v>3</v>
      </c>
      <c r="E88" s="223">
        <v>2</v>
      </c>
      <c r="G88" s="223">
        <f t="shared" si="2"/>
        <v>49.62</v>
      </c>
    </row>
    <row r="89" spans="2:7">
      <c r="C89" s="223">
        <v>2.6</v>
      </c>
      <c r="D89" s="223">
        <v>3</v>
      </c>
      <c r="E89" s="223">
        <v>2</v>
      </c>
      <c r="G89" s="223">
        <f t="shared" si="2"/>
        <v>15.600000000000001</v>
      </c>
    </row>
    <row r="90" spans="2:7">
      <c r="C90" s="223">
        <v>9.19</v>
      </c>
      <c r="D90" s="223">
        <v>3</v>
      </c>
      <c r="E90" s="223">
        <v>2</v>
      </c>
      <c r="G90" s="223">
        <f t="shared" si="2"/>
        <v>55.14</v>
      </c>
    </row>
    <row r="91" spans="2:7">
      <c r="C91" s="223">
        <v>6.37</v>
      </c>
      <c r="D91" s="223">
        <v>3</v>
      </c>
      <c r="E91" s="223">
        <v>1</v>
      </c>
      <c r="G91" s="223">
        <f t="shared" si="2"/>
        <v>19.11</v>
      </c>
    </row>
    <row r="92" spans="2:7">
      <c r="C92" s="223">
        <v>0.67</v>
      </c>
      <c r="D92" s="223">
        <v>3</v>
      </c>
      <c r="E92" s="223">
        <v>1</v>
      </c>
      <c r="G92" s="223">
        <f t="shared" si="2"/>
        <v>2.0100000000000002</v>
      </c>
    </row>
    <row r="93" spans="2:7">
      <c r="C93" s="223">
        <v>0.73</v>
      </c>
      <c r="D93" s="223">
        <v>3</v>
      </c>
      <c r="E93" s="223">
        <v>1</v>
      </c>
      <c r="G93" s="223">
        <f t="shared" si="2"/>
        <v>2.19</v>
      </c>
    </row>
    <row r="94" spans="2:7">
      <c r="C94" s="223">
        <v>0.56999999999999995</v>
      </c>
      <c r="D94" s="223">
        <v>3</v>
      </c>
      <c r="E94" s="223">
        <v>1</v>
      </c>
      <c r="G94" s="223">
        <f t="shared" si="2"/>
        <v>1.71</v>
      </c>
    </row>
    <row r="95" spans="2:7">
      <c r="C95" s="223">
        <v>0.88</v>
      </c>
      <c r="D95" s="223">
        <v>3</v>
      </c>
      <c r="E95" s="223">
        <v>1</v>
      </c>
      <c r="G95" s="223">
        <f t="shared" si="2"/>
        <v>2.64</v>
      </c>
    </row>
    <row r="96" spans="2:7">
      <c r="C96" s="223">
        <f>6.37-0.67-0.73-0.57-0.88</f>
        <v>3.5200000000000005</v>
      </c>
      <c r="D96" s="223">
        <v>3</v>
      </c>
      <c r="E96" s="223">
        <v>1</v>
      </c>
      <c r="G96" s="223">
        <f t="shared" si="2"/>
        <v>10.560000000000002</v>
      </c>
    </row>
    <row r="97" spans="1:7">
      <c r="C97" s="223">
        <v>1.46</v>
      </c>
      <c r="D97" s="223">
        <v>3</v>
      </c>
      <c r="E97" s="223">
        <v>1</v>
      </c>
      <c r="G97" s="223">
        <f t="shared" si="2"/>
        <v>4.38</v>
      </c>
    </row>
    <row r="98" spans="1:7">
      <c r="C98" s="223">
        <v>5.2</v>
      </c>
      <c r="D98" s="223">
        <v>0.9</v>
      </c>
      <c r="E98" s="223">
        <v>2</v>
      </c>
      <c r="G98" s="223">
        <f t="shared" si="2"/>
        <v>9.3600000000000012</v>
      </c>
    </row>
    <row r="99" spans="1:7">
      <c r="C99" s="223">
        <v>0.66</v>
      </c>
      <c r="D99" s="223">
        <v>3</v>
      </c>
      <c r="E99" s="223">
        <v>1</v>
      </c>
      <c r="G99" s="223">
        <f t="shared" si="2"/>
        <v>1.98</v>
      </c>
    </row>
    <row r="100" spans="1:7">
      <c r="C100" s="223">
        <v>0.66</v>
      </c>
      <c r="D100" s="223">
        <v>3</v>
      </c>
      <c r="E100" s="223">
        <v>1</v>
      </c>
      <c r="G100" s="223">
        <f t="shared" si="2"/>
        <v>1.98</v>
      </c>
    </row>
    <row r="101" spans="1:7">
      <c r="C101" s="223">
        <v>0.66</v>
      </c>
      <c r="D101" s="223">
        <v>3</v>
      </c>
      <c r="E101" s="223">
        <v>1</v>
      </c>
      <c r="G101" s="223">
        <f t="shared" si="2"/>
        <v>1.98</v>
      </c>
    </row>
    <row r="102" spans="1:7">
      <c r="C102" s="223">
        <v>0.66</v>
      </c>
      <c r="D102" s="223">
        <v>3</v>
      </c>
      <c r="E102" s="223">
        <v>1</v>
      </c>
      <c r="G102" s="223">
        <f t="shared" si="2"/>
        <v>1.98</v>
      </c>
    </row>
    <row r="104" spans="1:7">
      <c r="G104" s="225">
        <f>SUM(G84:G102)</f>
        <v>223.56399999999994</v>
      </c>
    </row>
    <row r="106" spans="1:7">
      <c r="G106" s="225">
        <f>+G35+G81+G104</f>
        <v>968.11419999999998</v>
      </c>
    </row>
    <row r="111" spans="1:7">
      <c r="A111" s="224" t="s">
        <v>277</v>
      </c>
    </row>
    <row r="113" spans="3:7">
      <c r="C113" s="223">
        <v>0.61</v>
      </c>
      <c r="D113" s="223">
        <v>3</v>
      </c>
      <c r="E113" s="223">
        <v>1</v>
      </c>
      <c r="G113" s="223">
        <f>+C113*D113*E113</f>
        <v>1.83</v>
      </c>
    </row>
    <row r="114" spans="3:7">
      <c r="C114" s="223">
        <v>1.99</v>
      </c>
      <c r="D114" s="223">
        <v>0.8</v>
      </c>
      <c r="E114" s="223">
        <v>1</v>
      </c>
      <c r="G114" s="223">
        <f t="shared" ref="G114:G157" si="3">+C114*D114*E114</f>
        <v>1.5920000000000001</v>
      </c>
    </row>
    <row r="115" spans="3:7">
      <c r="C115" s="223">
        <v>1.53</v>
      </c>
      <c r="D115" s="223">
        <v>3</v>
      </c>
      <c r="E115" s="223">
        <v>1</v>
      </c>
      <c r="G115" s="223">
        <f t="shared" si="3"/>
        <v>4.59</v>
      </c>
    </row>
    <row r="116" spans="3:7">
      <c r="C116" s="223">
        <v>4.55</v>
      </c>
      <c r="D116" s="223">
        <v>3</v>
      </c>
      <c r="E116" s="223">
        <v>1</v>
      </c>
      <c r="G116" s="223">
        <f t="shared" si="3"/>
        <v>13.649999999999999</v>
      </c>
    </row>
    <row r="117" spans="3:7">
      <c r="C117" s="223">
        <v>8.27</v>
      </c>
      <c r="D117" s="223">
        <v>3</v>
      </c>
      <c r="E117" s="223">
        <v>1</v>
      </c>
      <c r="G117" s="223">
        <f t="shared" si="3"/>
        <v>24.81</v>
      </c>
    </row>
    <row r="118" spans="3:7">
      <c r="C118" s="223">
        <v>2.6</v>
      </c>
      <c r="D118" s="223">
        <v>3</v>
      </c>
      <c r="E118" s="223">
        <v>1</v>
      </c>
      <c r="G118" s="223">
        <f t="shared" si="3"/>
        <v>7.8000000000000007</v>
      </c>
    </row>
    <row r="119" spans="3:7">
      <c r="C119" s="223">
        <v>9.19</v>
      </c>
      <c r="D119" s="223">
        <v>3</v>
      </c>
      <c r="E119" s="223">
        <v>1</v>
      </c>
      <c r="G119" s="223">
        <f t="shared" si="3"/>
        <v>27.57</v>
      </c>
    </row>
    <row r="120" spans="3:7">
      <c r="C120" s="223">
        <v>6.37</v>
      </c>
      <c r="D120" s="223">
        <v>3</v>
      </c>
      <c r="E120" s="223">
        <v>1</v>
      </c>
      <c r="G120" s="223">
        <f t="shared" si="3"/>
        <v>19.11</v>
      </c>
    </row>
    <row r="121" spans="3:7">
      <c r="C121" s="223">
        <v>0.67</v>
      </c>
      <c r="D121" s="223">
        <v>3</v>
      </c>
      <c r="E121" s="223">
        <v>1</v>
      </c>
      <c r="G121" s="223">
        <f t="shared" si="3"/>
        <v>2.0100000000000002</v>
      </c>
    </row>
    <row r="122" spans="3:7">
      <c r="C122" s="223">
        <v>0.73</v>
      </c>
      <c r="D122" s="223">
        <v>3</v>
      </c>
      <c r="E122" s="223">
        <v>1</v>
      </c>
      <c r="G122" s="223">
        <f t="shared" si="3"/>
        <v>2.19</v>
      </c>
    </row>
    <row r="123" spans="3:7">
      <c r="C123" s="223">
        <v>0.56999999999999995</v>
      </c>
      <c r="D123" s="223">
        <v>3</v>
      </c>
      <c r="E123" s="223">
        <v>1</v>
      </c>
      <c r="G123" s="223">
        <f t="shared" si="3"/>
        <v>1.71</v>
      </c>
    </row>
    <row r="124" spans="3:7">
      <c r="C124" s="223">
        <v>0.88</v>
      </c>
      <c r="D124" s="223">
        <v>3</v>
      </c>
      <c r="E124" s="223">
        <v>1</v>
      </c>
      <c r="G124" s="223">
        <f t="shared" si="3"/>
        <v>2.64</v>
      </c>
    </row>
    <row r="125" spans="3:7">
      <c r="C125" s="223">
        <f>6.37-0.67-0.73-0.57-0.88</f>
        <v>3.5200000000000005</v>
      </c>
      <c r="D125" s="223">
        <v>3</v>
      </c>
      <c r="E125" s="223">
        <v>1</v>
      </c>
      <c r="G125" s="223">
        <f t="shared" si="3"/>
        <v>10.560000000000002</v>
      </c>
    </row>
    <row r="126" spans="3:7">
      <c r="C126" s="223">
        <v>1.46</v>
      </c>
      <c r="D126" s="223">
        <v>3</v>
      </c>
      <c r="E126" s="223">
        <v>1</v>
      </c>
      <c r="G126" s="223">
        <f t="shared" si="3"/>
        <v>4.38</v>
      </c>
    </row>
    <row r="127" spans="3:7">
      <c r="C127" s="223">
        <v>5.2</v>
      </c>
      <c r="D127" s="223">
        <v>0.9</v>
      </c>
      <c r="E127" s="223">
        <v>2</v>
      </c>
      <c r="G127" s="223">
        <f t="shared" si="3"/>
        <v>9.3600000000000012</v>
      </c>
    </row>
    <row r="128" spans="3:7">
      <c r="C128" s="223">
        <v>0.66</v>
      </c>
      <c r="D128" s="223">
        <v>3</v>
      </c>
      <c r="E128" s="223">
        <v>1</v>
      </c>
      <c r="G128" s="223">
        <f t="shared" si="3"/>
        <v>1.98</v>
      </c>
    </row>
    <row r="129" spans="3:7">
      <c r="C129" s="223">
        <v>0.66</v>
      </c>
      <c r="D129" s="223">
        <v>3</v>
      </c>
      <c r="E129" s="223">
        <v>1</v>
      </c>
      <c r="G129" s="223">
        <f t="shared" si="3"/>
        <v>1.98</v>
      </c>
    </row>
    <row r="130" spans="3:7">
      <c r="C130" s="223">
        <v>0.66</v>
      </c>
      <c r="D130" s="223">
        <v>3</v>
      </c>
      <c r="E130" s="223">
        <v>1</v>
      </c>
      <c r="G130" s="223">
        <f t="shared" si="3"/>
        <v>1.98</v>
      </c>
    </row>
    <row r="131" spans="3:7">
      <c r="C131" s="223">
        <v>0.66</v>
      </c>
      <c r="D131" s="223">
        <v>3</v>
      </c>
      <c r="E131" s="223">
        <v>1</v>
      </c>
      <c r="G131" s="223">
        <f t="shared" si="3"/>
        <v>1.98</v>
      </c>
    </row>
    <row r="132" spans="3:7">
      <c r="C132" s="223">
        <v>10.35</v>
      </c>
      <c r="D132" s="223">
        <v>3</v>
      </c>
      <c r="E132" s="223">
        <v>1</v>
      </c>
      <c r="G132" s="223">
        <f t="shared" si="3"/>
        <v>31.049999999999997</v>
      </c>
    </row>
    <row r="133" spans="3:7">
      <c r="C133" s="223">
        <v>2.7</v>
      </c>
      <c r="D133" s="223">
        <v>3</v>
      </c>
      <c r="E133" s="223">
        <v>1</v>
      </c>
      <c r="G133" s="223">
        <f t="shared" si="3"/>
        <v>8.1000000000000014</v>
      </c>
    </row>
    <row r="134" spans="3:7">
      <c r="C134" s="223">
        <v>1.3</v>
      </c>
      <c r="D134" s="223">
        <v>3</v>
      </c>
      <c r="E134" s="223">
        <v>1</v>
      </c>
      <c r="G134" s="223">
        <f t="shared" si="3"/>
        <v>3.9000000000000004</v>
      </c>
    </row>
    <row r="135" spans="3:7">
      <c r="C135" s="223">
        <v>1.04</v>
      </c>
      <c r="D135" s="223">
        <v>3</v>
      </c>
      <c r="E135" s="223">
        <v>1</v>
      </c>
      <c r="G135" s="223">
        <f t="shared" si="3"/>
        <v>3.12</v>
      </c>
    </row>
    <row r="136" spans="3:7">
      <c r="C136" s="223">
        <v>2.13</v>
      </c>
      <c r="D136" s="223">
        <v>3</v>
      </c>
      <c r="E136" s="223">
        <v>1</v>
      </c>
      <c r="G136" s="223">
        <f t="shared" si="3"/>
        <v>6.39</v>
      </c>
    </row>
    <row r="137" spans="3:7">
      <c r="C137" s="225">
        <v>3.41</v>
      </c>
      <c r="D137" s="225">
        <v>3</v>
      </c>
      <c r="E137" s="225">
        <v>2</v>
      </c>
      <c r="F137" s="225"/>
      <c r="G137" s="225">
        <f t="shared" si="3"/>
        <v>20.46</v>
      </c>
    </row>
    <row r="138" spans="3:7">
      <c r="C138" s="225">
        <v>2.36</v>
      </c>
      <c r="D138" s="225">
        <v>3</v>
      </c>
      <c r="E138" s="225">
        <v>2</v>
      </c>
      <c r="F138" s="225"/>
      <c r="G138" s="225">
        <f t="shared" si="3"/>
        <v>14.16</v>
      </c>
    </row>
    <row r="139" spans="3:7">
      <c r="C139" s="225">
        <v>4.38</v>
      </c>
      <c r="D139" s="225">
        <v>3</v>
      </c>
      <c r="E139" s="225">
        <v>2</v>
      </c>
      <c r="F139" s="225"/>
      <c r="G139" s="225">
        <f t="shared" si="3"/>
        <v>26.28</v>
      </c>
    </row>
    <row r="140" spans="3:7">
      <c r="C140" s="225">
        <v>3.78</v>
      </c>
      <c r="D140" s="225">
        <v>3</v>
      </c>
      <c r="E140" s="225">
        <v>2</v>
      </c>
      <c r="F140" s="225"/>
      <c r="G140" s="225">
        <f t="shared" si="3"/>
        <v>22.68</v>
      </c>
    </row>
    <row r="141" spans="3:7">
      <c r="C141" s="225">
        <v>1.26</v>
      </c>
      <c r="D141" s="225">
        <v>3</v>
      </c>
      <c r="E141" s="225">
        <v>2</v>
      </c>
      <c r="F141" s="225"/>
      <c r="G141" s="225">
        <f t="shared" si="3"/>
        <v>7.5600000000000005</v>
      </c>
    </row>
    <row r="142" spans="3:7">
      <c r="C142" s="225">
        <v>2.7</v>
      </c>
      <c r="D142" s="225">
        <v>3</v>
      </c>
      <c r="E142" s="225">
        <v>2</v>
      </c>
      <c r="F142" s="225"/>
      <c r="G142" s="225">
        <f t="shared" si="3"/>
        <v>16.200000000000003</v>
      </c>
    </row>
    <row r="143" spans="3:7">
      <c r="C143" s="225">
        <v>1.1399999999999999</v>
      </c>
      <c r="D143" s="225">
        <v>2.2000000000000002</v>
      </c>
      <c r="E143" s="225">
        <v>1</v>
      </c>
      <c r="F143" s="225"/>
      <c r="G143" s="225">
        <f t="shared" si="3"/>
        <v>2.508</v>
      </c>
    </row>
    <row r="144" spans="3:7">
      <c r="C144" s="225">
        <v>1.25</v>
      </c>
      <c r="D144" s="225">
        <v>3</v>
      </c>
      <c r="E144" s="225">
        <v>2</v>
      </c>
      <c r="F144" s="225"/>
      <c r="G144" s="225">
        <f t="shared" si="3"/>
        <v>7.5</v>
      </c>
    </row>
    <row r="145" spans="3:7">
      <c r="C145" s="225">
        <v>1.1399999999999999</v>
      </c>
      <c r="D145" s="225">
        <v>3</v>
      </c>
      <c r="E145" s="225">
        <v>1</v>
      </c>
      <c r="F145" s="225"/>
      <c r="G145" s="225">
        <f t="shared" si="3"/>
        <v>3.42</v>
      </c>
    </row>
    <row r="146" spans="3:7">
      <c r="C146" s="225">
        <v>4.2699999999999996</v>
      </c>
      <c r="D146" s="225">
        <v>3</v>
      </c>
      <c r="E146" s="225">
        <v>1</v>
      </c>
      <c r="F146" s="225"/>
      <c r="G146" s="225">
        <f t="shared" si="3"/>
        <v>12.809999999999999</v>
      </c>
    </row>
    <row r="147" spans="3:7">
      <c r="C147" s="225">
        <v>1.2</v>
      </c>
      <c r="D147" s="225">
        <v>3</v>
      </c>
      <c r="E147" s="225">
        <v>1</v>
      </c>
      <c r="F147" s="225"/>
      <c r="G147" s="225">
        <f t="shared" si="3"/>
        <v>3.5999999999999996</v>
      </c>
    </row>
    <row r="148" spans="3:7">
      <c r="C148" s="225">
        <v>1.5</v>
      </c>
      <c r="D148" s="225">
        <v>3</v>
      </c>
      <c r="E148" s="225">
        <v>1</v>
      </c>
      <c r="F148" s="225"/>
      <c r="G148" s="225">
        <f t="shared" si="3"/>
        <v>4.5</v>
      </c>
    </row>
    <row r="149" spans="3:7">
      <c r="C149" s="225">
        <v>1.59</v>
      </c>
      <c r="D149" s="225">
        <v>3</v>
      </c>
      <c r="E149" s="225">
        <v>1</v>
      </c>
      <c r="F149" s="225"/>
      <c r="G149" s="225">
        <f t="shared" si="3"/>
        <v>4.7700000000000005</v>
      </c>
    </row>
    <row r="150" spans="3:7">
      <c r="C150" s="225">
        <v>1.0900000000000001</v>
      </c>
      <c r="D150" s="225">
        <v>3</v>
      </c>
      <c r="E150" s="225">
        <v>1</v>
      </c>
      <c r="F150" s="225"/>
      <c r="G150" s="225">
        <f t="shared" si="3"/>
        <v>3.2700000000000005</v>
      </c>
    </row>
    <row r="151" spans="3:7">
      <c r="C151" s="225">
        <v>0.8</v>
      </c>
      <c r="D151" s="225">
        <v>3</v>
      </c>
      <c r="E151" s="225">
        <v>1</v>
      </c>
      <c r="F151" s="225"/>
      <c r="G151" s="225">
        <f t="shared" si="3"/>
        <v>2.4000000000000004</v>
      </c>
    </row>
    <row r="152" spans="3:7">
      <c r="C152" s="225">
        <v>1.53</v>
      </c>
      <c r="D152" s="225">
        <v>0.8</v>
      </c>
      <c r="E152" s="225">
        <v>1</v>
      </c>
      <c r="F152" s="225"/>
      <c r="G152" s="225">
        <f t="shared" si="3"/>
        <v>1.2240000000000002</v>
      </c>
    </row>
    <row r="153" spans="3:7">
      <c r="C153" s="225">
        <f>1.53-0.9</f>
        <v>0.63</v>
      </c>
      <c r="D153" s="225">
        <v>2.2000000000000002</v>
      </c>
      <c r="E153" s="225">
        <v>1</v>
      </c>
      <c r="F153" s="225"/>
      <c r="G153" s="225">
        <f t="shared" si="3"/>
        <v>1.3860000000000001</v>
      </c>
    </row>
    <row r="154" spans="3:7">
      <c r="C154" s="225">
        <v>1.48</v>
      </c>
      <c r="D154" s="225">
        <v>2.2000000000000002</v>
      </c>
      <c r="E154" s="225">
        <v>1</v>
      </c>
      <c r="F154" s="225"/>
      <c r="G154" s="225">
        <f t="shared" si="3"/>
        <v>3.2560000000000002</v>
      </c>
    </row>
    <row r="155" spans="3:7">
      <c r="C155" s="225">
        <v>1.48</v>
      </c>
      <c r="D155" s="225">
        <v>3</v>
      </c>
      <c r="E155" s="225">
        <v>1</v>
      </c>
      <c r="F155" s="225"/>
      <c r="G155" s="225">
        <f t="shared" si="3"/>
        <v>4.4399999999999995</v>
      </c>
    </row>
    <row r="156" spans="3:7">
      <c r="C156" s="225">
        <v>2</v>
      </c>
      <c r="D156" s="225">
        <v>3</v>
      </c>
      <c r="E156" s="225">
        <v>1</v>
      </c>
      <c r="F156" s="225"/>
      <c r="G156" s="225">
        <f t="shared" si="3"/>
        <v>6</v>
      </c>
    </row>
    <row r="157" spans="3:7">
      <c r="C157" s="225">
        <f>13.96-8.27</f>
        <v>5.6900000000000013</v>
      </c>
      <c r="D157" s="225">
        <v>3</v>
      </c>
      <c r="E157" s="225">
        <v>1</v>
      </c>
      <c r="F157" s="225"/>
      <c r="G157" s="225">
        <f t="shared" si="3"/>
        <v>17.070000000000004</v>
      </c>
    </row>
    <row r="158" spans="3:7">
      <c r="C158" s="225"/>
      <c r="D158" s="225"/>
      <c r="E158" s="225"/>
      <c r="F158" s="225"/>
      <c r="G158" s="225"/>
    </row>
    <row r="159" spans="3:7">
      <c r="C159" s="225"/>
      <c r="D159" s="225"/>
      <c r="E159" s="225"/>
      <c r="F159" s="225"/>
      <c r="G159" s="225"/>
    </row>
    <row r="160" spans="3:7">
      <c r="C160" s="225"/>
      <c r="D160" s="225"/>
      <c r="E160" s="225"/>
      <c r="F160" s="225"/>
      <c r="G160" s="225"/>
    </row>
    <row r="162" spans="1:7">
      <c r="G162" s="225">
        <f>SUM(G113:G157)</f>
        <v>379.77599999999984</v>
      </c>
    </row>
    <row r="165" spans="1:7">
      <c r="A165" s="224" t="s">
        <v>278</v>
      </c>
    </row>
    <row r="167" spans="1:7">
      <c r="C167" s="225">
        <v>2.7</v>
      </c>
      <c r="D167" s="225">
        <v>2.8</v>
      </c>
      <c r="E167" s="225">
        <v>1</v>
      </c>
      <c r="G167" s="223">
        <f>+C167*D167*E167</f>
        <v>7.56</v>
      </c>
    </row>
    <row r="168" spans="1:7">
      <c r="C168" s="225">
        <v>2.72</v>
      </c>
      <c r="D168" s="225">
        <v>2.8</v>
      </c>
      <c r="E168" s="225">
        <v>1</v>
      </c>
      <c r="G168" s="223">
        <f t="shared" ref="G168:G196" si="4">+C168*D168*E168</f>
        <v>7.6159999999999997</v>
      </c>
    </row>
    <row r="169" spans="1:7">
      <c r="C169" s="225">
        <v>5.73</v>
      </c>
      <c r="D169" s="225">
        <v>2.8</v>
      </c>
      <c r="E169" s="225">
        <v>1</v>
      </c>
      <c r="G169" s="223">
        <f t="shared" si="4"/>
        <v>16.044</v>
      </c>
    </row>
    <row r="170" spans="1:7">
      <c r="C170" s="225">
        <v>3.54</v>
      </c>
      <c r="D170" s="225">
        <v>2.8</v>
      </c>
      <c r="E170" s="225">
        <v>2</v>
      </c>
      <c r="G170" s="223">
        <f t="shared" si="4"/>
        <v>19.823999999999998</v>
      </c>
    </row>
    <row r="171" spans="1:7">
      <c r="C171" s="225">
        <v>0.92</v>
      </c>
      <c r="D171" s="225">
        <v>2.8</v>
      </c>
      <c r="E171" s="225">
        <v>2</v>
      </c>
      <c r="G171" s="223">
        <f t="shared" si="4"/>
        <v>5.1520000000000001</v>
      </c>
    </row>
    <row r="172" spans="1:7">
      <c r="C172" s="225">
        <v>1.2</v>
      </c>
      <c r="D172" s="225">
        <v>2.8</v>
      </c>
      <c r="E172" s="225">
        <v>2</v>
      </c>
      <c r="G172" s="223">
        <f t="shared" si="4"/>
        <v>6.72</v>
      </c>
    </row>
    <row r="173" spans="1:7">
      <c r="C173" s="225">
        <v>3.5</v>
      </c>
      <c r="D173" s="225">
        <v>2.8</v>
      </c>
      <c r="E173" s="225">
        <v>2</v>
      </c>
      <c r="G173" s="223">
        <f t="shared" si="4"/>
        <v>19.599999999999998</v>
      </c>
    </row>
    <row r="174" spans="1:7">
      <c r="C174" s="225">
        <v>1.2</v>
      </c>
      <c r="D174" s="225">
        <v>2.8</v>
      </c>
      <c r="E174" s="225">
        <v>2</v>
      </c>
      <c r="G174" s="223">
        <f t="shared" si="4"/>
        <v>6.72</v>
      </c>
    </row>
    <row r="175" spans="1:7">
      <c r="C175" s="225">
        <v>1.2</v>
      </c>
      <c r="D175" s="225">
        <v>2.8</v>
      </c>
      <c r="E175" s="225">
        <v>2</v>
      </c>
      <c r="G175" s="223">
        <f t="shared" si="4"/>
        <v>6.72</v>
      </c>
    </row>
    <row r="176" spans="1:7">
      <c r="C176" s="225">
        <v>3</v>
      </c>
      <c r="D176" s="225">
        <v>2.8</v>
      </c>
      <c r="E176" s="225">
        <v>2</v>
      </c>
      <c r="G176" s="223">
        <f t="shared" si="4"/>
        <v>16.799999999999997</v>
      </c>
    </row>
    <row r="177" spans="3:7">
      <c r="C177" s="225">
        <v>1.2</v>
      </c>
      <c r="D177" s="225">
        <v>2.8</v>
      </c>
      <c r="E177" s="225">
        <v>2</v>
      </c>
      <c r="G177" s="223">
        <f t="shared" si="4"/>
        <v>6.72</v>
      </c>
    </row>
    <row r="178" spans="3:7">
      <c r="C178" s="225">
        <v>0.59</v>
      </c>
      <c r="D178" s="225">
        <v>2.8</v>
      </c>
      <c r="E178" s="225">
        <v>2</v>
      </c>
      <c r="G178" s="223">
        <f t="shared" si="4"/>
        <v>3.3039999999999998</v>
      </c>
    </row>
    <row r="179" spans="3:7">
      <c r="C179" s="225">
        <v>2.5</v>
      </c>
      <c r="D179" s="225">
        <v>2.8</v>
      </c>
      <c r="E179" s="225">
        <v>2</v>
      </c>
      <c r="G179" s="223">
        <f t="shared" si="4"/>
        <v>14</v>
      </c>
    </row>
    <row r="180" spans="3:7">
      <c r="C180" s="225">
        <v>1.23</v>
      </c>
      <c r="D180" s="225">
        <v>2.8</v>
      </c>
      <c r="E180" s="225">
        <v>2</v>
      </c>
      <c r="G180" s="223">
        <f t="shared" si="4"/>
        <v>6.8879999999999999</v>
      </c>
    </row>
    <row r="181" spans="3:7">
      <c r="C181" s="225">
        <v>0.28000000000000003</v>
      </c>
      <c r="D181" s="225">
        <v>2.8</v>
      </c>
      <c r="E181" s="225">
        <v>1</v>
      </c>
      <c r="G181" s="223">
        <f t="shared" si="4"/>
        <v>0.78400000000000003</v>
      </c>
    </row>
    <row r="182" spans="3:7">
      <c r="C182" s="225">
        <v>0.44</v>
      </c>
      <c r="D182" s="225">
        <v>2.8</v>
      </c>
      <c r="E182" s="225">
        <v>2</v>
      </c>
      <c r="G182" s="223">
        <f t="shared" si="4"/>
        <v>2.464</v>
      </c>
    </row>
    <row r="183" spans="3:7">
      <c r="C183" s="225">
        <v>1.56</v>
      </c>
      <c r="D183" s="225">
        <v>2.8</v>
      </c>
      <c r="E183" s="225">
        <v>1</v>
      </c>
      <c r="G183" s="223">
        <f t="shared" si="4"/>
        <v>4.3679999999999994</v>
      </c>
    </row>
    <row r="184" spans="3:7">
      <c r="C184" s="225">
        <v>1.5</v>
      </c>
      <c r="D184" s="225">
        <v>2.8</v>
      </c>
      <c r="E184" s="225">
        <v>2</v>
      </c>
      <c r="G184" s="223">
        <f t="shared" si="4"/>
        <v>8.3999999999999986</v>
      </c>
    </row>
    <row r="185" spans="3:7">
      <c r="C185" s="225">
        <v>1.56</v>
      </c>
      <c r="D185" s="225">
        <v>2.8</v>
      </c>
      <c r="E185" s="225">
        <v>2</v>
      </c>
      <c r="G185" s="223">
        <f t="shared" si="4"/>
        <v>8.7359999999999989</v>
      </c>
    </row>
    <row r="186" spans="3:7">
      <c r="C186" s="225">
        <v>3.25</v>
      </c>
      <c r="D186" s="225">
        <v>2.8</v>
      </c>
      <c r="E186" s="225">
        <v>2</v>
      </c>
      <c r="G186" s="223">
        <f t="shared" si="4"/>
        <v>18.2</v>
      </c>
    </row>
    <row r="187" spans="3:7">
      <c r="C187" s="225">
        <v>1.67</v>
      </c>
      <c r="D187" s="225">
        <v>2.8</v>
      </c>
      <c r="E187" s="225">
        <v>2</v>
      </c>
      <c r="G187" s="223">
        <f t="shared" si="4"/>
        <v>9.3519999999999985</v>
      </c>
    </row>
    <row r="188" spans="3:7">
      <c r="C188" s="225">
        <v>2.2000000000000002</v>
      </c>
      <c r="D188" s="225">
        <v>2.8</v>
      </c>
      <c r="E188" s="225">
        <v>2</v>
      </c>
      <c r="G188" s="223">
        <f t="shared" si="4"/>
        <v>12.32</v>
      </c>
    </row>
    <row r="189" spans="3:7">
      <c r="C189" s="225">
        <v>0.43</v>
      </c>
      <c r="D189" s="225">
        <v>2.8</v>
      </c>
      <c r="E189" s="225">
        <v>2</v>
      </c>
      <c r="G189" s="223">
        <f t="shared" si="4"/>
        <v>2.4079999999999999</v>
      </c>
    </row>
    <row r="190" spans="3:7">
      <c r="C190" s="225">
        <v>1.4</v>
      </c>
      <c r="D190" s="225">
        <v>2.8</v>
      </c>
      <c r="E190" s="225">
        <v>1</v>
      </c>
      <c r="G190" s="223">
        <f t="shared" si="4"/>
        <v>3.9199999999999995</v>
      </c>
    </row>
    <row r="191" spans="3:7">
      <c r="C191" s="225">
        <v>1.51</v>
      </c>
      <c r="D191" s="225">
        <v>2.8</v>
      </c>
      <c r="E191" s="225">
        <v>1</v>
      </c>
      <c r="G191" s="223">
        <f t="shared" si="4"/>
        <v>4.2279999999999998</v>
      </c>
    </row>
    <row r="192" spans="3:7">
      <c r="C192" s="225">
        <v>2.13</v>
      </c>
      <c r="D192" s="225">
        <v>2.8</v>
      </c>
      <c r="E192" s="225">
        <v>1</v>
      </c>
      <c r="G192" s="223">
        <f t="shared" si="4"/>
        <v>5.9639999999999995</v>
      </c>
    </row>
    <row r="193" spans="2:7">
      <c r="C193" s="225">
        <v>2</v>
      </c>
      <c r="D193" s="225">
        <v>2.8</v>
      </c>
      <c r="E193" s="225">
        <v>1</v>
      </c>
      <c r="G193" s="223">
        <f t="shared" si="4"/>
        <v>5.6</v>
      </c>
    </row>
    <row r="194" spans="2:7">
      <c r="C194" s="225">
        <v>1.2</v>
      </c>
      <c r="D194" s="225">
        <v>2.8</v>
      </c>
      <c r="E194" s="225">
        <v>2</v>
      </c>
      <c r="G194" s="223">
        <f t="shared" si="4"/>
        <v>6.72</v>
      </c>
    </row>
    <row r="195" spans="2:7">
      <c r="C195" s="225">
        <v>1.3</v>
      </c>
      <c r="D195" s="225">
        <v>2.8</v>
      </c>
      <c r="E195" s="225">
        <v>1</v>
      </c>
      <c r="G195" s="223">
        <f t="shared" si="4"/>
        <v>3.6399999999999997</v>
      </c>
    </row>
    <row r="196" spans="2:7">
      <c r="C196" s="225">
        <v>0.3</v>
      </c>
      <c r="D196" s="225">
        <v>2.8</v>
      </c>
      <c r="E196" s="225">
        <v>1</v>
      </c>
      <c r="G196" s="223">
        <f t="shared" si="4"/>
        <v>0.84</v>
      </c>
    </row>
    <row r="199" spans="2:7">
      <c r="G199" s="225">
        <f>SUM(G167:G198)</f>
        <v>241.61199999999991</v>
      </c>
    </row>
    <row r="200" spans="2:7">
      <c r="B200" s="224" t="s">
        <v>279</v>
      </c>
    </row>
    <row r="201" spans="2:7">
      <c r="C201" s="223">
        <v>0.9</v>
      </c>
      <c r="D201" s="223">
        <v>2.8</v>
      </c>
      <c r="G201" s="223">
        <f>+C201*D201</f>
        <v>2.52</v>
      </c>
    </row>
    <row r="202" spans="2:7">
      <c r="C202" s="223">
        <v>1.26</v>
      </c>
      <c r="D202" s="223">
        <v>2.8</v>
      </c>
      <c r="G202" s="223">
        <f t="shared" ref="G202:G214" si="5">+C202*D202</f>
        <v>3.5279999999999996</v>
      </c>
    </row>
    <row r="203" spans="2:7">
      <c r="C203" s="223">
        <v>0.56000000000000005</v>
      </c>
      <c r="D203" s="223">
        <v>2.8</v>
      </c>
      <c r="G203" s="223">
        <f t="shared" si="5"/>
        <v>1.5680000000000001</v>
      </c>
    </row>
    <row r="204" spans="2:7">
      <c r="C204" s="223">
        <v>0.56000000000000005</v>
      </c>
      <c r="D204" s="223">
        <v>2.8</v>
      </c>
      <c r="G204" s="223">
        <f t="shared" si="5"/>
        <v>1.5680000000000001</v>
      </c>
    </row>
    <row r="205" spans="2:7">
      <c r="C205" s="223">
        <v>1.76</v>
      </c>
      <c r="D205" s="223">
        <v>2.8</v>
      </c>
      <c r="G205" s="223">
        <f t="shared" si="5"/>
        <v>4.9279999999999999</v>
      </c>
    </row>
    <row r="206" spans="2:7">
      <c r="C206" s="223">
        <v>0.69</v>
      </c>
      <c r="D206" s="223">
        <v>2.8</v>
      </c>
      <c r="G206" s="223">
        <f t="shared" si="5"/>
        <v>1.9319999999999997</v>
      </c>
    </row>
    <row r="207" spans="2:7">
      <c r="C207" s="223">
        <v>1</v>
      </c>
      <c r="D207" s="223">
        <v>2.8</v>
      </c>
      <c r="G207" s="223">
        <f t="shared" si="5"/>
        <v>2.8</v>
      </c>
    </row>
    <row r="208" spans="2:7">
      <c r="C208" s="223">
        <v>1</v>
      </c>
      <c r="D208" s="223">
        <v>2.8</v>
      </c>
      <c r="G208" s="223">
        <f t="shared" si="5"/>
        <v>2.8</v>
      </c>
    </row>
    <row r="209" spans="2:7">
      <c r="C209" s="223">
        <v>1.98</v>
      </c>
      <c r="D209" s="223">
        <v>2.8</v>
      </c>
      <c r="G209" s="223">
        <f t="shared" si="5"/>
        <v>5.5439999999999996</v>
      </c>
    </row>
    <row r="210" spans="2:7">
      <c r="C210" s="223">
        <v>1</v>
      </c>
      <c r="D210" s="223">
        <v>2.8</v>
      </c>
      <c r="G210" s="223">
        <f t="shared" si="5"/>
        <v>2.8</v>
      </c>
    </row>
    <row r="211" spans="2:7">
      <c r="C211" s="223">
        <v>1</v>
      </c>
      <c r="D211" s="223">
        <v>2.8</v>
      </c>
      <c r="G211" s="223">
        <f t="shared" si="5"/>
        <v>2.8</v>
      </c>
    </row>
    <row r="212" spans="2:7">
      <c r="C212" s="223">
        <f>2.11-0.9</f>
        <v>1.21</v>
      </c>
      <c r="D212" s="223">
        <v>2.8</v>
      </c>
      <c r="G212" s="223">
        <f t="shared" si="5"/>
        <v>3.3879999999999999</v>
      </c>
    </row>
    <row r="213" spans="2:7">
      <c r="C213" s="223">
        <v>1.71</v>
      </c>
      <c r="D213" s="223">
        <v>2.8</v>
      </c>
      <c r="G213" s="223">
        <f t="shared" si="5"/>
        <v>4.7879999999999994</v>
      </c>
    </row>
    <row r="214" spans="2:7">
      <c r="C214" s="223">
        <v>2.99</v>
      </c>
      <c r="D214" s="223">
        <v>2.8</v>
      </c>
      <c r="G214" s="223">
        <f t="shared" si="5"/>
        <v>8.3719999999999999</v>
      </c>
    </row>
    <row r="216" spans="2:7">
      <c r="G216" s="225">
        <f>SUM(G201:G215)</f>
        <v>49.335999999999991</v>
      </c>
    </row>
    <row r="217" spans="2:7">
      <c r="B217" s="224" t="s">
        <v>280</v>
      </c>
    </row>
    <row r="218" spans="2:7">
      <c r="C218" s="223">
        <v>9.06</v>
      </c>
      <c r="D218" s="223">
        <v>1</v>
      </c>
      <c r="E218" s="223">
        <v>2.8</v>
      </c>
      <c r="G218" s="223">
        <f>+C218*D218*E218</f>
        <v>25.367999999999999</v>
      </c>
    </row>
    <row r="219" spans="2:7">
      <c r="C219" s="223">
        <v>9.06</v>
      </c>
      <c r="D219" s="223">
        <v>1</v>
      </c>
      <c r="E219" s="223">
        <v>2.8</v>
      </c>
      <c r="G219" s="223">
        <f t="shared" ref="G219:G225" si="6">+C219*D219*E219</f>
        <v>25.367999999999999</v>
      </c>
    </row>
    <row r="220" spans="2:7">
      <c r="C220" s="223">
        <v>2.1</v>
      </c>
      <c r="D220" s="223">
        <v>2</v>
      </c>
      <c r="E220" s="223">
        <v>2.8</v>
      </c>
      <c r="G220" s="223">
        <f t="shared" si="6"/>
        <v>11.76</v>
      </c>
    </row>
    <row r="221" spans="2:7">
      <c r="C221" s="223">
        <v>2.1</v>
      </c>
      <c r="D221" s="223">
        <v>2</v>
      </c>
      <c r="E221" s="223">
        <v>2.8</v>
      </c>
      <c r="G221" s="223">
        <f t="shared" si="6"/>
        <v>11.76</v>
      </c>
    </row>
    <row r="222" spans="2:7">
      <c r="C222" s="223">
        <v>1.4</v>
      </c>
      <c r="D222" s="223">
        <v>2</v>
      </c>
      <c r="E222" s="223">
        <v>2.8</v>
      </c>
      <c r="G222" s="223">
        <f t="shared" si="6"/>
        <v>7.839999999999999</v>
      </c>
    </row>
    <row r="223" spans="2:7">
      <c r="C223" s="223">
        <v>1.4</v>
      </c>
      <c r="D223" s="223">
        <v>2</v>
      </c>
      <c r="E223" s="223">
        <v>2.8</v>
      </c>
      <c r="G223" s="223">
        <f t="shared" si="6"/>
        <v>7.839999999999999</v>
      </c>
    </row>
    <row r="224" spans="2:7">
      <c r="C224" s="223">
        <v>0.32</v>
      </c>
      <c r="D224" s="223">
        <v>4</v>
      </c>
      <c r="E224" s="223">
        <v>2.8</v>
      </c>
      <c r="G224" s="223">
        <f t="shared" si="6"/>
        <v>3.5839999999999996</v>
      </c>
    </row>
    <row r="225" spans="1:10">
      <c r="C225" s="223">
        <v>1.2</v>
      </c>
      <c r="D225" s="223">
        <v>4</v>
      </c>
      <c r="E225" s="223">
        <v>2.8</v>
      </c>
      <c r="G225" s="223">
        <f t="shared" si="6"/>
        <v>13.44</v>
      </c>
    </row>
    <row r="227" spans="1:10">
      <c r="G227" s="225">
        <f>SUM(G218:G226)</f>
        <v>106.96000000000001</v>
      </c>
    </row>
    <row r="229" spans="1:10">
      <c r="G229" s="225">
        <f>+G199+G216+G227</f>
        <v>397.9079999999999</v>
      </c>
    </row>
    <row r="233" spans="1:10">
      <c r="A233" s="224" t="s">
        <v>281</v>
      </c>
    </row>
    <row r="234" spans="1:10">
      <c r="C234" s="224"/>
      <c r="D234" s="224"/>
      <c r="E234" s="224"/>
    </row>
    <row r="235" spans="1:10">
      <c r="C235" s="224">
        <v>3.41</v>
      </c>
      <c r="D235" s="224">
        <v>3</v>
      </c>
      <c r="E235" s="224">
        <v>2</v>
      </c>
      <c r="G235" s="225">
        <f>+C235*D235</f>
        <v>10.23</v>
      </c>
    </row>
    <row r="236" spans="1:10">
      <c r="C236" s="224">
        <v>2.36</v>
      </c>
      <c r="D236" s="224">
        <v>3</v>
      </c>
      <c r="E236" s="224">
        <v>2</v>
      </c>
      <c r="G236" s="225">
        <f t="shared" ref="G236:G264" si="7">+C236*D236</f>
        <v>7.08</v>
      </c>
    </row>
    <row r="237" spans="1:10">
      <c r="C237" s="224">
        <v>4.38</v>
      </c>
      <c r="D237" s="224">
        <v>3</v>
      </c>
      <c r="E237" s="224">
        <v>2</v>
      </c>
      <c r="G237" s="225">
        <f t="shared" si="7"/>
        <v>13.14</v>
      </c>
    </row>
    <row r="238" spans="1:10">
      <c r="C238" s="224">
        <v>3.78</v>
      </c>
      <c r="D238" s="224">
        <v>3</v>
      </c>
      <c r="E238" s="224">
        <v>2</v>
      </c>
      <c r="G238" s="225">
        <f t="shared" si="7"/>
        <v>11.34</v>
      </c>
    </row>
    <row r="239" spans="1:10">
      <c r="C239" s="224">
        <v>1.26</v>
      </c>
      <c r="D239" s="224">
        <v>3</v>
      </c>
      <c r="E239" s="224">
        <v>2</v>
      </c>
      <c r="F239" s="224" t="s">
        <v>283</v>
      </c>
      <c r="G239" s="225">
        <f t="shared" si="7"/>
        <v>3.7800000000000002</v>
      </c>
      <c r="J239" s="223">
        <f>SUM(G241:G244)</f>
        <v>13.427999999999999</v>
      </c>
    </row>
    <row r="240" spans="1:10">
      <c r="C240" s="224">
        <v>2.7</v>
      </c>
      <c r="D240" s="224">
        <v>3</v>
      </c>
      <c r="E240" s="224">
        <v>2</v>
      </c>
      <c r="G240" s="225">
        <f t="shared" si="7"/>
        <v>8.1000000000000014</v>
      </c>
      <c r="J240" s="223">
        <f>SUM(G246:G256)</f>
        <v>51.915999999999997</v>
      </c>
    </row>
    <row r="241" spans="3:11">
      <c r="C241" s="224">
        <v>1.1399999999999999</v>
      </c>
      <c r="D241" s="224">
        <v>2.2000000000000002</v>
      </c>
      <c r="E241" s="224">
        <v>1</v>
      </c>
      <c r="F241" s="224" t="s">
        <v>282</v>
      </c>
      <c r="G241" s="223">
        <f t="shared" si="7"/>
        <v>2.508</v>
      </c>
      <c r="J241" s="225">
        <f>SUM(J239:J240)</f>
        <v>65.343999999999994</v>
      </c>
      <c r="K241" s="224" t="s">
        <v>289</v>
      </c>
    </row>
    <row r="242" spans="3:11">
      <c r="C242" s="224">
        <v>1.25</v>
      </c>
      <c r="D242" s="224">
        <v>3</v>
      </c>
      <c r="E242" s="224">
        <v>1</v>
      </c>
      <c r="G242" s="223">
        <f t="shared" si="7"/>
        <v>3.75</v>
      </c>
    </row>
    <row r="243" spans="3:11">
      <c r="C243" s="224">
        <v>1.25</v>
      </c>
      <c r="D243" s="224">
        <v>3</v>
      </c>
      <c r="E243" s="224">
        <v>1</v>
      </c>
      <c r="G243" s="223">
        <f t="shared" si="7"/>
        <v>3.75</v>
      </c>
      <c r="J243" s="223">
        <f>SUM(G235:G240)</f>
        <v>53.670000000000009</v>
      </c>
    </row>
    <row r="244" spans="3:11">
      <c r="C244" s="224">
        <v>1.1399999999999999</v>
      </c>
      <c r="D244" s="224">
        <v>3</v>
      </c>
      <c r="E244" s="224">
        <v>1</v>
      </c>
      <c r="G244" s="223">
        <f t="shared" si="7"/>
        <v>3.42</v>
      </c>
      <c r="J244" s="223">
        <f>+G245</f>
        <v>12.809999999999999</v>
      </c>
    </row>
    <row r="245" spans="3:11">
      <c r="C245" s="224">
        <v>4.2699999999999996</v>
      </c>
      <c r="D245" s="224">
        <v>3</v>
      </c>
      <c r="E245" s="224">
        <v>2</v>
      </c>
      <c r="G245" s="225">
        <f t="shared" si="7"/>
        <v>12.809999999999999</v>
      </c>
      <c r="J245" s="223">
        <f>SUM(G257:G264)</f>
        <v>30.750000000000007</v>
      </c>
    </row>
    <row r="246" spans="3:11">
      <c r="C246" s="224">
        <v>1.2</v>
      </c>
      <c r="D246" s="224">
        <v>3</v>
      </c>
      <c r="E246" s="224">
        <v>1</v>
      </c>
      <c r="G246" s="223">
        <f t="shared" si="7"/>
        <v>3.5999999999999996</v>
      </c>
      <c r="J246" s="225">
        <f>SUM(J243:J245)</f>
        <v>97.230000000000018</v>
      </c>
      <c r="K246" s="224" t="s">
        <v>290</v>
      </c>
    </row>
    <row r="247" spans="3:11">
      <c r="C247" s="224">
        <v>1.5</v>
      </c>
      <c r="D247" s="224">
        <v>3</v>
      </c>
      <c r="E247" s="224">
        <v>1</v>
      </c>
      <c r="G247" s="223">
        <f t="shared" si="7"/>
        <v>4.5</v>
      </c>
    </row>
    <row r="248" spans="3:11">
      <c r="C248" s="224">
        <v>1.59</v>
      </c>
      <c r="D248" s="224">
        <v>3</v>
      </c>
      <c r="E248" s="224">
        <v>1</v>
      </c>
      <c r="G248" s="223">
        <f t="shared" si="7"/>
        <v>4.7700000000000005</v>
      </c>
    </row>
    <row r="249" spans="3:11">
      <c r="C249" s="224">
        <v>1.0900000000000001</v>
      </c>
      <c r="D249" s="224">
        <v>3</v>
      </c>
      <c r="E249" s="224">
        <v>1</v>
      </c>
      <c r="G249" s="223">
        <f t="shared" si="7"/>
        <v>3.2700000000000005</v>
      </c>
    </row>
    <row r="250" spans="3:11">
      <c r="C250" s="224">
        <v>0.8</v>
      </c>
      <c r="D250" s="224">
        <v>3</v>
      </c>
      <c r="E250" s="224">
        <v>1</v>
      </c>
      <c r="G250" s="223">
        <f t="shared" si="7"/>
        <v>2.4000000000000004</v>
      </c>
    </row>
    <row r="251" spans="3:11">
      <c r="C251" s="224">
        <v>1.53</v>
      </c>
      <c r="D251" s="224">
        <v>0.8</v>
      </c>
      <c r="E251" s="224">
        <v>1</v>
      </c>
      <c r="G251" s="223">
        <f t="shared" si="7"/>
        <v>1.2240000000000002</v>
      </c>
    </row>
    <row r="252" spans="3:11">
      <c r="C252" s="224">
        <f>1.53-0.9</f>
        <v>0.63</v>
      </c>
      <c r="D252" s="224">
        <v>2.2000000000000002</v>
      </c>
      <c r="E252" s="224">
        <v>1</v>
      </c>
      <c r="G252" s="223">
        <f t="shared" si="7"/>
        <v>1.3860000000000001</v>
      </c>
    </row>
    <row r="253" spans="3:11">
      <c r="C253" s="224">
        <v>1.48</v>
      </c>
      <c r="D253" s="224">
        <v>2.2000000000000002</v>
      </c>
      <c r="E253" s="224">
        <v>1</v>
      </c>
      <c r="G253" s="223">
        <f t="shared" si="7"/>
        <v>3.2560000000000002</v>
      </c>
    </row>
    <row r="254" spans="3:11">
      <c r="C254" s="224">
        <v>1.48</v>
      </c>
      <c r="D254" s="224">
        <v>3</v>
      </c>
      <c r="E254" s="224">
        <v>1</v>
      </c>
      <c r="G254" s="223">
        <f t="shared" si="7"/>
        <v>4.4399999999999995</v>
      </c>
    </row>
    <row r="255" spans="3:11">
      <c r="C255" s="224">
        <v>2</v>
      </c>
      <c r="D255" s="224">
        <v>3</v>
      </c>
      <c r="E255" s="224">
        <v>1</v>
      </c>
      <c r="G255" s="223">
        <f t="shared" si="7"/>
        <v>6</v>
      </c>
    </row>
    <row r="256" spans="3:11">
      <c r="C256" s="224">
        <f>13.96-8.27</f>
        <v>5.6900000000000013</v>
      </c>
      <c r="D256" s="224">
        <v>3</v>
      </c>
      <c r="E256" s="224">
        <v>1</v>
      </c>
      <c r="G256" s="223">
        <f t="shared" si="7"/>
        <v>17.070000000000004</v>
      </c>
    </row>
    <row r="257" spans="1:7">
      <c r="C257" s="224">
        <v>0.56000000000000005</v>
      </c>
      <c r="D257" s="224">
        <v>3</v>
      </c>
      <c r="E257" s="224">
        <v>2</v>
      </c>
      <c r="G257" s="225">
        <f t="shared" si="7"/>
        <v>1.6800000000000002</v>
      </c>
    </row>
    <row r="258" spans="1:7">
      <c r="C258" s="224">
        <v>0.9</v>
      </c>
      <c r="D258" s="223">
        <v>3</v>
      </c>
      <c r="E258" s="223">
        <v>2</v>
      </c>
      <c r="G258" s="225">
        <f t="shared" si="7"/>
        <v>2.7</v>
      </c>
    </row>
    <row r="259" spans="1:7">
      <c r="C259" s="223">
        <v>1</v>
      </c>
      <c r="D259" s="223">
        <v>3</v>
      </c>
      <c r="E259" s="223">
        <v>2</v>
      </c>
      <c r="G259" s="225">
        <f t="shared" si="7"/>
        <v>3</v>
      </c>
    </row>
    <row r="260" spans="1:7">
      <c r="C260" s="223">
        <v>2.99</v>
      </c>
      <c r="D260" s="223">
        <v>3</v>
      </c>
      <c r="E260" s="223">
        <v>2</v>
      </c>
      <c r="G260" s="225">
        <f t="shared" si="7"/>
        <v>8.9700000000000006</v>
      </c>
    </row>
    <row r="261" spans="1:7">
      <c r="C261" s="223">
        <v>1.2</v>
      </c>
      <c r="D261" s="223">
        <v>3</v>
      </c>
      <c r="E261" s="223">
        <v>2</v>
      </c>
      <c r="G261" s="225">
        <f t="shared" si="7"/>
        <v>3.5999999999999996</v>
      </c>
    </row>
    <row r="262" spans="1:7">
      <c r="C262" s="223">
        <v>1.2</v>
      </c>
      <c r="D262" s="223">
        <v>3</v>
      </c>
      <c r="E262" s="223">
        <v>2</v>
      </c>
      <c r="G262" s="225">
        <f t="shared" si="7"/>
        <v>3.5999999999999996</v>
      </c>
    </row>
    <row r="263" spans="1:7">
      <c r="C263" s="223">
        <v>1.2</v>
      </c>
      <c r="D263" s="223">
        <v>3</v>
      </c>
      <c r="E263" s="223">
        <v>2</v>
      </c>
      <c r="G263" s="225">
        <f t="shared" si="7"/>
        <v>3.5999999999999996</v>
      </c>
    </row>
    <row r="264" spans="1:7">
      <c r="C264" s="223">
        <v>1.2</v>
      </c>
      <c r="D264" s="223">
        <v>3</v>
      </c>
      <c r="E264" s="223">
        <v>2</v>
      </c>
      <c r="G264" s="225">
        <f t="shared" si="7"/>
        <v>3.5999999999999996</v>
      </c>
    </row>
    <row r="266" spans="1:7">
      <c r="G266" s="225">
        <f>SUM(G235:G265)</f>
        <v>162.57399999999998</v>
      </c>
    </row>
    <row r="270" spans="1:7">
      <c r="A270" s="224" t="s">
        <v>284</v>
      </c>
      <c r="C270" s="224" t="s">
        <v>285</v>
      </c>
    </row>
    <row r="271" spans="1:7">
      <c r="C271" s="224" t="s">
        <v>286</v>
      </c>
    </row>
    <row r="272" spans="1:7">
      <c r="C272" s="224" t="s">
        <v>287</v>
      </c>
    </row>
    <row r="273" spans="3:3">
      <c r="C273" s="224" t="s">
        <v>288</v>
      </c>
    </row>
  </sheetData>
  <phoneticPr fontId="3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>
    <tabColor theme="5" tint="0.59999389629810485"/>
  </sheetPr>
  <dimension ref="A1:CB368"/>
  <sheetViews>
    <sheetView showGridLines="0" showZeros="0" topLeftCell="A14" zoomScale="80" zoomScaleNormal="80" zoomScaleSheetLayoutView="80" workbookViewId="0">
      <pane ySplit="2" topLeftCell="A16" activePane="bottomLeft" state="frozen"/>
      <selection activeCell="A14" sqref="A14"/>
      <selection pane="bottomLeft" activeCell="B49" sqref="B49"/>
    </sheetView>
  </sheetViews>
  <sheetFormatPr defaultColWidth="0" defaultRowHeight="12.75" customHeight="1"/>
  <cols>
    <col min="1" max="1" width="9.6640625" style="181" customWidth="1"/>
    <col min="2" max="2" width="111.83203125" style="181" customWidth="1"/>
    <col min="3" max="3" width="10.6640625" style="4" customWidth="1"/>
    <col min="4" max="4" width="24.5" style="4" customWidth="1"/>
    <col min="5" max="5" width="10.83203125" style="182" customWidth="1"/>
    <col min="6" max="6" width="27.5" style="4" customWidth="1"/>
    <col min="7" max="7" width="11.6640625" style="4" hidden="1" customWidth="1"/>
    <col min="8" max="8" width="23.83203125" style="4" hidden="1" customWidth="1"/>
    <col min="9" max="9" width="10.83203125" style="4" hidden="1" customWidth="1"/>
    <col min="10" max="10" width="24.83203125" style="4" hidden="1" customWidth="1"/>
    <col min="11" max="11" width="11.83203125" style="4" customWidth="1"/>
    <col min="12" max="12" width="28" style="4" customWidth="1"/>
    <col min="13" max="13" width="10.83203125" style="182" customWidth="1"/>
    <col min="14" max="14" width="27.6640625" style="4" customWidth="1"/>
    <col min="15" max="15" width="10.83203125" style="4" customWidth="1"/>
    <col min="16" max="16" width="28.1640625" style="4" customWidth="1"/>
    <col min="17" max="17" width="12" style="4" customWidth="1"/>
    <col min="18" max="18" width="29.1640625" style="4" customWidth="1"/>
    <col min="19" max="19" width="0.5" style="3" customWidth="1"/>
    <col min="20" max="62" width="0" style="3" hidden="1" customWidth="1"/>
    <col min="63" max="16384" width="0" style="4" hidden="1"/>
  </cols>
  <sheetData>
    <row r="1" spans="1:62">
      <c r="A1" s="1"/>
      <c r="B1" s="1"/>
      <c r="C1" s="2"/>
      <c r="D1" s="2"/>
      <c r="E1" s="191"/>
      <c r="F1" s="191"/>
      <c r="G1" s="2"/>
      <c r="H1" s="2"/>
      <c r="I1" s="2"/>
      <c r="J1" s="2"/>
      <c r="K1" s="2"/>
      <c r="L1" s="2"/>
      <c r="M1" s="191"/>
      <c r="N1" s="2"/>
      <c r="O1" s="2"/>
      <c r="P1" s="2"/>
      <c r="Q1" s="2"/>
      <c r="R1" s="2"/>
    </row>
    <row r="2" spans="1:62">
      <c r="A2" s="1"/>
      <c r="B2" s="1"/>
      <c r="C2" s="2"/>
      <c r="D2" s="2"/>
      <c r="E2" s="191"/>
      <c r="F2" s="191"/>
      <c r="G2" s="2"/>
      <c r="H2" s="202"/>
      <c r="I2" s="202"/>
      <c r="J2" s="202"/>
      <c r="K2" s="202"/>
      <c r="L2" s="2"/>
      <c r="M2" s="191"/>
      <c r="N2" s="2"/>
      <c r="O2" s="2"/>
      <c r="P2" s="2"/>
      <c r="Q2" s="2"/>
      <c r="R2" s="2"/>
    </row>
    <row r="3" spans="1:62" ht="31.5" customHeight="1">
      <c r="A3" s="1"/>
      <c r="B3" s="1"/>
      <c r="C3" s="2"/>
      <c r="D3" s="2"/>
      <c r="E3" s="191"/>
      <c r="F3" s="191"/>
      <c r="G3" s="2"/>
      <c r="H3" s="202"/>
      <c r="I3" s="202"/>
      <c r="J3" s="202"/>
      <c r="K3" s="202"/>
      <c r="L3" s="2"/>
      <c r="M3" s="191"/>
      <c r="N3" s="2"/>
      <c r="O3" s="2"/>
      <c r="P3" s="201" t="s">
        <v>291</v>
      </c>
      <c r="Q3" s="201"/>
      <c r="R3" s="201"/>
    </row>
    <row r="4" spans="1:62">
      <c r="A4" s="1"/>
      <c r="B4" s="1"/>
      <c r="C4" s="2"/>
      <c r="D4" s="2"/>
      <c r="E4" s="191"/>
      <c r="F4" s="191"/>
      <c r="G4" s="2"/>
      <c r="H4" s="203"/>
      <c r="I4" s="202"/>
      <c r="J4" s="202"/>
      <c r="K4" s="202"/>
      <c r="L4" s="2"/>
      <c r="M4" s="191"/>
      <c r="N4" s="2"/>
      <c r="O4" s="2"/>
      <c r="P4" s="2"/>
      <c r="Q4" s="2"/>
      <c r="R4" s="2"/>
    </row>
    <row r="5" spans="1:62">
      <c r="A5" s="1"/>
      <c r="B5" s="1"/>
      <c r="C5" s="2"/>
      <c r="D5" s="2"/>
      <c r="E5" s="191"/>
      <c r="F5" s="191"/>
      <c r="G5" s="2"/>
      <c r="H5" s="2"/>
      <c r="I5" s="2"/>
      <c r="J5" s="2"/>
      <c r="K5" s="2"/>
      <c r="L5" s="2"/>
      <c r="M5" s="191"/>
      <c r="N5" s="462" t="s">
        <v>3</v>
      </c>
      <c r="O5" s="462"/>
      <c r="P5" s="192"/>
      <c r="Q5" s="196"/>
      <c r="R5" s="193" t="s">
        <v>4</v>
      </c>
    </row>
    <row r="6" spans="1:62" s="9" customFormat="1" ht="20.100000000000001" customHeight="1">
      <c r="A6" s="5"/>
      <c r="B6" s="5"/>
      <c r="C6" s="6"/>
      <c r="D6" s="6"/>
      <c r="E6" s="6"/>
      <c r="F6" s="6"/>
      <c r="G6" s="6"/>
      <c r="H6" s="2"/>
      <c r="I6" s="6"/>
      <c r="J6" s="6"/>
      <c r="K6" s="6"/>
      <c r="L6" s="6"/>
      <c r="M6" s="6"/>
      <c r="N6" s="462"/>
      <c r="O6" s="462"/>
      <c r="P6" s="194"/>
      <c r="Q6" s="195" t="s">
        <v>5</v>
      </c>
      <c r="R6" s="197"/>
    </row>
    <row r="7" spans="1:62" s="9" customFormat="1" ht="20.100000000000001" customHeight="1">
      <c r="A7" s="10" t="s">
        <v>6</v>
      </c>
      <c r="B7" s="10"/>
      <c r="C7" s="11"/>
      <c r="D7" s="6"/>
      <c r="E7" s="11" t="s">
        <v>7</v>
      </c>
      <c r="F7" s="11"/>
      <c r="G7" s="6"/>
      <c r="H7" s="6"/>
      <c r="I7" s="11"/>
      <c r="J7" s="11" t="s">
        <v>8</v>
      </c>
      <c r="K7" s="6"/>
      <c r="L7" s="6"/>
      <c r="M7" s="6"/>
      <c r="N7" s="194"/>
      <c r="O7" s="194"/>
      <c r="P7" s="194"/>
      <c r="Q7" s="195" t="s">
        <v>9</v>
      </c>
      <c r="R7" s="198"/>
    </row>
    <row r="8" spans="1:62" s="9" customFormat="1" ht="35.25" customHeight="1">
      <c r="A8" s="469" t="s">
        <v>10</v>
      </c>
      <c r="B8" s="469"/>
      <c r="C8" s="469"/>
      <c r="D8" s="469"/>
      <c r="E8" s="473" t="s">
        <v>11</v>
      </c>
      <c r="F8" s="473"/>
      <c r="G8" s="6"/>
      <c r="H8" s="6"/>
      <c r="I8" s="13"/>
      <c r="J8" s="474" t="s">
        <v>12</v>
      </c>
      <c r="K8" s="474"/>
      <c r="L8" s="6"/>
      <c r="M8" s="6"/>
      <c r="N8" s="195" t="s">
        <v>13</v>
      </c>
      <c r="O8" s="199"/>
      <c r="P8" s="194"/>
      <c r="Q8" s="195" t="s">
        <v>14</v>
      </c>
      <c r="R8" s="198"/>
    </row>
    <row r="9" spans="1:62" s="9" customFormat="1" ht="20.100000000000001" customHeight="1">
      <c r="A9" s="5"/>
      <c r="B9" s="5"/>
      <c r="C9" s="6"/>
      <c r="D9" s="6"/>
      <c r="E9" s="6"/>
      <c r="F9" s="6"/>
      <c r="G9" s="6"/>
      <c r="H9" s="6"/>
      <c r="I9" s="6"/>
      <c r="J9" s="194"/>
      <c r="K9" s="194"/>
      <c r="L9" s="6"/>
      <c r="M9" s="6"/>
      <c r="N9" s="195"/>
      <c r="O9" s="194"/>
      <c r="P9" s="194"/>
      <c r="Q9" s="195" t="s">
        <v>15</v>
      </c>
      <c r="R9" s="197"/>
    </row>
    <row r="10" spans="1:62" s="9" customFormat="1" ht="38.25" customHeight="1">
      <c r="A10" s="468" t="s">
        <v>269</v>
      </c>
      <c r="B10" s="468"/>
      <c r="C10" s="468"/>
      <c r="D10" s="468"/>
      <c r="E10" s="468" t="s">
        <v>270</v>
      </c>
      <c r="F10" s="468"/>
      <c r="G10" s="6"/>
      <c r="H10" s="6">
        <f>H9*2</f>
        <v>0</v>
      </c>
      <c r="I10" s="6"/>
      <c r="J10" s="467" t="s">
        <v>16</v>
      </c>
      <c r="K10" s="467"/>
      <c r="L10" s="6"/>
      <c r="M10" s="6"/>
      <c r="N10" s="195"/>
      <c r="O10" s="194"/>
      <c r="P10" s="194"/>
      <c r="Q10" s="195" t="s">
        <v>17</v>
      </c>
      <c r="R10" s="200"/>
    </row>
    <row r="11" spans="1:62" s="9" customFormat="1" ht="19.5" hidden="1" customHeight="1">
      <c r="A11" s="457" t="s">
        <v>18</v>
      </c>
      <c r="B11" s="457"/>
      <c r="C11" s="6"/>
      <c r="D11" s="6"/>
      <c r="E11" s="470" t="s">
        <v>19</v>
      </c>
      <c r="F11" s="470"/>
      <c r="G11" s="6"/>
      <c r="H11" s="6"/>
      <c r="I11" s="15"/>
      <c r="J11" s="471">
        <v>39969</v>
      </c>
      <c r="K11" s="471"/>
      <c r="L11" s="6"/>
      <c r="M11" s="7"/>
      <c r="N11" s="8" t="s">
        <v>20</v>
      </c>
      <c r="O11" s="14" t="s">
        <v>21</v>
      </c>
      <c r="P11" s="6"/>
      <c r="Q11" s="8" t="s">
        <v>22</v>
      </c>
      <c r="R11" s="12"/>
    </row>
    <row r="12" spans="1:62" s="9" customFormat="1" ht="19.5" hidden="1" customHeight="1">
      <c r="A12" s="5"/>
      <c r="B12" s="5"/>
      <c r="C12" s="6"/>
      <c r="D12" s="6"/>
      <c r="E12" s="7"/>
      <c r="F12" s="6"/>
      <c r="G12" s="6"/>
      <c r="H12" s="6"/>
      <c r="I12" s="6"/>
      <c r="J12" s="6"/>
      <c r="K12" s="6"/>
      <c r="L12" s="6"/>
      <c r="M12" s="7"/>
      <c r="N12" s="6"/>
      <c r="O12" s="6"/>
      <c r="P12" s="6"/>
      <c r="Q12" s="8" t="s">
        <v>23</v>
      </c>
      <c r="R12" s="12"/>
    </row>
    <row r="13" spans="1:62" s="23" customFormat="1" hidden="1">
      <c r="A13" s="16"/>
      <c r="B13" s="16"/>
      <c r="C13" s="17"/>
      <c r="D13" s="17"/>
      <c r="E13" s="18"/>
      <c r="F13" s="19"/>
      <c r="G13" s="17"/>
      <c r="H13" s="17"/>
      <c r="I13" s="17"/>
      <c r="J13" s="17"/>
      <c r="K13" s="17"/>
      <c r="L13" s="17"/>
      <c r="M13" s="20"/>
      <c r="N13" s="21"/>
      <c r="O13" s="22"/>
      <c r="P13" s="22"/>
      <c r="Q13" s="22"/>
      <c r="R13" s="21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s="26" customFormat="1" ht="39" customHeight="1">
      <c r="A14" s="460" t="s">
        <v>24</v>
      </c>
      <c r="B14" s="476" t="s">
        <v>25</v>
      </c>
      <c r="C14" s="460" t="s">
        <v>26</v>
      </c>
      <c r="D14" s="460" t="s">
        <v>27</v>
      </c>
      <c r="E14" s="24" t="s">
        <v>28</v>
      </c>
      <c r="F14" s="24"/>
      <c r="G14" s="183" t="s">
        <v>29</v>
      </c>
      <c r="H14" s="183"/>
      <c r="I14" s="183" t="s">
        <v>30</v>
      </c>
      <c r="J14" s="184"/>
      <c r="K14" s="318" t="s">
        <v>31</v>
      </c>
      <c r="L14" s="213"/>
      <c r="M14" s="214" t="s">
        <v>32</v>
      </c>
      <c r="N14" s="215"/>
      <c r="O14" s="183" t="s">
        <v>33</v>
      </c>
      <c r="P14" s="183"/>
      <c r="Q14" s="183" t="s">
        <v>34</v>
      </c>
      <c r="R14" s="183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</row>
    <row r="15" spans="1:62" s="26" customFormat="1" ht="15" customHeight="1">
      <c r="A15" s="461"/>
      <c r="B15" s="477"/>
      <c r="C15" s="461"/>
      <c r="D15" s="461"/>
      <c r="E15" s="185" t="s">
        <v>35</v>
      </c>
      <c r="F15" s="186" t="s">
        <v>36</v>
      </c>
      <c r="G15" s="185" t="s">
        <v>35</v>
      </c>
      <c r="H15" s="186" t="s">
        <v>36</v>
      </c>
      <c r="I15" s="185" t="s">
        <v>35</v>
      </c>
      <c r="J15" s="187" t="s">
        <v>36</v>
      </c>
      <c r="K15" s="185" t="s">
        <v>35</v>
      </c>
      <c r="L15" s="189" t="s">
        <v>36</v>
      </c>
      <c r="M15" s="190" t="s">
        <v>35</v>
      </c>
      <c r="N15" s="186" t="s">
        <v>36</v>
      </c>
      <c r="O15" s="185" t="s">
        <v>35</v>
      </c>
      <c r="P15" s="186" t="s">
        <v>36</v>
      </c>
      <c r="Q15" s="185" t="s">
        <v>35</v>
      </c>
      <c r="R15" s="186" t="s">
        <v>36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</row>
    <row r="16" spans="1:62" s="39" customFormat="1" ht="15.95" customHeight="1">
      <c r="A16" s="27">
        <v>1</v>
      </c>
      <c r="B16" s="28" t="s">
        <v>37</v>
      </c>
      <c r="C16" s="29"/>
      <c r="D16" s="30"/>
      <c r="E16" s="31"/>
      <c r="F16" s="32">
        <f t="shared" ref="F16:F35" si="0">+E16*D16</f>
        <v>0</v>
      </c>
      <c r="G16" s="33"/>
      <c r="H16" s="32">
        <f t="shared" ref="H16:H34" si="1">+G16*D16</f>
        <v>0</v>
      </c>
      <c r="I16" s="33"/>
      <c r="J16" s="34">
        <f>+I16*D16</f>
        <v>0</v>
      </c>
      <c r="K16" s="220"/>
      <c r="L16" s="35">
        <f t="shared" ref="L16:L34" si="2">+K16*D16</f>
        <v>0</v>
      </c>
      <c r="M16" s="216">
        <f t="shared" ref="M16:M34" si="3">+K16+I16</f>
        <v>0</v>
      </c>
      <c r="N16" s="36">
        <f t="shared" ref="N16:N34" si="4">+M16*D16</f>
        <v>0</v>
      </c>
      <c r="O16" s="37">
        <f t="shared" ref="O16:O34" si="5">IF(M16&gt;(G16+E16),M16-(G16+E16),0)</f>
        <v>0</v>
      </c>
      <c r="P16" s="36">
        <f t="shared" ref="P16:P34" si="6">+O16*D16</f>
        <v>0</v>
      </c>
      <c r="Q16" s="37">
        <f t="shared" ref="Q16:Q34" si="7">IF(M16&lt;(G16+E16),M16-(G16+E16),0)</f>
        <v>0</v>
      </c>
      <c r="R16" s="36">
        <f t="shared" ref="R16:R34" si="8">+Q16*D16</f>
        <v>0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</row>
    <row r="17" spans="1:62" s="42" customFormat="1" ht="15.95" customHeight="1">
      <c r="A17" s="204">
        <v>1.01</v>
      </c>
      <c r="B17" s="205" t="s">
        <v>38</v>
      </c>
      <c r="C17" s="206" t="s">
        <v>39</v>
      </c>
      <c r="D17" s="207">
        <v>2387</v>
      </c>
      <c r="E17" s="47">
        <v>492.8</v>
      </c>
      <c r="F17" s="208">
        <f t="shared" si="0"/>
        <v>1176313.6000000001</v>
      </c>
      <c r="G17" s="40"/>
      <c r="H17" s="208">
        <f t="shared" si="1"/>
        <v>0</v>
      </c>
      <c r="I17" s="40"/>
      <c r="J17" s="209"/>
      <c r="K17" s="220">
        <v>22</v>
      </c>
      <c r="L17" s="210">
        <f>+K17*D17</f>
        <v>52514</v>
      </c>
      <c r="M17" s="216">
        <f t="shared" si="3"/>
        <v>22</v>
      </c>
      <c r="N17" s="208">
        <f t="shared" si="4"/>
        <v>52514</v>
      </c>
      <c r="O17" s="211">
        <f t="shared" si="5"/>
        <v>0</v>
      </c>
      <c r="P17" s="208">
        <f t="shared" si="6"/>
        <v>0</v>
      </c>
      <c r="Q17" s="211">
        <f>IF(M17&lt;(G17+E17),M17-(G17+E17),0)</f>
        <v>-470.8</v>
      </c>
      <c r="R17" s="208">
        <f t="shared" si="8"/>
        <v>-1123799.6000000001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</row>
    <row r="18" spans="1:62" s="39" customFormat="1" ht="15.95" customHeight="1">
      <c r="A18" s="43">
        <v>1.02</v>
      </c>
      <c r="B18" s="44" t="s">
        <v>40</v>
      </c>
      <c r="C18" s="45" t="s">
        <v>41</v>
      </c>
      <c r="D18" s="46">
        <v>3703</v>
      </c>
      <c r="E18" s="47">
        <v>616</v>
      </c>
      <c r="F18" s="32">
        <f t="shared" si="0"/>
        <v>2281048</v>
      </c>
      <c r="G18" s="33"/>
      <c r="H18" s="32">
        <f t="shared" si="1"/>
        <v>0</v>
      </c>
      <c r="I18" s="40"/>
      <c r="J18" s="48"/>
      <c r="K18" s="220">
        <f>+'[4]BALANCE DE OBRA'!$M$7</f>
        <v>436.3</v>
      </c>
      <c r="L18" s="49">
        <f t="shared" si="2"/>
        <v>1615618.9000000001</v>
      </c>
      <c r="M18" s="216">
        <f>+K18+I18+58.69</f>
        <v>494.99</v>
      </c>
      <c r="N18" s="32">
        <f t="shared" si="4"/>
        <v>1832947.97</v>
      </c>
      <c r="O18" s="37">
        <f t="shared" si="5"/>
        <v>0</v>
      </c>
      <c r="P18" s="32">
        <f t="shared" si="6"/>
        <v>0</v>
      </c>
      <c r="Q18" s="37">
        <f>IF(M18&lt;(G18+E18),M18-(G18+E18),0)</f>
        <v>-121.00999999999999</v>
      </c>
      <c r="R18" s="32">
        <f t="shared" si="8"/>
        <v>-448100.02999999997</v>
      </c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</row>
    <row r="19" spans="1:62" s="39" customFormat="1" ht="15.95" customHeight="1">
      <c r="A19" s="43">
        <v>1.03</v>
      </c>
      <c r="B19" s="44" t="s">
        <v>42</v>
      </c>
      <c r="C19" s="45" t="s">
        <v>41</v>
      </c>
      <c r="D19" s="46">
        <v>3347</v>
      </c>
      <c r="E19" s="47">
        <v>87</v>
      </c>
      <c r="F19" s="32">
        <f t="shared" si="0"/>
        <v>291189</v>
      </c>
      <c r="G19" s="33"/>
      <c r="H19" s="32">
        <f t="shared" si="1"/>
        <v>0</v>
      </c>
      <c r="I19" s="40"/>
      <c r="J19" s="48"/>
      <c r="K19" s="220">
        <f>+'[4]BALANCE DE OBRA'!$M$8</f>
        <v>205</v>
      </c>
      <c r="L19" s="49">
        <f t="shared" si="2"/>
        <v>686135</v>
      </c>
      <c r="M19" s="216">
        <f>+K19+I19+17.34</f>
        <v>222.34</v>
      </c>
      <c r="N19" s="32">
        <f t="shared" si="4"/>
        <v>744171.98</v>
      </c>
      <c r="O19" s="37">
        <f t="shared" si="5"/>
        <v>135.34</v>
      </c>
      <c r="P19" s="32">
        <f t="shared" si="6"/>
        <v>452982.98000000004</v>
      </c>
      <c r="Q19" s="37">
        <f t="shared" si="7"/>
        <v>0</v>
      </c>
      <c r="R19" s="32">
        <f t="shared" si="8"/>
        <v>0</v>
      </c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</row>
    <row r="20" spans="1:62" s="39" customFormat="1" ht="15.95" customHeight="1">
      <c r="A20" s="43">
        <v>1.04</v>
      </c>
      <c r="B20" s="44" t="s">
        <v>43</v>
      </c>
      <c r="C20" s="45" t="s">
        <v>41</v>
      </c>
      <c r="D20" s="46">
        <v>4445</v>
      </c>
      <c r="E20" s="47">
        <v>48.8</v>
      </c>
      <c r="F20" s="32">
        <f t="shared" si="0"/>
        <v>216916</v>
      </c>
      <c r="G20" s="33"/>
      <c r="H20" s="32">
        <f t="shared" si="1"/>
        <v>0</v>
      </c>
      <c r="I20" s="40"/>
      <c r="J20" s="48"/>
      <c r="K20" s="220">
        <f>+'[4]BALANCE DE OBRA'!$M$9</f>
        <v>115.2</v>
      </c>
      <c r="L20" s="49">
        <f t="shared" si="2"/>
        <v>512064</v>
      </c>
      <c r="M20" s="216">
        <f t="shared" si="3"/>
        <v>115.2</v>
      </c>
      <c r="N20" s="32">
        <f t="shared" si="4"/>
        <v>512064</v>
      </c>
      <c r="O20" s="37">
        <f t="shared" si="5"/>
        <v>66.400000000000006</v>
      </c>
      <c r="P20" s="32">
        <f t="shared" si="6"/>
        <v>295148</v>
      </c>
      <c r="Q20" s="37">
        <f t="shared" si="7"/>
        <v>0</v>
      </c>
      <c r="R20" s="32">
        <f t="shared" si="8"/>
        <v>0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</row>
    <row r="21" spans="1:62" s="39" customFormat="1" ht="15.95" customHeight="1">
      <c r="A21" s="43">
        <v>1.05</v>
      </c>
      <c r="B21" s="44" t="s">
        <v>44</v>
      </c>
      <c r="C21" s="45" t="s">
        <v>45</v>
      </c>
      <c r="D21" s="46">
        <v>16359</v>
      </c>
      <c r="E21" s="47">
        <v>8</v>
      </c>
      <c r="F21" s="32">
        <f t="shared" si="0"/>
        <v>130872</v>
      </c>
      <c r="G21" s="33"/>
      <c r="H21" s="32">
        <f t="shared" si="1"/>
        <v>0</v>
      </c>
      <c r="I21" s="40"/>
      <c r="J21" s="48"/>
      <c r="K21" s="220">
        <f>+'[4]BALANCE DE OBRA'!$M$11</f>
        <v>8</v>
      </c>
      <c r="L21" s="49">
        <f t="shared" si="2"/>
        <v>130872</v>
      </c>
      <c r="M21" s="216">
        <f t="shared" si="3"/>
        <v>8</v>
      </c>
      <c r="N21" s="32">
        <f t="shared" si="4"/>
        <v>130872</v>
      </c>
      <c r="O21" s="37">
        <f t="shared" si="5"/>
        <v>0</v>
      </c>
      <c r="P21" s="32">
        <f t="shared" si="6"/>
        <v>0</v>
      </c>
      <c r="Q21" s="37">
        <f t="shared" si="7"/>
        <v>0</v>
      </c>
      <c r="R21" s="32">
        <f t="shared" si="8"/>
        <v>0</v>
      </c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</row>
    <row r="22" spans="1:62" s="39" customFormat="1" ht="15.95" customHeight="1">
      <c r="A22" s="43">
        <v>1.06</v>
      </c>
      <c r="B22" s="44" t="s">
        <v>46</v>
      </c>
      <c r="C22" s="45" t="s">
        <v>41</v>
      </c>
      <c r="D22" s="46">
        <v>29922</v>
      </c>
      <c r="E22" s="47">
        <v>22.5</v>
      </c>
      <c r="F22" s="32">
        <f t="shared" si="0"/>
        <v>673245</v>
      </c>
      <c r="G22" s="33"/>
      <c r="H22" s="32">
        <f t="shared" si="1"/>
        <v>0</v>
      </c>
      <c r="I22" s="40"/>
      <c r="J22" s="48"/>
      <c r="K22" s="220">
        <f>+'[4]BALANCE DE OBRA'!$M$12</f>
        <v>0</v>
      </c>
      <c r="L22" s="49">
        <f t="shared" si="2"/>
        <v>0</v>
      </c>
      <c r="M22" s="216">
        <f t="shared" si="3"/>
        <v>0</v>
      </c>
      <c r="N22" s="32">
        <f t="shared" si="4"/>
        <v>0</v>
      </c>
      <c r="O22" s="37">
        <f t="shared" si="5"/>
        <v>0</v>
      </c>
      <c r="P22" s="32">
        <f t="shared" si="6"/>
        <v>0</v>
      </c>
      <c r="Q22" s="37">
        <f t="shared" si="7"/>
        <v>-22.5</v>
      </c>
      <c r="R22" s="32">
        <f t="shared" si="8"/>
        <v>-673245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</row>
    <row r="23" spans="1:62" s="39" customFormat="1" ht="15.95" customHeight="1">
      <c r="A23" s="43">
        <v>1.07</v>
      </c>
      <c r="B23" s="44" t="s">
        <v>47</v>
      </c>
      <c r="C23" s="45" t="s">
        <v>41</v>
      </c>
      <c r="D23" s="46">
        <v>45422</v>
      </c>
      <c r="E23" s="47">
        <v>8</v>
      </c>
      <c r="F23" s="32">
        <f t="shared" si="0"/>
        <v>363376</v>
      </c>
      <c r="G23" s="33"/>
      <c r="H23" s="32">
        <f t="shared" si="1"/>
        <v>0</v>
      </c>
      <c r="I23" s="40"/>
      <c r="J23" s="48"/>
      <c r="K23" s="220">
        <f>+'[4]BALANCE DE OBRA'!$M$19</f>
        <v>0</v>
      </c>
      <c r="L23" s="49">
        <f t="shared" si="2"/>
        <v>0</v>
      </c>
      <c r="M23" s="216">
        <f t="shared" si="3"/>
        <v>0</v>
      </c>
      <c r="N23" s="32">
        <f t="shared" si="4"/>
        <v>0</v>
      </c>
      <c r="O23" s="37">
        <f t="shared" si="5"/>
        <v>0</v>
      </c>
      <c r="P23" s="32">
        <f t="shared" si="6"/>
        <v>0</v>
      </c>
      <c r="Q23" s="37">
        <f t="shared" si="7"/>
        <v>-8</v>
      </c>
      <c r="R23" s="32">
        <f t="shared" si="8"/>
        <v>-363376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</row>
    <row r="24" spans="1:62" s="39" customFormat="1" ht="15.95" customHeight="1">
      <c r="A24" s="43">
        <v>1.08</v>
      </c>
      <c r="B24" s="44" t="s">
        <v>48</v>
      </c>
      <c r="C24" s="45" t="s">
        <v>49</v>
      </c>
      <c r="D24" s="46">
        <v>14857</v>
      </c>
      <c r="E24" s="47">
        <v>91.8</v>
      </c>
      <c r="F24" s="32">
        <f t="shared" si="0"/>
        <v>1363872.5999999999</v>
      </c>
      <c r="G24" s="33"/>
      <c r="H24" s="32">
        <f t="shared" si="1"/>
        <v>0</v>
      </c>
      <c r="I24" s="40"/>
      <c r="J24" s="48"/>
      <c r="K24" s="220">
        <f>+'[4]BALANCE DE OBRA'!$M$20</f>
        <v>205.6</v>
      </c>
      <c r="L24" s="49">
        <f t="shared" si="2"/>
        <v>3054599.1999999997</v>
      </c>
      <c r="M24" s="216">
        <f t="shared" si="3"/>
        <v>205.6</v>
      </c>
      <c r="N24" s="32">
        <f t="shared" si="4"/>
        <v>3054599.1999999997</v>
      </c>
      <c r="O24" s="37">
        <f t="shared" si="5"/>
        <v>113.8</v>
      </c>
      <c r="P24" s="32">
        <f t="shared" si="6"/>
        <v>1690726.5999999999</v>
      </c>
      <c r="Q24" s="37">
        <f t="shared" si="7"/>
        <v>0</v>
      </c>
      <c r="R24" s="32">
        <f t="shared" si="8"/>
        <v>0</v>
      </c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</row>
    <row r="25" spans="1:62" s="39" customFormat="1" ht="15.95" customHeight="1">
      <c r="A25" s="43">
        <v>1.0900000000000001</v>
      </c>
      <c r="B25" s="44" t="s">
        <v>50</v>
      </c>
      <c r="C25" s="45" t="s">
        <v>39</v>
      </c>
      <c r="D25" s="46">
        <v>5675</v>
      </c>
      <c r="E25" s="47">
        <v>55.16</v>
      </c>
      <c r="F25" s="32">
        <f t="shared" si="0"/>
        <v>313033</v>
      </c>
      <c r="G25" s="33"/>
      <c r="H25" s="32">
        <f t="shared" si="1"/>
        <v>0</v>
      </c>
      <c r="I25" s="40"/>
      <c r="J25" s="48"/>
      <c r="K25" s="220">
        <f>+'[4]BALANCE DE OBRA'!$M$21</f>
        <v>60</v>
      </c>
      <c r="L25" s="49">
        <f t="shared" si="2"/>
        <v>340500</v>
      </c>
      <c r="M25" s="216">
        <f t="shared" si="3"/>
        <v>60</v>
      </c>
      <c r="N25" s="32">
        <f t="shared" si="4"/>
        <v>340500</v>
      </c>
      <c r="O25" s="37">
        <f t="shared" si="5"/>
        <v>4.8400000000000034</v>
      </c>
      <c r="P25" s="32">
        <f t="shared" si="6"/>
        <v>27467.000000000018</v>
      </c>
      <c r="Q25" s="37">
        <f t="shared" si="7"/>
        <v>0</v>
      </c>
      <c r="R25" s="32">
        <f t="shared" si="8"/>
        <v>0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</row>
    <row r="26" spans="1:62" s="39" customFormat="1" ht="15.95" customHeight="1">
      <c r="A26" s="43">
        <v>1.1000000000000001</v>
      </c>
      <c r="B26" s="44" t="s">
        <v>51</v>
      </c>
      <c r="C26" s="45" t="s">
        <v>52</v>
      </c>
      <c r="D26" s="46">
        <v>12583</v>
      </c>
      <c r="E26" s="47">
        <v>16</v>
      </c>
      <c r="F26" s="32">
        <f t="shared" si="0"/>
        <v>201328</v>
      </c>
      <c r="G26" s="33"/>
      <c r="H26" s="32">
        <f t="shared" si="1"/>
        <v>0</v>
      </c>
      <c r="I26" s="40"/>
      <c r="J26" s="48"/>
      <c r="K26" s="220">
        <f>+'[4]BALANCE DE OBRA'!$M$22</f>
        <v>29</v>
      </c>
      <c r="L26" s="49">
        <f t="shared" si="2"/>
        <v>364907</v>
      </c>
      <c r="M26" s="216">
        <f>+K26+I26</f>
        <v>29</v>
      </c>
      <c r="N26" s="32">
        <f t="shared" si="4"/>
        <v>364907</v>
      </c>
      <c r="O26" s="37">
        <f t="shared" si="5"/>
        <v>13</v>
      </c>
      <c r="P26" s="32">
        <f t="shared" si="6"/>
        <v>163579</v>
      </c>
      <c r="Q26" s="37">
        <f t="shared" si="7"/>
        <v>0</v>
      </c>
      <c r="R26" s="32">
        <f t="shared" si="8"/>
        <v>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</row>
    <row r="27" spans="1:62" s="39" customFormat="1" ht="15.95" customHeight="1">
      <c r="A27" s="43">
        <v>1.1100000000000001</v>
      </c>
      <c r="B27" s="44" t="s">
        <v>53</v>
      </c>
      <c r="C27" s="45" t="s">
        <v>52</v>
      </c>
      <c r="D27" s="46">
        <v>8466</v>
      </c>
      <c r="E27" s="47">
        <v>1</v>
      </c>
      <c r="F27" s="32">
        <f t="shared" si="0"/>
        <v>8466</v>
      </c>
      <c r="G27" s="33"/>
      <c r="H27" s="32">
        <f t="shared" si="1"/>
        <v>0</v>
      </c>
      <c r="I27" s="40"/>
      <c r="J27" s="48"/>
      <c r="K27" s="220">
        <f>+'[4]BALANCE DE OBRA'!$M$23</f>
        <v>1</v>
      </c>
      <c r="L27" s="49">
        <f t="shared" si="2"/>
        <v>8466</v>
      </c>
      <c r="M27" s="216">
        <f>+K27+I27+5</f>
        <v>6</v>
      </c>
      <c r="N27" s="32">
        <f t="shared" si="4"/>
        <v>50796</v>
      </c>
      <c r="O27" s="37">
        <f t="shared" si="5"/>
        <v>5</v>
      </c>
      <c r="P27" s="32">
        <f t="shared" si="6"/>
        <v>42330</v>
      </c>
      <c r="Q27" s="37">
        <f t="shared" si="7"/>
        <v>0</v>
      </c>
      <c r="R27" s="32">
        <f t="shared" si="8"/>
        <v>0</v>
      </c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</row>
    <row r="28" spans="1:62" s="39" customFormat="1" ht="15.95" customHeight="1">
      <c r="A28" s="43">
        <v>1.1200000000000001</v>
      </c>
      <c r="B28" s="44" t="s">
        <v>54</v>
      </c>
      <c r="C28" s="45" t="s">
        <v>52</v>
      </c>
      <c r="D28" s="46">
        <v>9325</v>
      </c>
      <c r="E28" s="47">
        <v>2</v>
      </c>
      <c r="F28" s="32">
        <f t="shared" si="0"/>
        <v>18650</v>
      </c>
      <c r="G28" s="33"/>
      <c r="H28" s="32">
        <f t="shared" si="1"/>
        <v>0</v>
      </c>
      <c r="I28" s="40"/>
      <c r="J28" s="48"/>
      <c r="K28" s="220">
        <f>+'[4]BALANCE DE OBRA'!$M$24</f>
        <v>2</v>
      </c>
      <c r="L28" s="49">
        <f t="shared" si="2"/>
        <v>18650</v>
      </c>
      <c r="M28" s="216">
        <f t="shared" si="3"/>
        <v>2</v>
      </c>
      <c r="N28" s="32">
        <f t="shared" si="4"/>
        <v>18650</v>
      </c>
      <c r="O28" s="37">
        <f t="shared" si="5"/>
        <v>0</v>
      </c>
      <c r="P28" s="32">
        <f t="shared" si="6"/>
        <v>0</v>
      </c>
      <c r="Q28" s="37">
        <f t="shared" si="7"/>
        <v>0</v>
      </c>
      <c r="R28" s="32">
        <f t="shared" si="8"/>
        <v>0</v>
      </c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</row>
    <row r="29" spans="1:62" s="39" customFormat="1" ht="15.95" customHeight="1">
      <c r="A29" s="43">
        <v>1.1299999999999999</v>
      </c>
      <c r="B29" s="44" t="s">
        <v>55</v>
      </c>
      <c r="C29" s="45" t="s">
        <v>52</v>
      </c>
      <c r="D29" s="46">
        <v>5720</v>
      </c>
      <c r="E29" s="47">
        <v>1</v>
      </c>
      <c r="F29" s="32">
        <f t="shared" si="0"/>
        <v>5720</v>
      </c>
      <c r="G29" s="33"/>
      <c r="H29" s="32">
        <f t="shared" si="1"/>
        <v>0</v>
      </c>
      <c r="I29" s="40"/>
      <c r="J29" s="48"/>
      <c r="K29" s="220">
        <f>+'[4]BALANCE DE OBRA'!$M$25</f>
        <v>8</v>
      </c>
      <c r="L29" s="49">
        <f t="shared" si="2"/>
        <v>45760</v>
      </c>
      <c r="M29" s="216">
        <v>8</v>
      </c>
      <c r="N29" s="32">
        <f t="shared" si="4"/>
        <v>45760</v>
      </c>
      <c r="O29" s="37">
        <f t="shared" si="5"/>
        <v>7</v>
      </c>
      <c r="P29" s="32">
        <f t="shared" si="6"/>
        <v>40040</v>
      </c>
      <c r="Q29" s="37">
        <f t="shared" si="7"/>
        <v>0</v>
      </c>
      <c r="R29" s="32">
        <f t="shared" si="8"/>
        <v>0</v>
      </c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</row>
    <row r="30" spans="1:62" s="39" customFormat="1" ht="15.95" customHeight="1">
      <c r="A30" s="43">
        <v>1.1399999999999999</v>
      </c>
      <c r="B30" s="44" t="s">
        <v>56</v>
      </c>
      <c r="C30" s="45" t="s">
        <v>52</v>
      </c>
      <c r="D30" s="46">
        <v>5720</v>
      </c>
      <c r="E30" s="47">
        <v>5</v>
      </c>
      <c r="F30" s="32">
        <f t="shared" si="0"/>
        <v>28600</v>
      </c>
      <c r="G30" s="33"/>
      <c r="H30" s="32">
        <f t="shared" si="1"/>
        <v>0</v>
      </c>
      <c r="I30" s="40"/>
      <c r="J30" s="48"/>
      <c r="K30" s="220">
        <f>+'[4]BALANCE DE OBRA'!$M$26</f>
        <v>11</v>
      </c>
      <c r="L30" s="49">
        <f t="shared" si="2"/>
        <v>62920</v>
      </c>
      <c r="M30" s="216">
        <f t="shared" si="3"/>
        <v>11</v>
      </c>
      <c r="N30" s="32">
        <f t="shared" si="4"/>
        <v>62920</v>
      </c>
      <c r="O30" s="37">
        <f t="shared" si="5"/>
        <v>6</v>
      </c>
      <c r="P30" s="32">
        <f t="shared" si="6"/>
        <v>34320</v>
      </c>
      <c r="Q30" s="37">
        <f t="shared" si="7"/>
        <v>0</v>
      </c>
      <c r="R30" s="32">
        <f t="shared" si="8"/>
        <v>0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</row>
    <row r="31" spans="1:62" s="39" customFormat="1" ht="15.95" customHeight="1">
      <c r="A31" s="43">
        <v>1.1499999999999999</v>
      </c>
      <c r="B31" s="44" t="s">
        <v>57</v>
      </c>
      <c r="C31" s="45" t="s">
        <v>58</v>
      </c>
      <c r="D31" s="46">
        <v>585560</v>
      </c>
      <c r="E31" s="47">
        <v>1</v>
      </c>
      <c r="F31" s="32">
        <f t="shared" si="0"/>
        <v>585560</v>
      </c>
      <c r="G31" s="33"/>
      <c r="H31" s="32">
        <f t="shared" si="1"/>
        <v>0</v>
      </c>
      <c r="I31" s="40"/>
      <c r="J31" s="48"/>
      <c r="K31" s="220">
        <f>+'[4]BALANCE DE OBRA'!$M$27</f>
        <v>1</v>
      </c>
      <c r="L31" s="49">
        <f t="shared" si="2"/>
        <v>585560</v>
      </c>
      <c r="M31" s="216">
        <f t="shared" si="3"/>
        <v>1</v>
      </c>
      <c r="N31" s="32">
        <f t="shared" si="4"/>
        <v>585560</v>
      </c>
      <c r="O31" s="37">
        <f t="shared" si="5"/>
        <v>0</v>
      </c>
      <c r="P31" s="32">
        <f t="shared" si="6"/>
        <v>0</v>
      </c>
      <c r="Q31" s="37">
        <f t="shared" si="7"/>
        <v>0</v>
      </c>
      <c r="R31" s="32">
        <f t="shared" si="8"/>
        <v>0</v>
      </c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</row>
    <row r="32" spans="1:62" s="39" customFormat="1" ht="15.95" customHeight="1">
      <c r="A32" s="43">
        <v>1.1599999999999999</v>
      </c>
      <c r="B32" s="44" t="s">
        <v>59</v>
      </c>
      <c r="C32" s="45" t="s">
        <v>58</v>
      </c>
      <c r="D32" s="46">
        <v>447940</v>
      </c>
      <c r="E32" s="47">
        <v>1</v>
      </c>
      <c r="F32" s="32">
        <f t="shared" si="0"/>
        <v>447940</v>
      </c>
      <c r="G32" s="33"/>
      <c r="H32" s="32">
        <f t="shared" si="1"/>
        <v>0</v>
      </c>
      <c r="I32" s="40"/>
      <c r="J32" s="48"/>
      <c r="K32" s="220">
        <f>+'[4]BALANCE DE OBRA'!$M$28</f>
        <v>1</v>
      </c>
      <c r="L32" s="49">
        <f t="shared" si="2"/>
        <v>447940</v>
      </c>
      <c r="M32" s="216">
        <f t="shared" si="3"/>
        <v>1</v>
      </c>
      <c r="N32" s="32">
        <f t="shared" si="4"/>
        <v>447940</v>
      </c>
      <c r="O32" s="37">
        <f t="shared" si="5"/>
        <v>0</v>
      </c>
      <c r="P32" s="32">
        <f t="shared" si="6"/>
        <v>0</v>
      </c>
      <c r="Q32" s="37">
        <f t="shared" si="7"/>
        <v>0</v>
      </c>
      <c r="R32" s="32">
        <f t="shared" si="8"/>
        <v>0</v>
      </c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</row>
    <row r="33" spans="1:62" s="39" customFormat="1" ht="15.95" customHeight="1">
      <c r="A33" s="43">
        <v>1.17</v>
      </c>
      <c r="B33" s="44" t="s">
        <v>60</v>
      </c>
      <c r="C33" s="45" t="s">
        <v>58</v>
      </c>
      <c r="D33" s="46">
        <v>1801675</v>
      </c>
      <c r="E33" s="47">
        <v>1</v>
      </c>
      <c r="F33" s="32">
        <f t="shared" si="0"/>
        <v>1801675</v>
      </c>
      <c r="G33" s="33"/>
      <c r="H33" s="32">
        <f t="shared" si="1"/>
        <v>0</v>
      </c>
      <c r="I33" s="40"/>
      <c r="J33" s="48"/>
      <c r="K33" s="220">
        <f>+'[4]BALANCE DE OBRA'!$M$29</f>
        <v>1</v>
      </c>
      <c r="L33" s="49">
        <f t="shared" si="2"/>
        <v>1801675</v>
      </c>
      <c r="M33" s="216">
        <f t="shared" si="3"/>
        <v>1</v>
      </c>
      <c r="N33" s="32">
        <f t="shared" si="4"/>
        <v>1801675</v>
      </c>
      <c r="O33" s="37">
        <f t="shared" si="5"/>
        <v>0</v>
      </c>
      <c r="P33" s="32">
        <f t="shared" si="6"/>
        <v>0</v>
      </c>
      <c r="Q33" s="37">
        <f t="shared" si="7"/>
        <v>0</v>
      </c>
      <c r="R33" s="32">
        <f t="shared" si="8"/>
        <v>0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</row>
    <row r="34" spans="1:62" s="39" customFormat="1" ht="15.95" customHeight="1">
      <c r="A34" s="43">
        <v>1.18</v>
      </c>
      <c r="B34" s="44" t="s">
        <v>61</v>
      </c>
      <c r="C34" s="45" t="s">
        <v>41</v>
      </c>
      <c r="D34" s="46">
        <v>65320</v>
      </c>
      <c r="E34" s="47">
        <v>72</v>
      </c>
      <c r="F34" s="32">
        <f t="shared" si="0"/>
        <v>4703040</v>
      </c>
      <c r="G34" s="33"/>
      <c r="H34" s="32">
        <f t="shared" si="1"/>
        <v>0</v>
      </c>
      <c r="I34" s="40"/>
      <c r="J34" s="48"/>
      <c r="K34" s="220">
        <v>32.200000000000003</v>
      </c>
      <c r="L34" s="49">
        <f t="shared" si="2"/>
        <v>2103304</v>
      </c>
      <c r="M34" s="216">
        <f t="shared" si="3"/>
        <v>32.200000000000003</v>
      </c>
      <c r="N34" s="32">
        <f t="shared" si="4"/>
        <v>2103304</v>
      </c>
      <c r="O34" s="37">
        <f t="shared" si="5"/>
        <v>0</v>
      </c>
      <c r="P34" s="32">
        <f t="shared" si="6"/>
        <v>0</v>
      </c>
      <c r="Q34" s="37">
        <f t="shared" si="7"/>
        <v>-39.799999999999997</v>
      </c>
      <c r="R34" s="32">
        <f t="shared" si="8"/>
        <v>-2599736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</row>
    <row r="35" spans="1:62" s="39" customFormat="1" ht="15.95" customHeight="1">
      <c r="A35" s="43">
        <v>1.19</v>
      </c>
      <c r="B35" s="44" t="s">
        <v>62</v>
      </c>
      <c r="C35" s="45" t="s">
        <v>63</v>
      </c>
      <c r="D35" s="46">
        <v>299585</v>
      </c>
      <c r="E35" s="47">
        <v>2</v>
      </c>
      <c r="F35" s="32">
        <f t="shared" si="0"/>
        <v>599170</v>
      </c>
      <c r="G35" s="33"/>
      <c r="H35" s="32">
        <f>+G35*D35</f>
        <v>0</v>
      </c>
      <c r="I35" s="40"/>
      <c r="J35" s="48"/>
      <c r="K35" s="220">
        <f>+'[4]BALANCE DE OBRA'!$M$31</f>
        <v>1</v>
      </c>
      <c r="L35" s="49">
        <f>+K35*D35</f>
        <v>299585</v>
      </c>
      <c r="M35" s="216">
        <f>+K35+I35</f>
        <v>1</v>
      </c>
      <c r="N35" s="32">
        <f>+M35*D35</f>
        <v>299585</v>
      </c>
      <c r="O35" s="37">
        <f>IF(M35&gt;(G35+E35),M35-(G35+E35),0)</f>
        <v>0</v>
      </c>
      <c r="P35" s="32">
        <f>+O35*D35</f>
        <v>0</v>
      </c>
      <c r="Q35" s="37">
        <f>IF(M35&lt;(G35+E35),M35-(G35+E35),0)</f>
        <v>-1</v>
      </c>
      <c r="R35" s="32">
        <f>+Q35*D35</f>
        <v>-299585</v>
      </c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</row>
    <row r="36" spans="1:62" s="60" customFormat="1" ht="15.95" customHeight="1">
      <c r="A36" s="50"/>
      <c r="B36" s="51"/>
      <c r="C36" s="52"/>
      <c r="D36" s="53"/>
      <c r="E36" s="47"/>
      <c r="F36" s="54"/>
      <c r="G36" s="47"/>
      <c r="H36" s="54"/>
      <c r="I36" s="40"/>
      <c r="J36" s="55"/>
      <c r="K36" s="220"/>
      <c r="L36" s="56"/>
      <c r="M36" s="216"/>
      <c r="N36" s="54"/>
      <c r="O36" s="57"/>
      <c r="P36" s="58"/>
      <c r="Q36" s="57"/>
      <c r="R36" s="54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</row>
    <row r="37" spans="1:62" s="39" customFormat="1" ht="15.95" customHeight="1">
      <c r="A37" s="27">
        <v>2</v>
      </c>
      <c r="B37" s="61" t="s">
        <v>64</v>
      </c>
      <c r="C37" s="45"/>
      <c r="D37" s="46"/>
      <c r="E37" s="47"/>
      <c r="F37" s="32"/>
      <c r="G37" s="33"/>
      <c r="H37" s="32"/>
      <c r="I37" s="40"/>
      <c r="J37" s="48"/>
      <c r="K37" s="220"/>
      <c r="L37" s="49"/>
      <c r="M37" s="216"/>
      <c r="N37" s="32"/>
      <c r="O37" s="37"/>
      <c r="P37" s="32"/>
      <c r="Q37" s="37"/>
      <c r="R37" s="3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</row>
    <row r="38" spans="1:62" s="39" customFormat="1" ht="15.95" customHeight="1">
      <c r="A38" s="43">
        <v>2.0099999999999998</v>
      </c>
      <c r="B38" s="44" t="s">
        <v>65</v>
      </c>
      <c r="C38" s="45" t="s">
        <v>49</v>
      </c>
      <c r="D38" s="46">
        <v>6847</v>
      </c>
      <c r="E38" s="47">
        <v>63.75</v>
      </c>
      <c r="F38" s="32">
        <f t="shared" ref="F38:F49" si="9">+E38*D38</f>
        <v>436496.25</v>
      </c>
      <c r="G38" s="33"/>
      <c r="H38" s="32">
        <f t="shared" ref="H38:H49" si="10">+G38*D38</f>
        <v>0</v>
      </c>
      <c r="I38" s="40"/>
      <c r="J38" s="48"/>
      <c r="K38" s="220">
        <f>+'[4]BALANCE DE OBRA'!$M$34</f>
        <v>0</v>
      </c>
      <c r="L38" s="49">
        <f t="shared" ref="L38:L49" si="11">+K38*D38</f>
        <v>0</v>
      </c>
      <c r="M38" s="216">
        <f t="shared" ref="M38:M49" si="12">+K38+I38</f>
        <v>0</v>
      </c>
      <c r="N38" s="32">
        <f t="shared" ref="N38:N49" si="13">+M38*D38</f>
        <v>0</v>
      </c>
      <c r="O38" s="37">
        <f t="shared" ref="O38:O49" si="14">IF(M38&gt;(G38+E38),M38-(G38+E38),0)</f>
        <v>0</v>
      </c>
      <c r="P38" s="32">
        <f t="shared" ref="P38:P49" si="15">+O38*D38</f>
        <v>0</v>
      </c>
      <c r="Q38" s="37">
        <f t="shared" ref="Q38:Q49" si="16">IF(M38&lt;(G38+E38),M38-(G38+E38),0)</f>
        <v>-63.75</v>
      </c>
      <c r="R38" s="32">
        <f t="shared" ref="R38:R49" si="17">+Q38*D38</f>
        <v>-436496.25</v>
      </c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</row>
    <row r="39" spans="1:62" s="39" customFormat="1" ht="15.95" customHeight="1">
      <c r="A39" s="43">
        <v>2.02</v>
      </c>
      <c r="B39" s="44" t="s">
        <v>66</v>
      </c>
      <c r="C39" s="45" t="s">
        <v>49</v>
      </c>
      <c r="D39" s="46">
        <v>6847</v>
      </c>
      <c r="E39" s="47">
        <v>33.75</v>
      </c>
      <c r="F39" s="32">
        <f t="shared" si="9"/>
        <v>231086.25</v>
      </c>
      <c r="G39" s="33"/>
      <c r="H39" s="32">
        <f t="shared" si="10"/>
        <v>0</v>
      </c>
      <c r="I39" s="40"/>
      <c r="J39" s="48"/>
      <c r="K39" s="220">
        <f>+'[4]BALANCE DE OBRA'!$M$35</f>
        <v>0</v>
      </c>
      <c r="L39" s="49">
        <f t="shared" si="11"/>
        <v>0</v>
      </c>
      <c r="M39" s="216">
        <f t="shared" si="12"/>
        <v>0</v>
      </c>
      <c r="N39" s="32">
        <f t="shared" si="13"/>
        <v>0</v>
      </c>
      <c r="O39" s="37">
        <f t="shared" si="14"/>
        <v>0</v>
      </c>
      <c r="P39" s="32">
        <f t="shared" si="15"/>
        <v>0</v>
      </c>
      <c r="Q39" s="37">
        <f t="shared" si="16"/>
        <v>-33.75</v>
      </c>
      <c r="R39" s="32">
        <f t="shared" si="17"/>
        <v>-231086.25</v>
      </c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</row>
    <row r="40" spans="1:62" s="39" customFormat="1" ht="15.95" customHeight="1">
      <c r="A40" s="43">
        <v>2.0299999999999998</v>
      </c>
      <c r="B40" s="44" t="s">
        <v>67</v>
      </c>
      <c r="C40" s="45" t="s">
        <v>49</v>
      </c>
      <c r="D40" s="46">
        <v>18439</v>
      </c>
      <c r="E40" s="47">
        <v>46.5</v>
      </c>
      <c r="F40" s="32">
        <f t="shared" si="9"/>
        <v>857413.5</v>
      </c>
      <c r="G40" s="33"/>
      <c r="H40" s="32">
        <f t="shared" si="10"/>
        <v>0</v>
      </c>
      <c r="I40" s="40"/>
      <c r="J40" s="48"/>
      <c r="K40" s="220">
        <f>+'[4]BALANCE DE OBRA'!$M$36</f>
        <v>0</v>
      </c>
      <c r="L40" s="49">
        <f t="shared" si="11"/>
        <v>0</v>
      </c>
      <c r="M40" s="216">
        <f t="shared" si="12"/>
        <v>0</v>
      </c>
      <c r="N40" s="32">
        <f t="shared" si="13"/>
        <v>0</v>
      </c>
      <c r="O40" s="37">
        <f t="shared" si="14"/>
        <v>0</v>
      </c>
      <c r="P40" s="32">
        <f t="shared" si="15"/>
        <v>0</v>
      </c>
      <c r="Q40" s="37">
        <f t="shared" si="16"/>
        <v>-46.5</v>
      </c>
      <c r="R40" s="32">
        <f t="shared" si="17"/>
        <v>-857413.5</v>
      </c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</row>
    <row r="41" spans="1:62" s="39" customFormat="1" ht="15.95" customHeight="1">
      <c r="A41" s="43">
        <v>2.04</v>
      </c>
      <c r="B41" s="44" t="s">
        <v>68</v>
      </c>
      <c r="C41" s="45" t="s">
        <v>49</v>
      </c>
      <c r="D41" s="46">
        <v>15114</v>
      </c>
      <c r="E41" s="47">
        <v>28.5</v>
      </c>
      <c r="F41" s="32">
        <f t="shared" si="9"/>
        <v>430749</v>
      </c>
      <c r="G41" s="33"/>
      <c r="H41" s="32">
        <f t="shared" si="10"/>
        <v>0</v>
      </c>
      <c r="I41" s="40"/>
      <c r="J41" s="48"/>
      <c r="K41" s="220">
        <v>22.8</v>
      </c>
      <c r="L41" s="49">
        <f t="shared" si="11"/>
        <v>344599.2</v>
      </c>
      <c r="M41" s="216">
        <v>22.8</v>
      </c>
      <c r="N41" s="32">
        <f t="shared" si="13"/>
        <v>344599.2</v>
      </c>
      <c r="O41" s="37">
        <f t="shared" si="14"/>
        <v>0</v>
      </c>
      <c r="P41" s="32">
        <f t="shared" si="15"/>
        <v>0</v>
      </c>
      <c r="Q41" s="37">
        <f t="shared" si="16"/>
        <v>-5.6999999999999993</v>
      </c>
      <c r="R41" s="32">
        <f t="shared" si="17"/>
        <v>-86149.799999999988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</row>
    <row r="42" spans="1:62" s="39" customFormat="1" ht="15.95" customHeight="1">
      <c r="A42" s="43">
        <v>2.0499999999999998</v>
      </c>
      <c r="B42" s="44" t="s">
        <v>69</v>
      </c>
      <c r="C42" s="45" t="s">
        <v>49</v>
      </c>
      <c r="D42" s="46">
        <v>15114</v>
      </c>
      <c r="E42" s="47">
        <v>52.5</v>
      </c>
      <c r="F42" s="32">
        <f t="shared" si="9"/>
        <v>793485</v>
      </c>
      <c r="G42" s="33"/>
      <c r="H42" s="32">
        <f t="shared" si="10"/>
        <v>0</v>
      </c>
      <c r="I42" s="40"/>
      <c r="J42" s="48"/>
      <c r="K42" s="220">
        <f>+'[4]BALANCE DE OBRA'!$M$38</f>
        <v>0</v>
      </c>
      <c r="L42" s="49">
        <f t="shared" si="11"/>
        <v>0</v>
      </c>
      <c r="M42" s="216">
        <f t="shared" si="12"/>
        <v>0</v>
      </c>
      <c r="N42" s="32">
        <f t="shared" si="13"/>
        <v>0</v>
      </c>
      <c r="O42" s="37">
        <f t="shared" si="14"/>
        <v>0</v>
      </c>
      <c r="P42" s="32">
        <f t="shared" si="15"/>
        <v>0</v>
      </c>
      <c r="Q42" s="37">
        <f t="shared" si="16"/>
        <v>-52.5</v>
      </c>
      <c r="R42" s="32">
        <f t="shared" si="17"/>
        <v>-793485</v>
      </c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</row>
    <row r="43" spans="1:62" s="39" customFormat="1" ht="15.95" customHeight="1">
      <c r="A43" s="43">
        <v>2.06</v>
      </c>
      <c r="B43" s="44" t="s">
        <v>70</v>
      </c>
      <c r="C43" s="45" t="s">
        <v>49</v>
      </c>
      <c r="D43" s="46">
        <v>23157</v>
      </c>
      <c r="E43" s="47">
        <v>90</v>
      </c>
      <c r="F43" s="32">
        <f t="shared" si="9"/>
        <v>2084130</v>
      </c>
      <c r="G43" s="33"/>
      <c r="H43" s="32">
        <f t="shared" si="10"/>
        <v>0</v>
      </c>
      <c r="I43" s="40"/>
      <c r="J43" s="48"/>
      <c r="K43" s="220">
        <f>+'[4]BALANCE DE OBRA'!$M$43</f>
        <v>0</v>
      </c>
      <c r="L43" s="49">
        <f t="shared" si="11"/>
        <v>0</v>
      </c>
      <c r="M43" s="216">
        <f t="shared" si="12"/>
        <v>0</v>
      </c>
      <c r="N43" s="32">
        <f t="shared" si="13"/>
        <v>0</v>
      </c>
      <c r="O43" s="37">
        <f t="shared" si="14"/>
        <v>0</v>
      </c>
      <c r="P43" s="32">
        <f t="shared" si="15"/>
        <v>0</v>
      </c>
      <c r="Q43" s="37">
        <f t="shared" si="16"/>
        <v>-90</v>
      </c>
      <c r="R43" s="32">
        <f t="shared" si="17"/>
        <v>-2084130</v>
      </c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</row>
    <row r="44" spans="1:62" s="39" customFormat="1" ht="15.95" customHeight="1">
      <c r="A44" s="43">
        <v>2.0699999999999998</v>
      </c>
      <c r="B44" s="44" t="s">
        <v>71</v>
      </c>
      <c r="C44" s="45" t="s">
        <v>49</v>
      </c>
      <c r="D44" s="46">
        <v>21204</v>
      </c>
      <c r="E44" s="47">
        <v>61.5</v>
      </c>
      <c r="F44" s="32">
        <f t="shared" si="9"/>
        <v>1304046</v>
      </c>
      <c r="G44" s="33"/>
      <c r="H44" s="32">
        <f t="shared" si="10"/>
        <v>0</v>
      </c>
      <c r="I44" s="40"/>
      <c r="J44" s="48"/>
      <c r="K44" s="220">
        <f>+'[4]BALANCE DE OBRA'!$M$44</f>
        <v>0</v>
      </c>
      <c r="L44" s="49">
        <f t="shared" si="11"/>
        <v>0</v>
      </c>
      <c r="M44" s="216">
        <f t="shared" si="12"/>
        <v>0</v>
      </c>
      <c r="N44" s="32">
        <f t="shared" si="13"/>
        <v>0</v>
      </c>
      <c r="O44" s="37">
        <f t="shared" si="14"/>
        <v>0</v>
      </c>
      <c r="P44" s="32">
        <f t="shared" si="15"/>
        <v>0</v>
      </c>
      <c r="Q44" s="37">
        <f t="shared" si="16"/>
        <v>-61.5</v>
      </c>
      <c r="R44" s="32">
        <f t="shared" si="17"/>
        <v>-1304046</v>
      </c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</row>
    <row r="45" spans="1:62" s="39" customFormat="1" ht="15.95" customHeight="1">
      <c r="A45" s="43">
        <v>2.08</v>
      </c>
      <c r="B45" s="44" t="s">
        <v>72</v>
      </c>
      <c r="C45" s="45" t="s">
        <v>49</v>
      </c>
      <c r="D45" s="46">
        <v>5548</v>
      </c>
      <c r="E45" s="47">
        <v>58.5</v>
      </c>
      <c r="F45" s="32">
        <f t="shared" si="9"/>
        <v>324558</v>
      </c>
      <c r="G45" s="33"/>
      <c r="H45" s="32">
        <f t="shared" si="10"/>
        <v>0</v>
      </c>
      <c r="I45" s="40"/>
      <c r="J45" s="48"/>
      <c r="K45" s="220"/>
      <c r="L45" s="49">
        <f t="shared" si="11"/>
        <v>0</v>
      </c>
      <c r="M45" s="216">
        <f t="shared" si="12"/>
        <v>0</v>
      </c>
      <c r="N45" s="32">
        <f t="shared" si="13"/>
        <v>0</v>
      </c>
      <c r="O45" s="37">
        <f t="shared" si="14"/>
        <v>0</v>
      </c>
      <c r="P45" s="32">
        <f t="shared" si="15"/>
        <v>0</v>
      </c>
      <c r="Q45" s="37">
        <f t="shared" si="16"/>
        <v>-58.5</v>
      </c>
      <c r="R45" s="32">
        <f t="shared" si="17"/>
        <v>-324558</v>
      </c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</row>
    <row r="46" spans="1:62" s="39" customFormat="1" ht="15.95" customHeight="1">
      <c r="A46" s="43">
        <v>2.09</v>
      </c>
      <c r="B46" s="44" t="s">
        <v>73</v>
      </c>
      <c r="C46" s="45" t="s">
        <v>49</v>
      </c>
      <c r="D46" s="46">
        <v>2145</v>
      </c>
      <c r="E46" s="47">
        <v>125</v>
      </c>
      <c r="F46" s="32">
        <f t="shared" si="9"/>
        <v>268125</v>
      </c>
      <c r="G46" s="33"/>
      <c r="H46" s="32">
        <f t="shared" si="10"/>
        <v>0</v>
      </c>
      <c r="I46" s="40"/>
      <c r="J46" s="48"/>
      <c r="K46" s="220"/>
      <c r="L46" s="49">
        <f t="shared" si="11"/>
        <v>0</v>
      </c>
      <c r="M46" s="216">
        <f t="shared" si="12"/>
        <v>0</v>
      </c>
      <c r="N46" s="32">
        <f t="shared" si="13"/>
        <v>0</v>
      </c>
      <c r="O46" s="37">
        <f t="shared" si="14"/>
        <v>0</v>
      </c>
      <c r="P46" s="32">
        <f t="shared" si="15"/>
        <v>0</v>
      </c>
      <c r="Q46" s="37">
        <f t="shared" si="16"/>
        <v>-125</v>
      </c>
      <c r="R46" s="32">
        <f t="shared" si="17"/>
        <v>-268125</v>
      </c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</row>
    <row r="47" spans="1:62" s="39" customFormat="1" ht="15.95" customHeight="1">
      <c r="A47" s="43">
        <v>2.1</v>
      </c>
      <c r="B47" s="44" t="s">
        <v>74</v>
      </c>
      <c r="C47" s="45" t="s">
        <v>49</v>
      </c>
      <c r="D47" s="46">
        <v>1239</v>
      </c>
      <c r="E47" s="47">
        <v>68</v>
      </c>
      <c r="F47" s="32">
        <f t="shared" si="9"/>
        <v>84252</v>
      </c>
      <c r="G47" s="33"/>
      <c r="H47" s="32">
        <f t="shared" si="10"/>
        <v>0</v>
      </c>
      <c r="I47" s="40"/>
      <c r="J47" s="48"/>
      <c r="K47" s="220"/>
      <c r="L47" s="49">
        <f t="shared" si="11"/>
        <v>0</v>
      </c>
      <c r="M47" s="216">
        <f t="shared" si="12"/>
        <v>0</v>
      </c>
      <c r="N47" s="32">
        <f t="shared" si="13"/>
        <v>0</v>
      </c>
      <c r="O47" s="37">
        <f t="shared" si="14"/>
        <v>0</v>
      </c>
      <c r="P47" s="32">
        <f t="shared" si="15"/>
        <v>0</v>
      </c>
      <c r="Q47" s="37">
        <f t="shared" si="16"/>
        <v>-68</v>
      </c>
      <c r="R47" s="32">
        <f t="shared" si="17"/>
        <v>-84252</v>
      </c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</row>
    <row r="48" spans="1:62" s="39" customFormat="1" ht="15.95" customHeight="1">
      <c r="A48" s="43">
        <v>2.11</v>
      </c>
      <c r="B48" s="44" t="s">
        <v>75</v>
      </c>
      <c r="C48" s="45" t="s">
        <v>49</v>
      </c>
      <c r="D48" s="46">
        <v>19787</v>
      </c>
      <c r="E48" s="47">
        <v>32.5</v>
      </c>
      <c r="F48" s="32">
        <f t="shared" si="9"/>
        <v>643077.5</v>
      </c>
      <c r="G48" s="33"/>
      <c r="H48" s="32">
        <f t="shared" si="10"/>
        <v>0</v>
      </c>
      <c r="I48" s="40"/>
      <c r="J48" s="48"/>
      <c r="K48" s="220">
        <f>+'[4]BALANCE DE OBRA'!$M$51</f>
        <v>0</v>
      </c>
      <c r="L48" s="49">
        <f t="shared" si="11"/>
        <v>0</v>
      </c>
      <c r="M48" s="216">
        <f t="shared" si="12"/>
        <v>0</v>
      </c>
      <c r="N48" s="32">
        <f t="shared" si="13"/>
        <v>0</v>
      </c>
      <c r="O48" s="37">
        <f t="shared" si="14"/>
        <v>0</v>
      </c>
      <c r="P48" s="32">
        <f t="shared" si="15"/>
        <v>0</v>
      </c>
      <c r="Q48" s="37">
        <f t="shared" si="16"/>
        <v>-32.5</v>
      </c>
      <c r="R48" s="32">
        <f t="shared" si="17"/>
        <v>-643077.5</v>
      </c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</row>
    <row r="49" spans="1:62" s="39" customFormat="1" ht="15.95" customHeight="1">
      <c r="A49" s="43">
        <v>2.12</v>
      </c>
      <c r="B49" s="44" t="s">
        <v>76</v>
      </c>
      <c r="C49" s="45" t="s">
        <v>58</v>
      </c>
      <c r="D49" s="46">
        <v>2200000</v>
      </c>
      <c r="E49" s="47">
        <v>1</v>
      </c>
      <c r="F49" s="32">
        <f t="shared" si="9"/>
        <v>2200000</v>
      </c>
      <c r="G49" s="33"/>
      <c r="H49" s="32">
        <f t="shared" si="10"/>
        <v>0</v>
      </c>
      <c r="I49" s="40"/>
      <c r="J49" s="48"/>
      <c r="K49" s="220"/>
      <c r="L49" s="49">
        <f t="shared" si="11"/>
        <v>0</v>
      </c>
      <c r="M49" s="216">
        <f t="shared" si="12"/>
        <v>0</v>
      </c>
      <c r="N49" s="32">
        <f t="shared" si="13"/>
        <v>0</v>
      </c>
      <c r="O49" s="37">
        <f t="shared" si="14"/>
        <v>0</v>
      </c>
      <c r="P49" s="32">
        <f t="shared" si="15"/>
        <v>0</v>
      </c>
      <c r="Q49" s="37">
        <f t="shared" si="16"/>
        <v>-1</v>
      </c>
      <c r="R49" s="32">
        <f t="shared" si="17"/>
        <v>-2200000</v>
      </c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</row>
    <row r="50" spans="1:62" s="60" customFormat="1" ht="15.95" customHeight="1">
      <c r="A50" s="50"/>
      <c r="B50" s="51"/>
      <c r="C50" s="52"/>
      <c r="D50" s="53"/>
      <c r="E50" s="47"/>
      <c r="F50" s="54"/>
      <c r="G50" s="47"/>
      <c r="H50" s="54"/>
      <c r="I50" s="40"/>
      <c r="J50" s="55"/>
      <c r="K50" s="220"/>
      <c r="L50" s="56"/>
      <c r="M50" s="216"/>
      <c r="N50" s="54"/>
      <c r="O50" s="57"/>
      <c r="P50" s="58"/>
      <c r="Q50" s="57"/>
      <c r="R50" s="54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</row>
    <row r="51" spans="1:62" s="39" customFormat="1" ht="15.95" customHeight="1">
      <c r="A51" s="27">
        <v>3</v>
      </c>
      <c r="B51" s="61" t="s">
        <v>77</v>
      </c>
      <c r="C51" s="45"/>
      <c r="D51" s="46"/>
      <c r="E51" s="47"/>
      <c r="F51" s="32"/>
      <c r="G51" s="33"/>
      <c r="H51" s="32"/>
      <c r="I51" s="40"/>
      <c r="J51" s="48"/>
      <c r="K51" s="220"/>
      <c r="L51" s="49"/>
      <c r="M51" s="216"/>
      <c r="N51" s="32"/>
      <c r="O51" s="37"/>
      <c r="P51" s="32"/>
      <c r="Q51" s="37"/>
      <c r="R51" s="3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</row>
    <row r="52" spans="1:62" s="39" customFormat="1" ht="15.95" customHeight="1">
      <c r="A52" s="43">
        <v>3.01</v>
      </c>
      <c r="B52" s="44" t="s">
        <v>78</v>
      </c>
      <c r="C52" s="45" t="s">
        <v>39</v>
      </c>
      <c r="D52" s="46">
        <v>38503</v>
      </c>
      <c r="E52" s="47">
        <v>150</v>
      </c>
      <c r="F52" s="32">
        <f t="shared" ref="F52:F59" si="18">+E52*D52</f>
        <v>5775450</v>
      </c>
      <c r="G52" s="33"/>
      <c r="H52" s="32">
        <f t="shared" ref="H52:H59" si="19">+G52*D52</f>
        <v>0</v>
      </c>
      <c r="I52" s="40"/>
      <c r="J52" s="48"/>
      <c r="K52" s="220"/>
      <c r="L52" s="49">
        <f t="shared" ref="L52:L59" si="20">+K52*D52</f>
        <v>0</v>
      </c>
      <c r="M52" s="216"/>
      <c r="N52" s="32">
        <f t="shared" ref="N52:N59" si="21">+M52*D52</f>
        <v>0</v>
      </c>
      <c r="O52" s="37">
        <f t="shared" ref="O52:O59" si="22">IF(M52&gt;(G52+E52),M52-(G52+E52),0)</f>
        <v>0</v>
      </c>
      <c r="P52" s="32">
        <f t="shared" ref="P52:P59" si="23">+O52*D52</f>
        <v>0</v>
      </c>
      <c r="Q52" s="37">
        <f t="shared" ref="Q52:Q59" si="24">IF(M52&lt;(G52+E52),M52-(G52+E52),0)</f>
        <v>-150</v>
      </c>
      <c r="R52" s="32">
        <f t="shared" ref="R52:R59" si="25">+Q52*D52</f>
        <v>-5775450</v>
      </c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</row>
    <row r="53" spans="1:62" s="39" customFormat="1" ht="15.95" customHeight="1">
      <c r="A53" s="43">
        <v>3.02</v>
      </c>
      <c r="B53" s="44" t="s">
        <v>79</v>
      </c>
      <c r="C53" s="45" t="s">
        <v>41</v>
      </c>
      <c r="D53" s="46">
        <v>20403</v>
      </c>
      <c r="E53" s="47">
        <v>243.52500000000001</v>
      </c>
      <c r="F53" s="32">
        <f t="shared" si="18"/>
        <v>4968640.5750000002</v>
      </c>
      <c r="G53" s="33"/>
      <c r="H53" s="32">
        <f t="shared" si="19"/>
        <v>0</v>
      </c>
      <c r="I53" s="40"/>
      <c r="J53" s="48"/>
      <c r="K53" s="220">
        <f>+'[4]BALANCE DE OBRA'!$M$56</f>
        <v>0</v>
      </c>
      <c r="L53" s="49">
        <f t="shared" si="20"/>
        <v>0</v>
      </c>
      <c r="M53" s="216">
        <f t="shared" ref="M53:M58" si="26">+K53+I53</f>
        <v>0</v>
      </c>
      <c r="N53" s="32">
        <f t="shared" si="21"/>
        <v>0</v>
      </c>
      <c r="O53" s="37">
        <f t="shared" si="22"/>
        <v>0</v>
      </c>
      <c r="P53" s="32">
        <f t="shared" si="23"/>
        <v>0</v>
      </c>
      <c r="Q53" s="37">
        <f t="shared" si="24"/>
        <v>-243.52500000000001</v>
      </c>
      <c r="R53" s="32">
        <f t="shared" si="25"/>
        <v>-4968640.5750000002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</row>
    <row r="54" spans="1:62" s="39" customFormat="1" ht="15.95" customHeight="1">
      <c r="A54" s="43">
        <v>3.03</v>
      </c>
      <c r="B54" s="44" t="s">
        <v>80</v>
      </c>
      <c r="C54" s="45" t="s">
        <v>41</v>
      </c>
      <c r="D54" s="46">
        <v>22716</v>
      </c>
      <c r="E54" s="47">
        <v>811.755</v>
      </c>
      <c r="F54" s="32">
        <f t="shared" si="18"/>
        <v>18439826.579999998</v>
      </c>
      <c r="G54" s="33"/>
      <c r="H54" s="32">
        <f t="shared" si="19"/>
        <v>0</v>
      </c>
      <c r="I54" s="40"/>
      <c r="J54" s="48"/>
      <c r="K54" s="220"/>
      <c r="L54" s="49">
        <f t="shared" si="20"/>
        <v>0</v>
      </c>
      <c r="M54" s="216">
        <f t="shared" si="26"/>
        <v>0</v>
      </c>
      <c r="N54" s="32">
        <f t="shared" si="21"/>
        <v>0</v>
      </c>
      <c r="O54" s="37">
        <f t="shared" si="22"/>
        <v>0</v>
      </c>
      <c r="P54" s="32">
        <f t="shared" si="23"/>
        <v>0</v>
      </c>
      <c r="Q54" s="37">
        <f t="shared" si="24"/>
        <v>-811.755</v>
      </c>
      <c r="R54" s="32">
        <f t="shared" si="25"/>
        <v>-18439826.579999998</v>
      </c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</row>
    <row r="55" spans="1:62" s="39" customFormat="1" ht="15.95" customHeight="1">
      <c r="A55" s="43">
        <v>3.04</v>
      </c>
      <c r="B55" s="44" t="s">
        <v>81</v>
      </c>
      <c r="C55" s="45" t="s">
        <v>41</v>
      </c>
      <c r="D55" s="46">
        <v>29031</v>
      </c>
      <c r="E55" s="47">
        <v>130</v>
      </c>
      <c r="F55" s="32">
        <f t="shared" si="18"/>
        <v>3774030</v>
      </c>
      <c r="G55" s="33"/>
      <c r="H55" s="32">
        <f t="shared" si="19"/>
        <v>0</v>
      </c>
      <c r="I55" s="40"/>
      <c r="J55" s="48"/>
      <c r="K55" s="220">
        <f>+'[4]BALANCE DE OBRA'!$M$58</f>
        <v>0</v>
      </c>
      <c r="L55" s="49">
        <f t="shared" si="20"/>
        <v>0</v>
      </c>
      <c r="M55" s="216">
        <f t="shared" si="26"/>
        <v>0</v>
      </c>
      <c r="N55" s="32">
        <f t="shared" si="21"/>
        <v>0</v>
      </c>
      <c r="O55" s="37">
        <f t="shared" si="22"/>
        <v>0</v>
      </c>
      <c r="P55" s="32">
        <f t="shared" si="23"/>
        <v>0</v>
      </c>
      <c r="Q55" s="37">
        <f t="shared" si="24"/>
        <v>-130</v>
      </c>
      <c r="R55" s="32">
        <f t="shared" si="25"/>
        <v>-3774030</v>
      </c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</row>
    <row r="56" spans="1:62" s="39" customFormat="1" ht="15.95" customHeight="1">
      <c r="A56" s="43">
        <v>3.05</v>
      </c>
      <c r="B56" s="44" t="s">
        <v>82</v>
      </c>
      <c r="C56" s="45" t="s">
        <v>39</v>
      </c>
      <c r="D56" s="46">
        <v>36456</v>
      </c>
      <c r="E56" s="47">
        <v>130</v>
      </c>
      <c r="F56" s="32">
        <f t="shared" si="18"/>
        <v>4739280</v>
      </c>
      <c r="G56" s="33"/>
      <c r="H56" s="32">
        <f t="shared" si="19"/>
        <v>0</v>
      </c>
      <c r="I56" s="40"/>
      <c r="J56" s="48"/>
      <c r="K56" s="220">
        <f>+'[4]BALANCE DE OBRA'!$M$59</f>
        <v>0</v>
      </c>
      <c r="L56" s="49">
        <f t="shared" si="20"/>
        <v>0</v>
      </c>
      <c r="M56" s="216">
        <f>10*3+22</f>
        <v>52</v>
      </c>
      <c r="N56" s="32">
        <f t="shared" si="21"/>
        <v>1895712</v>
      </c>
      <c r="O56" s="37">
        <f t="shared" si="22"/>
        <v>0</v>
      </c>
      <c r="P56" s="32">
        <f t="shared" si="23"/>
        <v>0</v>
      </c>
      <c r="Q56" s="37">
        <f t="shared" si="24"/>
        <v>-78</v>
      </c>
      <c r="R56" s="32">
        <f t="shared" si="25"/>
        <v>-2843568</v>
      </c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</row>
    <row r="57" spans="1:62" s="39" customFormat="1" ht="15.95" customHeight="1">
      <c r="A57" s="43">
        <v>3.06</v>
      </c>
      <c r="B57" s="44" t="s">
        <v>83</v>
      </c>
      <c r="C57" s="45" t="s">
        <v>39</v>
      </c>
      <c r="D57" s="46">
        <v>430000</v>
      </c>
      <c r="E57" s="47">
        <v>105.7</v>
      </c>
      <c r="F57" s="32">
        <f t="shared" si="18"/>
        <v>45451000</v>
      </c>
      <c r="G57" s="33"/>
      <c r="H57" s="32">
        <f t="shared" si="19"/>
        <v>0</v>
      </c>
      <c r="I57" s="40"/>
      <c r="J57" s="48"/>
      <c r="K57" s="220"/>
      <c r="L57" s="49">
        <f>+K57*D57</f>
        <v>0</v>
      </c>
      <c r="M57" s="216"/>
      <c r="N57" s="32">
        <f t="shared" si="21"/>
        <v>0</v>
      </c>
      <c r="O57" s="37">
        <f t="shared" si="22"/>
        <v>0</v>
      </c>
      <c r="P57" s="32">
        <f t="shared" si="23"/>
        <v>0</v>
      </c>
      <c r="Q57" s="37">
        <f t="shared" si="24"/>
        <v>-105.7</v>
      </c>
      <c r="R57" s="32">
        <f t="shared" si="25"/>
        <v>-45451000</v>
      </c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</row>
    <row r="58" spans="1:62" s="39" customFormat="1" ht="15.95" customHeight="1">
      <c r="A58" s="43">
        <v>3.07</v>
      </c>
      <c r="B58" s="44" t="s">
        <v>84</v>
      </c>
      <c r="C58" s="45" t="s">
        <v>39</v>
      </c>
      <c r="D58" s="46">
        <v>20403</v>
      </c>
      <c r="E58" s="47">
        <v>68.704999999999998</v>
      </c>
      <c r="F58" s="32">
        <f t="shared" si="18"/>
        <v>1401788.115</v>
      </c>
      <c r="G58" s="33"/>
      <c r="H58" s="32">
        <f t="shared" si="19"/>
        <v>0</v>
      </c>
      <c r="I58" s="40"/>
      <c r="J58" s="48"/>
      <c r="K58" s="220">
        <f>+'[4]BALANCE DE OBRA'!$M$61</f>
        <v>0</v>
      </c>
      <c r="L58" s="49">
        <f t="shared" si="20"/>
        <v>0</v>
      </c>
      <c r="M58" s="216">
        <f t="shared" si="26"/>
        <v>0</v>
      </c>
      <c r="N58" s="32">
        <f t="shared" si="21"/>
        <v>0</v>
      </c>
      <c r="O58" s="37">
        <f t="shared" si="22"/>
        <v>0</v>
      </c>
      <c r="P58" s="32">
        <f t="shared" si="23"/>
        <v>0</v>
      </c>
      <c r="Q58" s="37">
        <f t="shared" si="24"/>
        <v>-68.704999999999998</v>
      </c>
      <c r="R58" s="32">
        <f t="shared" si="25"/>
        <v>-1401788.115</v>
      </c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</row>
    <row r="59" spans="1:62" s="39" customFormat="1" ht="15.95" customHeight="1">
      <c r="A59" s="43">
        <v>3.08</v>
      </c>
      <c r="B59" s="44" t="s">
        <v>85</v>
      </c>
      <c r="C59" s="45" t="s">
        <v>41</v>
      </c>
      <c r="D59" s="46">
        <v>30971</v>
      </c>
      <c r="E59" s="47">
        <v>25</v>
      </c>
      <c r="F59" s="32">
        <f t="shared" si="18"/>
        <v>774275</v>
      </c>
      <c r="G59" s="33"/>
      <c r="H59" s="32">
        <f t="shared" si="19"/>
        <v>0</v>
      </c>
      <c r="I59" s="40"/>
      <c r="J59" s="48"/>
      <c r="K59" s="220">
        <v>10</v>
      </c>
      <c r="L59" s="49">
        <f t="shared" si="20"/>
        <v>309710</v>
      </c>
      <c r="M59" s="216">
        <f>+K59+0.82*0.56</f>
        <v>10.459199999999999</v>
      </c>
      <c r="N59" s="32">
        <f t="shared" si="21"/>
        <v>323931.88319999998</v>
      </c>
      <c r="O59" s="37">
        <f t="shared" si="22"/>
        <v>0</v>
      </c>
      <c r="P59" s="32">
        <f t="shared" si="23"/>
        <v>0</v>
      </c>
      <c r="Q59" s="37">
        <f t="shared" si="24"/>
        <v>-14.540800000000001</v>
      </c>
      <c r="R59" s="32">
        <f t="shared" si="25"/>
        <v>-450343.11680000002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</row>
    <row r="60" spans="1:62" s="60" customFormat="1" ht="15.95" customHeight="1">
      <c r="A60" s="50"/>
      <c r="B60" s="51"/>
      <c r="C60" s="52"/>
      <c r="D60" s="53"/>
      <c r="E60" s="47"/>
      <c r="F60" s="54"/>
      <c r="G60" s="47"/>
      <c r="H60" s="54"/>
      <c r="I60" s="40"/>
      <c r="J60" s="55"/>
      <c r="K60" s="220"/>
      <c r="L60" s="56"/>
      <c r="M60" s="216"/>
      <c r="N60" s="54"/>
      <c r="O60" s="57"/>
      <c r="P60" s="58"/>
      <c r="Q60" s="57"/>
      <c r="R60" s="54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</row>
    <row r="61" spans="1:62" s="39" customFormat="1" ht="15.95" customHeight="1">
      <c r="A61" s="27">
        <v>4</v>
      </c>
      <c r="B61" s="61" t="s">
        <v>86</v>
      </c>
      <c r="C61" s="45"/>
      <c r="D61" s="46"/>
      <c r="E61" s="47"/>
      <c r="F61" s="32"/>
      <c r="G61" s="33"/>
      <c r="H61" s="32"/>
      <c r="I61" s="40"/>
      <c r="J61" s="48"/>
      <c r="K61" s="220"/>
      <c r="L61" s="49"/>
      <c r="M61" s="216"/>
      <c r="N61" s="32"/>
      <c r="O61" s="37"/>
      <c r="P61" s="32"/>
      <c r="Q61" s="37"/>
      <c r="R61" s="32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</row>
    <row r="62" spans="1:62" s="39" customFormat="1" ht="15.95" customHeight="1">
      <c r="A62" s="43">
        <v>4.01</v>
      </c>
      <c r="B62" s="44" t="s">
        <v>87</v>
      </c>
      <c r="C62" s="45" t="s">
        <v>52</v>
      </c>
      <c r="D62" s="46">
        <v>282580</v>
      </c>
      <c r="E62" s="47">
        <v>16</v>
      </c>
      <c r="F62" s="32">
        <f t="shared" ref="F62:F68" si="27">+E62*D62</f>
        <v>4521280</v>
      </c>
      <c r="G62" s="33"/>
      <c r="H62" s="32">
        <f t="shared" ref="H62:H68" si="28">+G62*D62</f>
        <v>0</v>
      </c>
      <c r="I62" s="40"/>
      <c r="J62" s="48"/>
      <c r="K62" s="220"/>
      <c r="L62" s="49">
        <f t="shared" ref="L62:L68" si="29">+K62*D62</f>
        <v>0</v>
      </c>
      <c r="M62" s="216">
        <v>13</v>
      </c>
      <c r="N62" s="32">
        <f t="shared" ref="N62:N68" si="30">+M62*D62</f>
        <v>3673540</v>
      </c>
      <c r="O62" s="37">
        <f t="shared" ref="O62:O68" si="31">IF(M62&gt;(G62+E62),M62-(G62+E62),0)</f>
        <v>0</v>
      </c>
      <c r="P62" s="32">
        <f t="shared" ref="P62:P68" si="32">+O62*D62</f>
        <v>0</v>
      </c>
      <c r="Q62" s="37">
        <f t="shared" ref="Q62:Q68" si="33">IF(M62&lt;(G62+E62),M62-(G62+E62),0)</f>
        <v>-3</v>
      </c>
      <c r="R62" s="32">
        <f t="shared" ref="R62:R68" si="34">+Q62*D62</f>
        <v>-847740</v>
      </c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</row>
    <row r="63" spans="1:62" s="39" customFormat="1" ht="15.95" customHeight="1">
      <c r="A63" s="43">
        <v>4.0199999999999996</v>
      </c>
      <c r="B63" s="44" t="s">
        <v>88</v>
      </c>
      <c r="C63" s="45" t="s">
        <v>52</v>
      </c>
      <c r="D63" s="46">
        <v>240600</v>
      </c>
      <c r="E63" s="47">
        <v>9</v>
      </c>
      <c r="F63" s="32">
        <f t="shared" si="27"/>
        <v>2165400</v>
      </c>
      <c r="G63" s="33"/>
      <c r="H63" s="32">
        <f t="shared" si="28"/>
        <v>0</v>
      </c>
      <c r="I63" s="40"/>
      <c r="J63" s="48"/>
      <c r="K63" s="220"/>
      <c r="L63" s="49">
        <f t="shared" si="29"/>
        <v>0</v>
      </c>
      <c r="M63" s="216">
        <v>14</v>
      </c>
      <c r="N63" s="32">
        <f t="shared" si="30"/>
        <v>3368400</v>
      </c>
      <c r="O63" s="37">
        <f t="shared" si="31"/>
        <v>5</v>
      </c>
      <c r="P63" s="32">
        <f t="shared" si="32"/>
        <v>1203000</v>
      </c>
      <c r="Q63" s="37">
        <f t="shared" si="33"/>
        <v>0</v>
      </c>
      <c r="R63" s="32">
        <f t="shared" si="34"/>
        <v>0</v>
      </c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</row>
    <row r="64" spans="1:62" s="39" customFormat="1" ht="15.95" customHeight="1">
      <c r="A64" s="43">
        <v>4.03</v>
      </c>
      <c r="B64" s="44" t="s">
        <v>89</v>
      </c>
      <c r="C64" s="45" t="s">
        <v>52</v>
      </c>
      <c r="D64" s="46">
        <v>4553</v>
      </c>
      <c r="E64" s="47">
        <v>21</v>
      </c>
      <c r="F64" s="32">
        <f t="shared" si="27"/>
        <v>95613</v>
      </c>
      <c r="G64" s="33"/>
      <c r="H64" s="32">
        <f t="shared" si="28"/>
        <v>0</v>
      </c>
      <c r="I64" s="40"/>
      <c r="J64" s="48"/>
      <c r="K64" s="220"/>
      <c r="L64" s="49">
        <f t="shared" si="29"/>
        <v>0</v>
      </c>
      <c r="M64" s="216">
        <v>30</v>
      </c>
      <c r="N64" s="32">
        <f t="shared" si="30"/>
        <v>136590</v>
      </c>
      <c r="O64" s="37">
        <f t="shared" si="31"/>
        <v>9</v>
      </c>
      <c r="P64" s="32">
        <f t="shared" si="32"/>
        <v>40977</v>
      </c>
      <c r="Q64" s="37">
        <f t="shared" si="33"/>
        <v>0</v>
      </c>
      <c r="R64" s="32">
        <f t="shared" si="34"/>
        <v>0</v>
      </c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</row>
    <row r="65" spans="1:62" s="39" customFormat="1" ht="15.95" customHeight="1">
      <c r="A65" s="43">
        <v>4.04</v>
      </c>
      <c r="B65" s="44" t="s">
        <v>90</v>
      </c>
      <c r="C65" s="45" t="s">
        <v>52</v>
      </c>
      <c r="D65" s="46">
        <v>343762</v>
      </c>
      <c r="E65" s="47">
        <v>3</v>
      </c>
      <c r="F65" s="32">
        <f t="shared" si="27"/>
        <v>1031286</v>
      </c>
      <c r="G65" s="33"/>
      <c r="H65" s="32">
        <f t="shared" si="28"/>
        <v>0</v>
      </c>
      <c r="I65" s="40"/>
      <c r="J65" s="48"/>
      <c r="K65" s="220"/>
      <c r="L65" s="49">
        <f t="shared" si="29"/>
        <v>0</v>
      </c>
      <c r="M65" s="216">
        <v>4</v>
      </c>
      <c r="N65" s="32">
        <f t="shared" si="30"/>
        <v>1375048</v>
      </c>
      <c r="O65" s="37">
        <f t="shared" si="31"/>
        <v>1</v>
      </c>
      <c r="P65" s="32">
        <f t="shared" si="32"/>
        <v>343762</v>
      </c>
      <c r="Q65" s="37">
        <f t="shared" si="33"/>
        <v>0</v>
      </c>
      <c r="R65" s="32">
        <f t="shared" si="34"/>
        <v>0</v>
      </c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</row>
    <row r="66" spans="1:62" s="39" customFormat="1" ht="15.95" customHeight="1">
      <c r="A66" s="43">
        <v>4.05</v>
      </c>
      <c r="B66" s="44" t="s">
        <v>91</v>
      </c>
      <c r="C66" s="45" t="s">
        <v>52</v>
      </c>
      <c r="D66" s="46">
        <v>153194</v>
      </c>
      <c r="E66" s="47">
        <v>6</v>
      </c>
      <c r="F66" s="32">
        <f t="shared" si="27"/>
        <v>919164</v>
      </c>
      <c r="G66" s="33"/>
      <c r="H66" s="32">
        <f t="shared" si="28"/>
        <v>0</v>
      </c>
      <c r="I66" s="40"/>
      <c r="J66" s="48"/>
      <c r="K66" s="220"/>
      <c r="L66" s="49">
        <f t="shared" si="29"/>
        <v>0</v>
      </c>
      <c r="M66" s="216">
        <v>7</v>
      </c>
      <c r="N66" s="32">
        <f t="shared" si="30"/>
        <v>1072358</v>
      </c>
      <c r="O66" s="37">
        <f t="shared" si="31"/>
        <v>1</v>
      </c>
      <c r="P66" s="32">
        <f t="shared" si="32"/>
        <v>153194</v>
      </c>
      <c r="Q66" s="37">
        <f t="shared" si="33"/>
        <v>0</v>
      </c>
      <c r="R66" s="32">
        <f t="shared" si="34"/>
        <v>0</v>
      </c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</row>
    <row r="67" spans="1:62" s="39" customFormat="1" ht="15.95" customHeight="1">
      <c r="A67" s="43">
        <v>4.0599999999999996</v>
      </c>
      <c r="B67" s="44" t="s">
        <v>92</v>
      </c>
      <c r="C67" s="45" t="s">
        <v>52</v>
      </c>
      <c r="D67" s="46">
        <v>9166</v>
      </c>
      <c r="E67" s="47">
        <v>25</v>
      </c>
      <c r="F67" s="32">
        <f t="shared" si="27"/>
        <v>229150</v>
      </c>
      <c r="G67" s="33"/>
      <c r="H67" s="32">
        <f t="shared" si="28"/>
        <v>0</v>
      </c>
      <c r="I67" s="40"/>
      <c r="J67" s="48"/>
      <c r="K67" s="220"/>
      <c r="L67" s="49">
        <f t="shared" si="29"/>
        <v>0</v>
      </c>
      <c r="M67" s="216">
        <v>30</v>
      </c>
      <c r="N67" s="32">
        <f t="shared" si="30"/>
        <v>274980</v>
      </c>
      <c r="O67" s="37">
        <f t="shared" si="31"/>
        <v>5</v>
      </c>
      <c r="P67" s="32">
        <f t="shared" si="32"/>
        <v>45830</v>
      </c>
      <c r="Q67" s="37">
        <f t="shared" si="33"/>
        <v>0</v>
      </c>
      <c r="R67" s="32">
        <f t="shared" si="34"/>
        <v>0</v>
      </c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</row>
    <row r="68" spans="1:62" s="39" customFormat="1" ht="15.95" customHeight="1">
      <c r="A68" s="43">
        <v>4.07</v>
      </c>
      <c r="B68" s="44" t="s">
        <v>95</v>
      </c>
      <c r="C68" s="45" t="s">
        <v>52</v>
      </c>
      <c r="D68" s="46">
        <v>22676</v>
      </c>
      <c r="E68" s="47">
        <v>9</v>
      </c>
      <c r="F68" s="32">
        <f t="shared" si="27"/>
        <v>204084</v>
      </c>
      <c r="G68" s="33"/>
      <c r="H68" s="32">
        <f t="shared" si="28"/>
        <v>0</v>
      </c>
      <c r="I68" s="40"/>
      <c r="J68" s="48"/>
      <c r="K68" s="220"/>
      <c r="L68" s="49">
        <f t="shared" si="29"/>
        <v>0</v>
      </c>
      <c r="M68" s="216"/>
      <c r="N68" s="32">
        <f t="shared" si="30"/>
        <v>0</v>
      </c>
      <c r="O68" s="37">
        <f t="shared" si="31"/>
        <v>0</v>
      </c>
      <c r="P68" s="32">
        <f t="shared" si="32"/>
        <v>0</v>
      </c>
      <c r="Q68" s="37">
        <f t="shared" si="33"/>
        <v>-9</v>
      </c>
      <c r="R68" s="32">
        <f t="shared" si="34"/>
        <v>-204084</v>
      </c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</row>
    <row r="69" spans="1:62" s="60" customFormat="1" ht="15.95" customHeight="1">
      <c r="A69" s="50"/>
      <c r="B69" s="51"/>
      <c r="C69" s="52"/>
      <c r="D69" s="53"/>
      <c r="E69" s="47"/>
      <c r="F69" s="54"/>
      <c r="G69" s="47"/>
      <c r="H69" s="54"/>
      <c r="I69" s="40"/>
      <c r="J69" s="55"/>
      <c r="K69" s="220"/>
      <c r="L69" s="56"/>
      <c r="M69" s="216"/>
      <c r="N69" s="54"/>
      <c r="O69" s="57"/>
      <c r="P69" s="58"/>
      <c r="Q69" s="57"/>
      <c r="R69" s="54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</row>
    <row r="70" spans="1:62" s="39" customFormat="1" ht="15.95" customHeight="1">
      <c r="A70" s="27">
        <v>5</v>
      </c>
      <c r="B70" s="61" t="s">
        <v>96</v>
      </c>
      <c r="C70" s="45"/>
      <c r="D70" s="46"/>
      <c r="E70" s="47"/>
      <c r="F70" s="32"/>
      <c r="G70" s="33"/>
      <c r="H70" s="32"/>
      <c r="I70" s="40"/>
      <c r="J70" s="48"/>
      <c r="K70" s="220"/>
      <c r="L70" s="49"/>
      <c r="M70" s="216"/>
      <c r="N70" s="32"/>
      <c r="O70" s="37"/>
      <c r="P70" s="32"/>
      <c r="Q70" s="37"/>
      <c r="R70" s="32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</row>
    <row r="71" spans="1:62" s="39" customFormat="1" ht="15.95" customHeight="1">
      <c r="A71" s="43">
        <v>5.01</v>
      </c>
      <c r="B71" s="44" t="s">
        <v>97</v>
      </c>
      <c r="C71" s="45" t="s">
        <v>98</v>
      </c>
      <c r="D71" s="46">
        <v>35351</v>
      </c>
      <c r="E71" s="47">
        <v>5</v>
      </c>
      <c r="F71" s="32">
        <f t="shared" ref="F71:F76" si="35">+E71*D71</f>
        <v>176755</v>
      </c>
      <c r="G71" s="33"/>
      <c r="H71" s="32">
        <f t="shared" ref="H71:H76" si="36">+G71*D71</f>
        <v>0</v>
      </c>
      <c r="I71" s="40"/>
      <c r="J71" s="48"/>
      <c r="K71" s="220">
        <v>22</v>
      </c>
      <c r="L71" s="49">
        <f t="shared" ref="L71:L76" si="37">+K71*D71</f>
        <v>777722</v>
      </c>
      <c r="M71" s="216">
        <f>+K71+I71</f>
        <v>22</v>
      </c>
      <c r="N71" s="32">
        <f t="shared" ref="N71:N76" si="38">+M71*D71</f>
        <v>777722</v>
      </c>
      <c r="O71" s="37">
        <f t="shared" ref="O71:O76" si="39">IF(M71&gt;(G71+E71),M71-(G71+E71),0)</f>
        <v>17</v>
      </c>
      <c r="P71" s="32">
        <f t="shared" ref="P71:P76" si="40">+O71*D71</f>
        <v>600967</v>
      </c>
      <c r="Q71" s="37">
        <f t="shared" ref="Q71:Q76" si="41">IF(M71&lt;(G71+E71),M71-(G71+E71),0)</f>
        <v>0</v>
      </c>
      <c r="R71" s="32">
        <f t="shared" ref="R71:R76" si="42">+Q71*D71</f>
        <v>0</v>
      </c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</row>
    <row r="72" spans="1:62" s="39" customFormat="1" ht="15.95" customHeight="1">
      <c r="A72" s="43">
        <v>5.0199999999999996</v>
      </c>
      <c r="B72" s="44" t="s">
        <v>99</v>
      </c>
      <c r="C72" s="45" t="s">
        <v>41</v>
      </c>
      <c r="D72" s="46">
        <v>13143</v>
      </c>
      <c r="E72" s="47">
        <v>616</v>
      </c>
      <c r="F72" s="32">
        <f t="shared" si="35"/>
        <v>8096088</v>
      </c>
      <c r="G72" s="33"/>
      <c r="H72" s="32">
        <f t="shared" si="36"/>
        <v>0</v>
      </c>
      <c r="I72" s="40"/>
      <c r="J72" s="48"/>
      <c r="K72" s="220">
        <v>439.24</v>
      </c>
      <c r="L72" s="49">
        <f t="shared" si="37"/>
        <v>5772931.3200000003</v>
      </c>
      <c r="M72" s="216">
        <v>439.24</v>
      </c>
      <c r="N72" s="32">
        <f t="shared" si="38"/>
        <v>5772931.3200000003</v>
      </c>
      <c r="O72" s="37">
        <f t="shared" si="39"/>
        <v>0</v>
      </c>
      <c r="P72" s="32">
        <f t="shared" si="40"/>
        <v>0</v>
      </c>
      <c r="Q72" s="37">
        <f t="shared" si="41"/>
        <v>-176.76</v>
      </c>
      <c r="R72" s="32">
        <f t="shared" si="42"/>
        <v>-2323156.6799999997</v>
      </c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</row>
    <row r="73" spans="1:62" s="39" customFormat="1" ht="15.95" customHeight="1">
      <c r="A73" s="43">
        <v>5.03</v>
      </c>
      <c r="B73" s="44" t="s">
        <v>392</v>
      </c>
      <c r="C73" s="45" t="s">
        <v>39</v>
      </c>
      <c r="D73" s="46">
        <v>65839</v>
      </c>
      <c r="E73" s="47">
        <v>616</v>
      </c>
      <c r="F73" s="32">
        <f t="shared" si="35"/>
        <v>40556824</v>
      </c>
      <c r="G73" s="33"/>
      <c r="H73" s="32">
        <f t="shared" si="36"/>
        <v>0</v>
      </c>
      <c r="I73" s="40"/>
      <c r="J73" s="48"/>
      <c r="K73" s="220"/>
      <c r="L73" s="49">
        <f t="shared" si="37"/>
        <v>0</v>
      </c>
      <c r="M73" s="216">
        <v>615.4</v>
      </c>
      <c r="N73" s="32">
        <f t="shared" si="38"/>
        <v>40517320.600000001</v>
      </c>
      <c r="O73" s="37">
        <f t="shared" si="39"/>
        <v>0</v>
      </c>
      <c r="P73" s="32">
        <f t="shared" si="40"/>
        <v>0</v>
      </c>
      <c r="Q73" s="37">
        <f t="shared" si="41"/>
        <v>-0.60000000000002274</v>
      </c>
      <c r="R73" s="32">
        <f t="shared" si="42"/>
        <v>-39503.4000000015</v>
      </c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</row>
    <row r="74" spans="1:62" s="39" customFormat="1" ht="15.95" customHeight="1">
      <c r="A74" s="43">
        <v>5.04</v>
      </c>
      <c r="B74" s="44" t="s">
        <v>101</v>
      </c>
      <c r="C74" s="45" t="s">
        <v>39</v>
      </c>
      <c r="D74" s="46">
        <v>36169</v>
      </c>
      <c r="E74" s="47">
        <v>98.518199999999993</v>
      </c>
      <c r="F74" s="32">
        <f t="shared" si="35"/>
        <v>3563304.7757999999</v>
      </c>
      <c r="G74" s="33"/>
      <c r="H74" s="32">
        <f t="shared" si="36"/>
        <v>0</v>
      </c>
      <c r="I74" s="40"/>
      <c r="J74" s="48"/>
      <c r="K74" s="220">
        <f>+'[4]BALANCE DE OBRA'!$M$78</f>
        <v>0</v>
      </c>
      <c r="L74" s="49">
        <f t="shared" si="37"/>
        <v>0</v>
      </c>
      <c r="M74" s="216">
        <f>+K74+I74</f>
        <v>0</v>
      </c>
      <c r="N74" s="32">
        <f t="shared" si="38"/>
        <v>0</v>
      </c>
      <c r="O74" s="37">
        <f t="shared" si="39"/>
        <v>0</v>
      </c>
      <c r="P74" s="32">
        <f t="shared" si="40"/>
        <v>0</v>
      </c>
      <c r="Q74" s="37">
        <f t="shared" si="41"/>
        <v>-98.518199999999993</v>
      </c>
      <c r="R74" s="32">
        <f t="shared" si="42"/>
        <v>-3563304.7757999999</v>
      </c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</row>
    <row r="75" spans="1:62" s="39" customFormat="1" ht="15.95" customHeight="1">
      <c r="A75" s="43">
        <v>5.05</v>
      </c>
      <c r="B75" s="44" t="s">
        <v>102</v>
      </c>
      <c r="C75" s="45" t="s">
        <v>104</v>
      </c>
      <c r="D75" s="46">
        <v>37792</v>
      </c>
      <c r="E75" s="47">
        <v>33.75</v>
      </c>
      <c r="F75" s="32">
        <f t="shared" si="35"/>
        <v>1275480</v>
      </c>
      <c r="G75" s="33"/>
      <c r="H75" s="32">
        <f t="shared" si="36"/>
        <v>0</v>
      </c>
      <c r="I75" s="40"/>
      <c r="J75" s="48"/>
      <c r="K75" s="220"/>
      <c r="L75" s="49">
        <f t="shared" si="37"/>
        <v>0</v>
      </c>
      <c r="M75" s="216">
        <f>3.69+6.15+5.95</f>
        <v>15.79</v>
      </c>
      <c r="N75" s="32">
        <f t="shared" si="38"/>
        <v>596735.67999999993</v>
      </c>
      <c r="O75" s="37">
        <f t="shared" si="39"/>
        <v>0</v>
      </c>
      <c r="P75" s="32">
        <f t="shared" si="40"/>
        <v>0</v>
      </c>
      <c r="Q75" s="37">
        <f t="shared" si="41"/>
        <v>-17.96</v>
      </c>
      <c r="R75" s="32">
        <f t="shared" si="42"/>
        <v>-678744.32000000007</v>
      </c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</row>
    <row r="76" spans="1:62" s="39" customFormat="1" ht="15.95" customHeight="1">
      <c r="A76" s="43">
        <v>5.0599999999999996</v>
      </c>
      <c r="B76" s="44" t="s">
        <v>103</v>
      </c>
      <c r="C76" s="45" t="s">
        <v>104</v>
      </c>
      <c r="D76" s="46">
        <v>29481</v>
      </c>
      <c r="E76" s="47">
        <v>263.95</v>
      </c>
      <c r="F76" s="32">
        <f t="shared" si="35"/>
        <v>7781509.9499999993</v>
      </c>
      <c r="G76" s="33"/>
      <c r="H76" s="32">
        <f t="shared" si="36"/>
        <v>0</v>
      </c>
      <c r="I76" s="40"/>
      <c r="J76" s="48"/>
      <c r="K76" s="220"/>
      <c r="L76" s="49">
        <f t="shared" si="37"/>
        <v>0</v>
      </c>
      <c r="M76" s="216">
        <f>11.85+2.7+1.46+1.15+2.11+1.2+2.4+23.74+1.14+1.25+1.14+4.27+4.06+1.09+0.8+0.63+1.48+1.25+1.48+2+13.96+2+3.8+0.76+6.35+(6.35+0.76+3.8+2.7+0.4+0.4+1.2+4.45+1.8+3+3+2)*2</f>
        <v>153.79</v>
      </c>
      <c r="N76" s="32">
        <f t="shared" si="38"/>
        <v>4533882.99</v>
      </c>
      <c r="O76" s="37">
        <f t="shared" si="39"/>
        <v>0</v>
      </c>
      <c r="P76" s="32">
        <f t="shared" si="40"/>
        <v>0</v>
      </c>
      <c r="Q76" s="37">
        <f t="shared" si="41"/>
        <v>-110.16</v>
      </c>
      <c r="R76" s="32">
        <f t="shared" si="42"/>
        <v>-3247626.96</v>
      </c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</row>
    <row r="77" spans="1:62" s="60" customFormat="1" ht="15.95" customHeight="1">
      <c r="A77" s="50"/>
      <c r="B77" s="51"/>
      <c r="C77" s="52"/>
      <c r="D77" s="53"/>
      <c r="E77" s="47"/>
      <c r="F77" s="54"/>
      <c r="G77" s="47"/>
      <c r="H77" s="54"/>
      <c r="I77" s="40"/>
      <c r="J77" s="55"/>
      <c r="K77" s="220"/>
      <c r="L77" s="56"/>
      <c r="M77" s="216"/>
      <c r="N77" s="54"/>
      <c r="O77" s="57"/>
      <c r="P77" s="58"/>
      <c r="Q77" s="57"/>
      <c r="R77" s="54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</row>
    <row r="78" spans="1:62" s="39" customFormat="1" ht="15.95" customHeight="1">
      <c r="A78" s="27">
        <v>6</v>
      </c>
      <c r="B78" s="61" t="s">
        <v>105</v>
      </c>
      <c r="C78" s="45"/>
      <c r="D78" s="46"/>
      <c r="E78" s="47"/>
      <c r="F78" s="32"/>
      <c r="G78" s="33"/>
      <c r="H78" s="32"/>
      <c r="I78" s="40"/>
      <c r="J78" s="48"/>
      <c r="K78" s="220"/>
      <c r="L78" s="49"/>
      <c r="M78" s="216"/>
      <c r="N78" s="32"/>
      <c r="O78" s="37"/>
      <c r="P78" s="32"/>
      <c r="Q78" s="37"/>
      <c r="R78" s="3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</row>
    <row r="79" spans="1:62" s="39" customFormat="1" ht="15.95" customHeight="1">
      <c r="A79" s="43">
        <v>6.01</v>
      </c>
      <c r="B79" s="44" t="s">
        <v>293</v>
      </c>
      <c r="C79" s="45" t="s">
        <v>39</v>
      </c>
      <c r="D79" s="46">
        <v>11320</v>
      </c>
      <c r="E79" s="47">
        <v>707.6</v>
      </c>
      <c r="F79" s="32">
        <f t="shared" ref="F79:F86" si="43">+E79*D79</f>
        <v>8010032</v>
      </c>
      <c r="G79" s="33"/>
      <c r="H79" s="32">
        <f t="shared" ref="H79:H86" si="44">+G79*D79</f>
        <v>0</v>
      </c>
      <c r="I79" s="40"/>
      <c r="J79" s="48"/>
      <c r="K79" s="220">
        <f>968.11-213.26</f>
        <v>754.85</v>
      </c>
      <c r="L79" s="49">
        <f t="shared" ref="L79:L86" si="45">+K79*D79</f>
        <v>8544902</v>
      </c>
      <c r="M79" s="216">
        <f>+K79+54+16</f>
        <v>824.85</v>
      </c>
      <c r="N79" s="32">
        <f t="shared" ref="N79:N86" si="46">+M79*D79</f>
        <v>9337302</v>
      </c>
      <c r="O79" s="37">
        <f t="shared" ref="O79:O86" si="47">IF(M79&gt;(G79+E79),M79-(G79+E79),0)</f>
        <v>117.25</v>
      </c>
      <c r="P79" s="32">
        <f t="shared" ref="P79:P86" si="48">+O79*D79</f>
        <v>1327270</v>
      </c>
      <c r="Q79" s="37">
        <f t="shared" ref="Q79:Q86" si="49">IF(M79&lt;(G79+E79),M79-(G79+E79),0)</f>
        <v>0</v>
      </c>
      <c r="R79" s="32">
        <f t="shared" ref="R79:R86" si="50">+Q79*D79</f>
        <v>0</v>
      </c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</row>
    <row r="80" spans="1:62" s="39" customFormat="1" ht="15.95" customHeight="1">
      <c r="A80" s="43">
        <v>6.02</v>
      </c>
      <c r="B80" s="44" t="s">
        <v>107</v>
      </c>
      <c r="C80" s="45" t="s">
        <v>41</v>
      </c>
      <c r="D80" s="46">
        <v>2682</v>
      </c>
      <c r="E80" s="47">
        <v>616</v>
      </c>
      <c r="F80" s="32">
        <f t="shared" si="43"/>
        <v>1652112</v>
      </c>
      <c r="G80" s="33"/>
      <c r="H80" s="32">
        <f t="shared" si="44"/>
        <v>0</v>
      </c>
      <c r="I80" s="40"/>
      <c r="J80" s="48"/>
      <c r="K80" s="220">
        <v>331.15</v>
      </c>
      <c r="L80" s="49">
        <f t="shared" si="45"/>
        <v>888144.29999999993</v>
      </c>
      <c r="M80" s="216">
        <v>331.15</v>
      </c>
      <c r="N80" s="32">
        <f t="shared" si="46"/>
        <v>888144.29999999993</v>
      </c>
      <c r="O80" s="37">
        <f t="shared" si="47"/>
        <v>0</v>
      </c>
      <c r="P80" s="32">
        <f t="shared" si="48"/>
        <v>0</v>
      </c>
      <c r="Q80" s="37">
        <f t="shared" si="49"/>
        <v>-284.85000000000002</v>
      </c>
      <c r="R80" s="32">
        <f t="shared" si="50"/>
        <v>-763967.70000000007</v>
      </c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</row>
    <row r="81" spans="1:62" s="39" customFormat="1" ht="15.95" customHeight="1">
      <c r="A81" s="43">
        <v>6.03</v>
      </c>
      <c r="B81" s="44" t="s">
        <v>108</v>
      </c>
      <c r="C81" s="45" t="s">
        <v>39</v>
      </c>
      <c r="D81" s="46">
        <v>6042</v>
      </c>
      <c r="E81" s="47">
        <v>616</v>
      </c>
      <c r="F81" s="32">
        <f t="shared" si="43"/>
        <v>3721872</v>
      </c>
      <c r="G81" s="33"/>
      <c r="H81" s="32">
        <f t="shared" si="44"/>
        <v>0</v>
      </c>
      <c r="I81" s="40"/>
      <c r="J81" s="48"/>
      <c r="K81" s="220"/>
      <c r="L81" s="49">
        <f t="shared" si="45"/>
        <v>0</v>
      </c>
      <c r="M81" s="216">
        <f t="shared" ref="M81:M86" si="51">+K81+I81</f>
        <v>0</v>
      </c>
      <c r="N81" s="32">
        <f t="shared" si="46"/>
        <v>0</v>
      </c>
      <c r="O81" s="37">
        <f t="shared" si="47"/>
        <v>0</v>
      </c>
      <c r="P81" s="32">
        <f t="shared" si="48"/>
        <v>0</v>
      </c>
      <c r="Q81" s="37">
        <f t="shared" si="49"/>
        <v>-616</v>
      </c>
      <c r="R81" s="32">
        <f t="shared" si="50"/>
        <v>-3721872</v>
      </c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</row>
    <row r="82" spans="1:62" s="39" customFormat="1" ht="15.95" customHeight="1">
      <c r="A82" s="43">
        <v>6.04</v>
      </c>
      <c r="B82" s="44" t="s">
        <v>109</v>
      </c>
      <c r="C82" s="45" t="s">
        <v>41</v>
      </c>
      <c r="D82" s="46">
        <v>25634</v>
      </c>
      <c r="E82" s="47">
        <v>150.91999999999999</v>
      </c>
      <c r="F82" s="32">
        <f t="shared" si="43"/>
        <v>3868683.28</v>
      </c>
      <c r="G82" s="33"/>
      <c r="H82" s="32">
        <f t="shared" si="44"/>
        <v>0</v>
      </c>
      <c r="I82" s="40"/>
      <c r="J82" s="48"/>
      <c r="K82" s="220"/>
      <c r="L82" s="49">
        <f t="shared" si="45"/>
        <v>0</v>
      </c>
      <c r="M82" s="216">
        <v>379.78</v>
      </c>
      <c r="N82" s="32">
        <f t="shared" si="46"/>
        <v>9735280.5199999996</v>
      </c>
      <c r="O82" s="37">
        <f t="shared" si="47"/>
        <v>228.85999999999999</v>
      </c>
      <c r="P82" s="32">
        <f t="shared" si="48"/>
        <v>5866597.2399999993</v>
      </c>
      <c r="Q82" s="37">
        <f t="shared" si="49"/>
        <v>0</v>
      </c>
      <c r="R82" s="32">
        <f t="shared" si="50"/>
        <v>0</v>
      </c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</row>
    <row r="83" spans="1:62" s="39" customFormat="1" ht="15.95" customHeight="1">
      <c r="A83" s="43">
        <v>6.05</v>
      </c>
      <c r="B83" s="44" t="s">
        <v>110</v>
      </c>
      <c r="C83" s="45" t="s">
        <v>41</v>
      </c>
      <c r="D83" s="46">
        <v>25670</v>
      </c>
      <c r="E83" s="47">
        <v>115.25</v>
      </c>
      <c r="F83" s="32">
        <f t="shared" si="43"/>
        <v>2958467.5</v>
      </c>
      <c r="G83" s="33"/>
      <c r="H83" s="32">
        <f t="shared" si="44"/>
        <v>0</v>
      </c>
      <c r="I83" s="40"/>
      <c r="J83" s="48"/>
      <c r="K83" s="220"/>
      <c r="L83" s="49">
        <f t="shared" si="45"/>
        <v>0</v>
      </c>
      <c r="M83" s="216">
        <f>+M80</f>
        <v>331.15</v>
      </c>
      <c r="N83" s="32">
        <f t="shared" si="46"/>
        <v>8500620.5</v>
      </c>
      <c r="O83" s="37">
        <f t="shared" si="47"/>
        <v>215.89999999999998</v>
      </c>
      <c r="P83" s="32">
        <f t="shared" si="48"/>
        <v>5542152.9999999991</v>
      </c>
      <c r="Q83" s="37">
        <f t="shared" si="49"/>
        <v>0</v>
      </c>
      <c r="R83" s="32">
        <f t="shared" si="50"/>
        <v>0</v>
      </c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</row>
    <row r="84" spans="1:62" s="39" customFormat="1" ht="15.95" customHeight="1">
      <c r="A84" s="43">
        <v>6.06</v>
      </c>
      <c r="B84" s="44" t="s">
        <v>111</v>
      </c>
      <c r="C84" s="45" t="s">
        <v>41</v>
      </c>
      <c r="D84" s="46">
        <v>10140</v>
      </c>
      <c r="E84" s="47">
        <v>397.5</v>
      </c>
      <c r="F84" s="32">
        <f t="shared" si="43"/>
        <v>4030650</v>
      </c>
      <c r="G84" s="33"/>
      <c r="H84" s="32">
        <f t="shared" si="44"/>
        <v>0</v>
      </c>
      <c r="I84" s="40"/>
      <c r="J84" s="48"/>
      <c r="K84" s="220"/>
      <c r="L84" s="49">
        <f t="shared" si="45"/>
        <v>0</v>
      </c>
      <c r="M84" s="216">
        <f t="shared" si="51"/>
        <v>0</v>
      </c>
      <c r="N84" s="32">
        <f t="shared" si="46"/>
        <v>0</v>
      </c>
      <c r="O84" s="37">
        <f t="shared" si="47"/>
        <v>0</v>
      </c>
      <c r="P84" s="32">
        <f t="shared" si="48"/>
        <v>0</v>
      </c>
      <c r="Q84" s="37">
        <f t="shared" si="49"/>
        <v>-397.5</v>
      </c>
      <c r="R84" s="32">
        <f t="shared" si="50"/>
        <v>-4030650</v>
      </c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</row>
    <row r="85" spans="1:62" s="39" customFormat="1" ht="15.95" customHeight="1">
      <c r="A85" s="43">
        <v>6.07</v>
      </c>
      <c r="B85" s="44" t="s">
        <v>292</v>
      </c>
      <c r="C85" s="45" t="s">
        <v>49</v>
      </c>
      <c r="D85" s="46">
        <v>11320</v>
      </c>
      <c r="E85" s="47">
        <v>256.10000000000002</v>
      </c>
      <c r="F85" s="32">
        <f t="shared" si="43"/>
        <v>2899052.0000000005</v>
      </c>
      <c r="G85" s="33"/>
      <c r="H85" s="32">
        <f t="shared" si="44"/>
        <v>0</v>
      </c>
      <c r="I85" s="40"/>
      <c r="J85" s="48"/>
      <c r="K85" s="220">
        <v>255</v>
      </c>
      <c r="L85" s="49">
        <f t="shared" si="45"/>
        <v>2886600</v>
      </c>
      <c r="M85" s="216">
        <f>+K85+I85+533.16</f>
        <v>788.16</v>
      </c>
      <c r="N85" s="32">
        <f t="shared" si="46"/>
        <v>8921971.1999999993</v>
      </c>
      <c r="O85" s="37">
        <f t="shared" si="47"/>
        <v>532.05999999999995</v>
      </c>
      <c r="P85" s="32">
        <f t="shared" si="48"/>
        <v>6022919.1999999993</v>
      </c>
      <c r="Q85" s="37">
        <f t="shared" si="49"/>
        <v>0</v>
      </c>
      <c r="R85" s="32">
        <f t="shared" si="50"/>
        <v>0</v>
      </c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</row>
    <row r="86" spans="1:62" s="39" customFormat="1" ht="15.95" customHeight="1">
      <c r="A86" s="43">
        <v>6.08</v>
      </c>
      <c r="B86" s="44" t="s">
        <v>113</v>
      </c>
      <c r="C86" s="45" t="s">
        <v>52</v>
      </c>
      <c r="D86" s="46">
        <v>16015</v>
      </c>
      <c r="E86" s="47">
        <v>4</v>
      </c>
      <c r="F86" s="32">
        <f t="shared" si="43"/>
        <v>64060</v>
      </c>
      <c r="G86" s="33"/>
      <c r="H86" s="32">
        <f t="shared" si="44"/>
        <v>0</v>
      </c>
      <c r="I86" s="40"/>
      <c r="J86" s="48"/>
      <c r="K86" s="220"/>
      <c r="L86" s="49">
        <f t="shared" si="45"/>
        <v>0</v>
      </c>
      <c r="M86" s="216">
        <f t="shared" si="51"/>
        <v>0</v>
      </c>
      <c r="N86" s="32">
        <f t="shared" si="46"/>
        <v>0</v>
      </c>
      <c r="O86" s="37">
        <f t="shared" si="47"/>
        <v>0</v>
      </c>
      <c r="P86" s="32">
        <f t="shared" si="48"/>
        <v>0</v>
      </c>
      <c r="Q86" s="37">
        <f t="shared" si="49"/>
        <v>-4</v>
      </c>
      <c r="R86" s="32">
        <f t="shared" si="50"/>
        <v>-64060</v>
      </c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</row>
    <row r="87" spans="1:62" s="60" customFormat="1" ht="15.95" customHeight="1">
      <c r="A87" s="50"/>
      <c r="B87" s="51"/>
      <c r="C87" s="52"/>
      <c r="D87" s="53"/>
      <c r="E87" s="47"/>
      <c r="F87" s="54"/>
      <c r="G87" s="47"/>
      <c r="H87" s="54"/>
      <c r="I87" s="40"/>
      <c r="J87" s="55"/>
      <c r="K87" s="220"/>
      <c r="L87" s="56"/>
      <c r="M87" s="216"/>
      <c r="N87" s="54"/>
      <c r="O87" s="57"/>
      <c r="P87" s="58"/>
      <c r="Q87" s="57"/>
      <c r="R87" s="54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</row>
    <row r="88" spans="1:62" s="39" customFormat="1" ht="15.95" customHeight="1">
      <c r="A88" s="27">
        <v>7</v>
      </c>
      <c r="B88" s="61" t="s">
        <v>114</v>
      </c>
      <c r="C88" s="45"/>
      <c r="D88" s="46"/>
      <c r="E88" s="47"/>
      <c r="F88" s="32"/>
      <c r="G88" s="33"/>
      <c r="H88" s="32"/>
      <c r="I88" s="40"/>
      <c r="J88" s="48"/>
      <c r="K88" s="220"/>
      <c r="L88" s="49"/>
      <c r="M88" s="216"/>
      <c r="N88" s="32"/>
      <c r="O88" s="37"/>
      <c r="P88" s="32"/>
      <c r="Q88" s="37"/>
      <c r="R88" s="32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</row>
    <row r="89" spans="1:62" s="39" customFormat="1" ht="15.95" customHeight="1">
      <c r="A89" s="43">
        <v>7.01</v>
      </c>
      <c r="B89" s="44" t="s">
        <v>115</v>
      </c>
      <c r="C89" s="45" t="s">
        <v>39</v>
      </c>
      <c r="D89" s="46">
        <v>29499</v>
      </c>
      <c r="E89" s="47">
        <v>397</v>
      </c>
      <c r="F89" s="32">
        <f>+E89*D89</f>
        <v>11711103</v>
      </c>
      <c r="G89" s="33"/>
      <c r="H89" s="32">
        <f>+G89*D89</f>
        <v>0</v>
      </c>
      <c r="I89" s="40"/>
      <c r="J89" s="48"/>
      <c r="K89" s="220">
        <f>+'[4]BALANCE DE OBRA'!$M$98</f>
        <v>0</v>
      </c>
      <c r="L89" s="49">
        <f>+K89*D89</f>
        <v>0</v>
      </c>
      <c r="M89" s="216">
        <f>211.7</f>
        <v>211.7</v>
      </c>
      <c r="N89" s="32">
        <f>+M89*D89</f>
        <v>6244938.2999999998</v>
      </c>
      <c r="O89" s="37">
        <f>IF(M89&gt;(G89+E89),M89-(G89+E89),0)</f>
        <v>0</v>
      </c>
      <c r="P89" s="32">
        <f>+O89*D89</f>
        <v>0</v>
      </c>
      <c r="Q89" s="37">
        <f>IF(M89&lt;(G89+E89),M89-(G89+E89),0)</f>
        <v>-185.3</v>
      </c>
      <c r="R89" s="32">
        <f>+Q89*D89</f>
        <v>-5466164.7000000002</v>
      </c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</row>
    <row r="90" spans="1:62" s="60" customFormat="1" ht="15.95" customHeight="1">
      <c r="A90" s="50"/>
      <c r="B90" s="51"/>
      <c r="C90" s="52"/>
      <c r="D90" s="53"/>
      <c r="E90" s="47"/>
      <c r="F90" s="54"/>
      <c r="G90" s="47"/>
      <c r="H90" s="54"/>
      <c r="I90" s="40"/>
      <c r="J90" s="55"/>
      <c r="K90" s="220"/>
      <c r="L90" s="56"/>
      <c r="M90" s="216"/>
      <c r="N90" s="54"/>
      <c r="O90" s="57"/>
      <c r="P90" s="54">
        <f>SUM(P89)</f>
        <v>0</v>
      </c>
      <c r="Q90" s="57"/>
      <c r="R90" s="54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</row>
    <row r="91" spans="1:62" s="39" customFormat="1" ht="15.95" customHeight="1">
      <c r="A91" s="27">
        <v>8</v>
      </c>
      <c r="B91" s="61" t="s">
        <v>116</v>
      </c>
      <c r="C91" s="45"/>
      <c r="D91" s="46"/>
      <c r="E91" s="47"/>
      <c r="F91" s="32"/>
      <c r="G91" s="33"/>
      <c r="H91" s="32"/>
      <c r="I91" s="40"/>
      <c r="J91" s="48"/>
      <c r="K91" s="220"/>
      <c r="L91" s="49"/>
      <c r="M91" s="216"/>
      <c r="N91" s="32"/>
      <c r="O91" s="37"/>
      <c r="P91" s="32"/>
      <c r="Q91" s="37"/>
      <c r="R91" s="32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</row>
    <row r="92" spans="1:62" s="39" customFormat="1" ht="15.95" customHeight="1">
      <c r="A92" s="43">
        <v>8.01</v>
      </c>
      <c r="B92" s="44" t="s">
        <v>117</v>
      </c>
      <c r="C92" s="45" t="s">
        <v>39</v>
      </c>
      <c r="D92" s="46">
        <v>37319</v>
      </c>
      <c r="E92" s="47">
        <v>209.8</v>
      </c>
      <c r="F92" s="32">
        <f>+E92*D92</f>
        <v>7829526.2000000002</v>
      </c>
      <c r="G92" s="33"/>
      <c r="H92" s="32">
        <f>+G92*D92</f>
        <v>0</v>
      </c>
      <c r="I92" s="40"/>
      <c r="J92" s="48"/>
      <c r="K92" s="220">
        <v>260</v>
      </c>
      <c r="L92" s="49">
        <f>+K92*D92</f>
        <v>9702940</v>
      </c>
      <c r="M92" s="216">
        <v>382.95</v>
      </c>
      <c r="N92" s="32">
        <f>+M92*D92</f>
        <v>14291311.049999999</v>
      </c>
      <c r="O92" s="37">
        <f>IF(M92&gt;(G92+E92),M92-(G92+E92),0)</f>
        <v>173.14999999999998</v>
      </c>
      <c r="P92" s="32">
        <f>+O92*D92</f>
        <v>6461784.8499999987</v>
      </c>
      <c r="Q92" s="37">
        <f>IF(M92&lt;(G92+E92),M92-(G92+E92),0)</f>
        <v>0</v>
      </c>
      <c r="R92" s="32">
        <f>+Q92*D92</f>
        <v>0</v>
      </c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</row>
    <row r="93" spans="1:62" s="39" customFormat="1" ht="15.95" customHeight="1">
      <c r="A93" s="43">
        <v>8.02</v>
      </c>
      <c r="B93" s="44" t="s">
        <v>118</v>
      </c>
      <c r="C93" s="45" t="s">
        <v>104</v>
      </c>
      <c r="D93" s="46">
        <v>222133</v>
      </c>
      <c r="E93" s="47">
        <v>19.5</v>
      </c>
      <c r="F93" s="32">
        <f>+E93*D93</f>
        <v>4331593.5</v>
      </c>
      <c r="G93" s="33"/>
      <c r="H93" s="32">
        <f>+G93*D93</f>
        <v>0</v>
      </c>
      <c r="I93" s="40"/>
      <c r="J93" s="48"/>
      <c r="K93" s="220"/>
      <c r="L93" s="49">
        <f>+K93*D93</f>
        <v>0</v>
      </c>
      <c r="M93" s="216">
        <f>+K93+I93</f>
        <v>0</v>
      </c>
      <c r="N93" s="32">
        <f>+M93*D93</f>
        <v>0</v>
      </c>
      <c r="O93" s="37">
        <f>IF(M93&gt;(G93+E93),M93-(G93+E93),0)</f>
        <v>0</v>
      </c>
      <c r="P93" s="32">
        <f>+O93*D93</f>
        <v>0</v>
      </c>
      <c r="Q93" s="37">
        <f>IF(M93&lt;(G93+E93),M93-(G93+E93),0)</f>
        <v>-19.5</v>
      </c>
      <c r="R93" s="32">
        <f>+Q93*D93</f>
        <v>-4331593.5</v>
      </c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</row>
    <row r="94" spans="1:62" s="60" customFormat="1" ht="15.95" customHeight="1">
      <c r="A94" s="50"/>
      <c r="B94" s="51"/>
      <c r="C94" s="52"/>
      <c r="D94" s="53"/>
      <c r="E94" s="47"/>
      <c r="F94" s="54"/>
      <c r="G94" s="47"/>
      <c r="H94" s="54"/>
      <c r="I94" s="40"/>
      <c r="J94" s="55"/>
      <c r="K94" s="220"/>
      <c r="L94" s="56"/>
      <c r="M94" s="216"/>
      <c r="N94" s="54"/>
      <c r="O94" s="57"/>
      <c r="P94" s="58"/>
      <c r="Q94" s="57"/>
      <c r="R94" s="54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</row>
    <row r="95" spans="1:62" s="39" customFormat="1" ht="15.95" customHeight="1">
      <c r="A95" s="27">
        <v>9</v>
      </c>
      <c r="B95" s="61" t="s">
        <v>119</v>
      </c>
      <c r="C95" s="45"/>
      <c r="D95" s="46"/>
      <c r="E95" s="47"/>
      <c r="F95" s="32"/>
      <c r="G95" s="33"/>
      <c r="H95" s="32"/>
      <c r="I95" s="40"/>
      <c r="J95" s="48"/>
      <c r="K95" s="220"/>
      <c r="L95" s="49"/>
      <c r="M95" s="216"/>
      <c r="N95" s="32"/>
      <c r="O95" s="37"/>
      <c r="P95" s="32"/>
      <c r="Q95" s="37"/>
      <c r="R95" s="32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</row>
    <row r="96" spans="1:62" s="39" customFormat="1" ht="15.95" customHeight="1">
      <c r="A96" s="43">
        <v>9.01</v>
      </c>
      <c r="B96" s="44" t="s">
        <v>120</v>
      </c>
      <c r="C96" s="45" t="s">
        <v>52</v>
      </c>
      <c r="D96" s="46">
        <v>359718</v>
      </c>
      <c r="E96" s="47">
        <v>10</v>
      </c>
      <c r="F96" s="32">
        <f>+E96*D96</f>
        <v>3597180</v>
      </c>
      <c r="G96" s="33"/>
      <c r="H96" s="32">
        <f>+G96*D96</f>
        <v>0</v>
      </c>
      <c r="I96" s="40"/>
      <c r="J96" s="48"/>
      <c r="K96" s="220">
        <f>+'[4]BALANCE DE OBRA'!$M$105</f>
        <v>0</v>
      </c>
      <c r="L96" s="49">
        <f>+K96*D96</f>
        <v>0</v>
      </c>
      <c r="M96" s="216">
        <f>+K96+I96</f>
        <v>0</v>
      </c>
      <c r="N96" s="32">
        <f>+M96*D96</f>
        <v>0</v>
      </c>
      <c r="O96" s="37">
        <f>IF(M96&gt;(G96+E96),M96-(G96+E96),0)</f>
        <v>0</v>
      </c>
      <c r="P96" s="32">
        <f>+O96*D96</f>
        <v>0</v>
      </c>
      <c r="Q96" s="37">
        <f>IF(M96&lt;(G96+E96),M96-(G96+E96),0)</f>
        <v>-10</v>
      </c>
      <c r="R96" s="32">
        <f>+Q96*D96</f>
        <v>-3597180</v>
      </c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</row>
    <row r="97" spans="1:62" s="39" customFormat="1" ht="15.95" customHeight="1">
      <c r="A97" s="43">
        <v>9.02</v>
      </c>
      <c r="B97" s="44" t="s">
        <v>121</v>
      </c>
      <c r="C97" s="45" t="s">
        <v>104</v>
      </c>
      <c r="D97" s="46">
        <v>154859</v>
      </c>
      <c r="E97" s="47">
        <v>16</v>
      </c>
      <c r="F97" s="32">
        <f>+E97*D97</f>
        <v>2477744</v>
      </c>
      <c r="G97" s="33"/>
      <c r="H97" s="32">
        <f>+G97*D97</f>
        <v>0</v>
      </c>
      <c r="I97" s="40"/>
      <c r="J97" s="48"/>
      <c r="K97" s="220">
        <f>+'[4]BALANCE DE OBRA'!$M$106</f>
        <v>0</v>
      </c>
      <c r="L97" s="49">
        <f>+K97*D97</f>
        <v>0</v>
      </c>
      <c r="M97" s="216">
        <f>+K97+I97</f>
        <v>0</v>
      </c>
      <c r="N97" s="32">
        <f>+M97*D97</f>
        <v>0</v>
      </c>
      <c r="O97" s="37">
        <f>IF(M97&gt;(G97+E97),M97-(G97+E97),0)</f>
        <v>0</v>
      </c>
      <c r="P97" s="32">
        <f>+O97*D97</f>
        <v>0</v>
      </c>
      <c r="Q97" s="37">
        <f>IF(M97&lt;(G97+E97),M97-(G97+E97),0)</f>
        <v>-16</v>
      </c>
      <c r="R97" s="32">
        <f>+Q97*D97</f>
        <v>-2477744</v>
      </c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</row>
    <row r="98" spans="1:62" s="39" customFormat="1" ht="15.95" customHeight="1">
      <c r="A98" s="43">
        <v>9.0299999999999994</v>
      </c>
      <c r="B98" s="44" t="s">
        <v>122</v>
      </c>
      <c r="C98" s="45" t="s">
        <v>123</v>
      </c>
      <c r="D98" s="46">
        <v>450899</v>
      </c>
      <c r="E98" s="47">
        <v>10</v>
      </c>
      <c r="F98" s="32">
        <f>+E98*D98</f>
        <v>4508990</v>
      </c>
      <c r="G98" s="33"/>
      <c r="H98" s="32">
        <f>+G98*D98</f>
        <v>0</v>
      </c>
      <c r="I98" s="40"/>
      <c r="J98" s="48"/>
      <c r="K98" s="220"/>
      <c r="L98" s="49">
        <f>+K98*D98</f>
        <v>0</v>
      </c>
      <c r="M98" s="216">
        <f>+K98+I98</f>
        <v>0</v>
      </c>
      <c r="N98" s="32">
        <f>+M98*D98</f>
        <v>0</v>
      </c>
      <c r="O98" s="37">
        <f>IF(M98&gt;(G98+E98),M98-(G98+E98),0)</f>
        <v>0</v>
      </c>
      <c r="P98" s="32">
        <f>+O98*D98</f>
        <v>0</v>
      </c>
      <c r="Q98" s="37">
        <f>IF(M98&lt;(G98+E98),M98-(G98+E98),0)</f>
        <v>-10</v>
      </c>
      <c r="R98" s="32">
        <f>+Q98*D98</f>
        <v>-4508990</v>
      </c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</row>
    <row r="99" spans="1:62" s="39" customFormat="1" ht="15.95" customHeight="1">
      <c r="A99" s="43">
        <v>9.0399999999999991</v>
      </c>
      <c r="B99" s="44" t="s">
        <v>124</v>
      </c>
      <c r="C99" s="45" t="s">
        <v>123</v>
      </c>
      <c r="D99" s="46">
        <v>413099</v>
      </c>
      <c r="E99" s="47">
        <v>10</v>
      </c>
      <c r="F99" s="32">
        <f>+E99*D99</f>
        <v>4130990</v>
      </c>
      <c r="G99" s="33"/>
      <c r="H99" s="32">
        <f>+G99*D99</f>
        <v>0</v>
      </c>
      <c r="I99" s="40"/>
      <c r="J99" s="48"/>
      <c r="K99" s="220"/>
      <c r="L99" s="49">
        <f>+K99*D99</f>
        <v>0</v>
      </c>
      <c r="M99" s="216">
        <f>+K99+I99</f>
        <v>0</v>
      </c>
      <c r="N99" s="32">
        <f>+M99*D99</f>
        <v>0</v>
      </c>
      <c r="O99" s="37">
        <f>IF(M99&gt;(G99+E99),M99-(G99+E99),0)</f>
        <v>0</v>
      </c>
      <c r="P99" s="32">
        <f>+O99*D99</f>
        <v>0</v>
      </c>
      <c r="Q99" s="37">
        <f>IF(M99&lt;(G99+E99),M99-(G99+E99),0)</f>
        <v>-10</v>
      </c>
      <c r="R99" s="32">
        <f>+Q99*D99</f>
        <v>-4130990</v>
      </c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</row>
    <row r="100" spans="1:62" s="39" customFormat="1" ht="15.95" customHeight="1">
      <c r="A100" s="43">
        <v>9.0500000000000007</v>
      </c>
      <c r="B100" s="44" t="s">
        <v>125</v>
      </c>
      <c r="C100" s="45" t="s">
        <v>123</v>
      </c>
      <c r="D100" s="46">
        <v>564299</v>
      </c>
      <c r="E100" s="47">
        <v>2</v>
      </c>
      <c r="F100" s="32">
        <f>+E100*D100</f>
        <v>1128598</v>
      </c>
      <c r="G100" s="33"/>
      <c r="H100" s="32">
        <f>+G100*D100</f>
        <v>0</v>
      </c>
      <c r="I100" s="40"/>
      <c r="J100" s="48"/>
      <c r="K100" s="220"/>
      <c r="L100" s="49">
        <f>+K100*D100</f>
        <v>0</v>
      </c>
      <c r="M100" s="216">
        <f>+K100+I100</f>
        <v>0</v>
      </c>
      <c r="N100" s="32">
        <f>+M100*D100</f>
        <v>0</v>
      </c>
      <c r="O100" s="37">
        <f>IF(M100&gt;(G100+E100),M100-(G100+E100),0)</f>
        <v>0</v>
      </c>
      <c r="P100" s="32">
        <f>+O100*D100</f>
        <v>0</v>
      </c>
      <c r="Q100" s="37">
        <f>IF(M100&lt;(G100+E100),M100-(G100+E100),0)</f>
        <v>-2</v>
      </c>
      <c r="R100" s="32">
        <f>+Q100*D100</f>
        <v>-1128598</v>
      </c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</row>
    <row r="101" spans="1:62" s="60" customFormat="1" ht="15.95" customHeight="1">
      <c r="A101" s="50"/>
      <c r="B101" s="51"/>
      <c r="C101" s="52"/>
      <c r="D101" s="53"/>
      <c r="E101" s="47"/>
      <c r="F101" s="54"/>
      <c r="G101" s="47"/>
      <c r="H101" s="54"/>
      <c r="I101" s="40"/>
      <c r="J101" s="55"/>
      <c r="K101" s="220"/>
      <c r="L101" s="56"/>
      <c r="M101" s="216"/>
      <c r="N101" s="54"/>
      <c r="O101" s="57"/>
      <c r="P101" s="54"/>
      <c r="Q101" s="57"/>
      <c r="R101" s="54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</row>
    <row r="102" spans="1:62" s="39" customFormat="1" ht="15.95" customHeight="1">
      <c r="A102" s="27">
        <v>10</v>
      </c>
      <c r="B102" s="61" t="s">
        <v>126</v>
      </c>
      <c r="C102" s="45"/>
      <c r="D102" s="46"/>
      <c r="E102" s="47"/>
      <c r="F102" s="32"/>
      <c r="G102" s="33"/>
      <c r="H102" s="32"/>
      <c r="I102" s="40"/>
      <c r="J102" s="48"/>
      <c r="K102" s="220"/>
      <c r="L102" s="49"/>
      <c r="M102" s="216"/>
      <c r="N102" s="32"/>
      <c r="O102" s="37"/>
      <c r="P102" s="32"/>
      <c r="Q102" s="37"/>
      <c r="R102" s="32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</row>
    <row r="103" spans="1:62" s="39" customFormat="1" ht="15.95" customHeight="1">
      <c r="A103" s="43">
        <v>10.01</v>
      </c>
      <c r="B103" s="44" t="s">
        <v>127</v>
      </c>
      <c r="C103" s="45" t="s">
        <v>128</v>
      </c>
      <c r="D103" s="46">
        <v>356960</v>
      </c>
      <c r="E103" s="47">
        <v>1</v>
      </c>
      <c r="F103" s="32">
        <f>+E103*D103</f>
        <v>356960</v>
      </c>
      <c r="G103" s="33"/>
      <c r="H103" s="32">
        <f>+G103*D103</f>
        <v>0</v>
      </c>
      <c r="I103" s="40"/>
      <c r="J103" s="48"/>
      <c r="K103" s="220"/>
      <c r="L103" s="49">
        <f>+K103*D103</f>
        <v>0</v>
      </c>
      <c r="M103" s="216">
        <v>1</v>
      </c>
      <c r="N103" s="32">
        <f>+M103*D103</f>
        <v>356960</v>
      </c>
      <c r="O103" s="37">
        <f>IF(M103&gt;(G103+E103),M103-(G103+E103),0)</f>
        <v>0</v>
      </c>
      <c r="P103" s="32">
        <f>+O103*D103</f>
        <v>0</v>
      </c>
      <c r="Q103" s="37">
        <f>IF(M103&lt;(G103+E103),M103-(G103+E103),0)</f>
        <v>0</v>
      </c>
      <c r="R103" s="32">
        <f>+Q103*D103</f>
        <v>0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</row>
    <row r="104" spans="1:62" s="39" customFormat="1" ht="15.95" customHeight="1">
      <c r="A104" s="43">
        <v>10.02</v>
      </c>
      <c r="B104" s="44" t="s">
        <v>129</v>
      </c>
      <c r="C104" s="45" t="s">
        <v>128</v>
      </c>
      <c r="D104" s="46">
        <v>750000</v>
      </c>
      <c r="E104" s="47">
        <v>1</v>
      </c>
      <c r="F104" s="32">
        <f>+E104*D104</f>
        <v>750000</v>
      </c>
      <c r="G104" s="33"/>
      <c r="H104" s="32">
        <f>+G104*D104</f>
        <v>0</v>
      </c>
      <c r="I104" s="40"/>
      <c r="J104" s="48"/>
      <c r="K104" s="220"/>
      <c r="L104" s="49">
        <f>+K104*D104</f>
        <v>0</v>
      </c>
      <c r="M104" s="216">
        <v>1</v>
      </c>
      <c r="N104" s="32">
        <f>+M104*D104</f>
        <v>750000</v>
      </c>
      <c r="O104" s="37">
        <f>IF(M104&gt;(G104+E104),M104-(G104+E104),0)</f>
        <v>0</v>
      </c>
      <c r="P104" s="32">
        <f>+O104*D104</f>
        <v>0</v>
      </c>
      <c r="Q104" s="37">
        <f>IF(M104&lt;(G104+E104),M104-(G104+E104),0)</f>
        <v>0</v>
      </c>
      <c r="R104" s="32">
        <f>+Q104*D104</f>
        <v>0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</row>
    <row r="105" spans="1:62" s="60" customFormat="1" ht="15.95" customHeight="1">
      <c r="A105" s="50"/>
      <c r="B105" s="51"/>
      <c r="C105" s="52"/>
      <c r="D105" s="53"/>
      <c r="E105" s="47"/>
      <c r="F105" s="54"/>
      <c r="G105" s="47"/>
      <c r="H105" s="54"/>
      <c r="I105" s="40"/>
      <c r="J105" s="55"/>
      <c r="K105" s="220"/>
      <c r="L105" s="56"/>
      <c r="M105" s="216"/>
      <c r="N105" s="54"/>
      <c r="O105" s="57"/>
      <c r="P105" s="54"/>
      <c r="Q105" s="57"/>
      <c r="R105" s="54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</row>
    <row r="106" spans="1:62" s="39" customFormat="1" ht="15">
      <c r="A106" s="27">
        <v>11</v>
      </c>
      <c r="B106" s="62" t="s">
        <v>130</v>
      </c>
      <c r="C106" s="45"/>
      <c r="D106" s="46"/>
      <c r="E106" s="47"/>
      <c r="F106" s="32"/>
      <c r="G106" s="33"/>
      <c r="H106" s="32"/>
      <c r="I106" s="40"/>
      <c r="J106" s="48"/>
      <c r="K106" s="220"/>
      <c r="L106" s="49"/>
      <c r="M106" s="216"/>
      <c r="N106" s="32"/>
      <c r="O106" s="37"/>
      <c r="P106" s="32"/>
      <c r="Q106" s="37"/>
      <c r="R106" s="32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</row>
    <row r="107" spans="1:62" s="39" customFormat="1" ht="15.95" customHeight="1">
      <c r="A107" s="43">
        <v>11.01</v>
      </c>
      <c r="B107" s="44" t="s">
        <v>131</v>
      </c>
      <c r="C107" s="45" t="s">
        <v>49</v>
      </c>
      <c r="D107" s="46">
        <v>81400</v>
      </c>
      <c r="E107" s="47">
        <v>140</v>
      </c>
      <c r="F107" s="32">
        <f t="shared" ref="F107:F128" si="52">+E107*D107</f>
        <v>11396000</v>
      </c>
      <c r="G107" s="33"/>
      <c r="H107" s="32">
        <f t="shared" ref="H107:H128" si="53">+G107*D107</f>
        <v>0</v>
      </c>
      <c r="I107" s="40"/>
      <c r="J107" s="48"/>
      <c r="K107" s="220"/>
      <c r="L107" s="63">
        <f t="shared" ref="L107:L128" si="54">+K107*D107</f>
        <v>0</v>
      </c>
      <c r="M107" s="216">
        <v>100</v>
      </c>
      <c r="N107" s="32">
        <f t="shared" ref="N107:N128" si="55">+M107*D107</f>
        <v>8140000</v>
      </c>
      <c r="O107" s="37">
        <f t="shared" ref="O107:O128" si="56">IF(M107&gt;(G107+E107),M107-(G107+E107),0)</f>
        <v>0</v>
      </c>
      <c r="P107" s="32">
        <f t="shared" ref="P107:P128" si="57">+O107*D107</f>
        <v>0</v>
      </c>
      <c r="Q107" s="37">
        <f t="shared" ref="Q107:Q128" si="58">IF(M107&lt;(G107+E107),M107-(G107+E107),0)</f>
        <v>-40</v>
      </c>
      <c r="R107" s="32">
        <f t="shared" ref="R107:R128" si="59">+Q107*D107</f>
        <v>-3256000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</row>
    <row r="108" spans="1:62" s="39" customFormat="1" ht="15.95" customHeight="1">
      <c r="A108" s="43">
        <v>11.02</v>
      </c>
      <c r="B108" s="44" t="s">
        <v>132</v>
      </c>
      <c r="C108" s="45" t="s">
        <v>45</v>
      </c>
      <c r="D108" s="46">
        <v>1709400</v>
      </c>
      <c r="E108" s="47">
        <v>2</v>
      </c>
      <c r="F108" s="32">
        <f t="shared" si="52"/>
        <v>3418800</v>
      </c>
      <c r="G108" s="33"/>
      <c r="H108" s="32">
        <f t="shared" si="53"/>
        <v>0</v>
      </c>
      <c r="I108" s="40"/>
      <c r="J108" s="48"/>
      <c r="K108" s="220"/>
      <c r="L108" s="63">
        <f t="shared" si="54"/>
        <v>0</v>
      </c>
      <c r="M108" s="216">
        <v>4</v>
      </c>
      <c r="N108" s="32">
        <f t="shared" si="55"/>
        <v>6837600</v>
      </c>
      <c r="O108" s="37">
        <f t="shared" si="56"/>
        <v>2</v>
      </c>
      <c r="P108" s="32">
        <f t="shared" si="57"/>
        <v>3418800</v>
      </c>
      <c r="Q108" s="37">
        <f t="shared" si="58"/>
        <v>0</v>
      </c>
      <c r="R108" s="32">
        <f t="shared" si="59"/>
        <v>0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</row>
    <row r="109" spans="1:62" s="39" customFormat="1" ht="15.95" customHeight="1">
      <c r="A109" s="43">
        <v>11.03</v>
      </c>
      <c r="B109" s="44" t="s">
        <v>133</v>
      </c>
      <c r="C109" s="45" t="s">
        <v>49</v>
      </c>
      <c r="D109" s="46">
        <v>4400</v>
      </c>
      <c r="E109" s="47">
        <v>140</v>
      </c>
      <c r="F109" s="32">
        <f t="shared" si="52"/>
        <v>616000</v>
      </c>
      <c r="G109" s="33"/>
      <c r="H109" s="32">
        <f t="shared" si="53"/>
        <v>0</v>
      </c>
      <c r="I109" s="40"/>
      <c r="J109" s="48"/>
      <c r="K109" s="220"/>
      <c r="L109" s="63">
        <f t="shared" si="54"/>
        <v>0</v>
      </c>
      <c r="M109" s="216">
        <v>100</v>
      </c>
      <c r="N109" s="32">
        <f t="shared" si="55"/>
        <v>440000</v>
      </c>
      <c r="O109" s="37">
        <f t="shared" si="56"/>
        <v>0</v>
      </c>
      <c r="P109" s="32">
        <f t="shared" si="57"/>
        <v>0</v>
      </c>
      <c r="Q109" s="37">
        <f t="shared" si="58"/>
        <v>-40</v>
      </c>
      <c r="R109" s="32">
        <f t="shared" si="59"/>
        <v>-176000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</row>
    <row r="110" spans="1:62" s="39" customFormat="1" ht="15.95" customHeight="1">
      <c r="A110" s="43">
        <v>11.04</v>
      </c>
      <c r="B110" s="44" t="s">
        <v>134</v>
      </c>
      <c r="C110" s="45" t="s">
        <v>49</v>
      </c>
      <c r="D110" s="46">
        <v>198000</v>
      </c>
      <c r="E110" s="47">
        <v>55</v>
      </c>
      <c r="F110" s="32">
        <f t="shared" si="52"/>
        <v>10890000</v>
      </c>
      <c r="G110" s="33"/>
      <c r="H110" s="32">
        <f t="shared" si="53"/>
        <v>0</v>
      </c>
      <c r="I110" s="40"/>
      <c r="J110" s="48"/>
      <c r="K110" s="220"/>
      <c r="L110" s="63">
        <f t="shared" si="54"/>
        <v>0</v>
      </c>
      <c r="M110" s="216">
        <v>55</v>
      </c>
      <c r="N110" s="32">
        <f t="shared" si="55"/>
        <v>10890000</v>
      </c>
      <c r="O110" s="37">
        <f t="shared" si="56"/>
        <v>0</v>
      </c>
      <c r="P110" s="32">
        <f t="shared" si="57"/>
        <v>0</v>
      </c>
      <c r="Q110" s="37">
        <f t="shared" si="58"/>
        <v>0</v>
      </c>
      <c r="R110" s="32">
        <f t="shared" si="59"/>
        <v>0</v>
      </c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</row>
    <row r="111" spans="1:62" s="39" customFormat="1" ht="15.95" customHeight="1">
      <c r="A111" s="43">
        <v>11.05</v>
      </c>
      <c r="B111" s="44" t="s">
        <v>135</v>
      </c>
      <c r="C111" s="45" t="s">
        <v>104</v>
      </c>
      <c r="D111" s="46">
        <v>66000</v>
      </c>
      <c r="E111" s="47">
        <v>25</v>
      </c>
      <c r="F111" s="32">
        <f t="shared" si="52"/>
        <v>1650000</v>
      </c>
      <c r="G111" s="33"/>
      <c r="H111" s="32">
        <f t="shared" si="53"/>
        <v>0</v>
      </c>
      <c r="I111" s="40"/>
      <c r="J111" s="48"/>
      <c r="K111" s="220"/>
      <c r="L111" s="63">
        <f t="shared" si="54"/>
        <v>0</v>
      </c>
      <c r="M111" s="216">
        <v>25</v>
      </c>
      <c r="N111" s="32">
        <f t="shared" si="55"/>
        <v>1650000</v>
      </c>
      <c r="O111" s="37">
        <f t="shared" si="56"/>
        <v>0</v>
      </c>
      <c r="P111" s="32">
        <f t="shared" si="57"/>
        <v>0</v>
      </c>
      <c r="Q111" s="37">
        <f t="shared" si="58"/>
        <v>0</v>
      </c>
      <c r="R111" s="32">
        <f t="shared" si="59"/>
        <v>0</v>
      </c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</row>
    <row r="112" spans="1:62" s="39" customFormat="1" ht="15.95" customHeight="1">
      <c r="A112" s="43">
        <v>11.06</v>
      </c>
      <c r="B112" s="44" t="s">
        <v>136</v>
      </c>
      <c r="C112" s="45" t="s">
        <v>104</v>
      </c>
      <c r="D112" s="46">
        <v>101750</v>
      </c>
      <c r="E112" s="47">
        <v>92</v>
      </c>
      <c r="F112" s="32">
        <f t="shared" si="52"/>
        <v>9361000</v>
      </c>
      <c r="G112" s="33"/>
      <c r="H112" s="32">
        <f t="shared" si="53"/>
        <v>0</v>
      </c>
      <c r="I112" s="40"/>
      <c r="J112" s="48"/>
      <c r="K112" s="220"/>
      <c r="L112" s="63">
        <f t="shared" si="54"/>
        <v>0</v>
      </c>
      <c r="M112" s="216">
        <v>92</v>
      </c>
      <c r="N112" s="32">
        <f t="shared" si="55"/>
        <v>9361000</v>
      </c>
      <c r="O112" s="37">
        <f t="shared" si="56"/>
        <v>0</v>
      </c>
      <c r="P112" s="32">
        <f t="shared" si="57"/>
        <v>0</v>
      </c>
      <c r="Q112" s="37">
        <f t="shared" si="58"/>
        <v>0</v>
      </c>
      <c r="R112" s="32">
        <f t="shared" si="59"/>
        <v>0</v>
      </c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</row>
    <row r="113" spans="1:62" s="39" customFormat="1" ht="15.95" customHeight="1">
      <c r="A113" s="43">
        <v>11.07</v>
      </c>
      <c r="B113" s="44" t="s">
        <v>137</v>
      </c>
      <c r="C113" s="45" t="s">
        <v>58</v>
      </c>
      <c r="D113" s="46">
        <v>10450000</v>
      </c>
      <c r="E113" s="47">
        <v>1</v>
      </c>
      <c r="F113" s="32">
        <f t="shared" si="52"/>
        <v>10450000</v>
      </c>
      <c r="G113" s="33"/>
      <c r="H113" s="32">
        <f t="shared" si="53"/>
        <v>0</v>
      </c>
      <c r="I113" s="40"/>
      <c r="J113" s="48"/>
      <c r="K113" s="220"/>
      <c r="L113" s="63">
        <f t="shared" si="54"/>
        <v>0</v>
      </c>
      <c r="M113" s="216">
        <v>1</v>
      </c>
      <c r="N113" s="32">
        <f t="shared" si="55"/>
        <v>10450000</v>
      </c>
      <c r="O113" s="37">
        <f t="shared" si="56"/>
        <v>0</v>
      </c>
      <c r="P113" s="32">
        <f t="shared" si="57"/>
        <v>0</v>
      </c>
      <c r="Q113" s="37">
        <f t="shared" si="58"/>
        <v>0</v>
      </c>
      <c r="R113" s="32">
        <f t="shared" si="59"/>
        <v>0</v>
      </c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</row>
    <row r="114" spans="1:62" s="39" customFormat="1" ht="15.95" customHeight="1">
      <c r="A114" s="43">
        <v>11.08</v>
      </c>
      <c r="B114" s="44" t="s">
        <v>138</v>
      </c>
      <c r="C114" s="45" t="s">
        <v>58</v>
      </c>
      <c r="D114" s="46">
        <v>445500</v>
      </c>
      <c r="E114" s="47">
        <v>1</v>
      </c>
      <c r="F114" s="32">
        <f t="shared" si="52"/>
        <v>445500</v>
      </c>
      <c r="G114" s="33"/>
      <c r="H114" s="32">
        <f t="shared" si="53"/>
        <v>0</v>
      </c>
      <c r="I114" s="40"/>
      <c r="J114" s="48"/>
      <c r="K114" s="220"/>
      <c r="L114" s="63">
        <f t="shared" si="54"/>
        <v>0</v>
      </c>
      <c r="M114" s="216">
        <v>2</v>
      </c>
      <c r="N114" s="32">
        <f t="shared" si="55"/>
        <v>891000</v>
      </c>
      <c r="O114" s="37">
        <f t="shared" si="56"/>
        <v>1</v>
      </c>
      <c r="P114" s="32">
        <f t="shared" si="57"/>
        <v>445500</v>
      </c>
      <c r="Q114" s="37">
        <f t="shared" si="58"/>
        <v>0</v>
      </c>
      <c r="R114" s="32">
        <f t="shared" si="59"/>
        <v>0</v>
      </c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</row>
    <row r="115" spans="1:62" s="39" customFormat="1" ht="15.95" customHeight="1">
      <c r="A115" s="43">
        <v>11.09</v>
      </c>
      <c r="B115" s="44" t="s">
        <v>139</v>
      </c>
      <c r="C115" s="45" t="s">
        <v>58</v>
      </c>
      <c r="D115" s="46">
        <v>660000</v>
      </c>
      <c r="E115" s="47">
        <v>1</v>
      </c>
      <c r="F115" s="32">
        <f t="shared" si="52"/>
        <v>660000</v>
      </c>
      <c r="G115" s="33"/>
      <c r="H115" s="32">
        <f t="shared" si="53"/>
        <v>0</v>
      </c>
      <c r="I115" s="40"/>
      <c r="J115" s="48"/>
      <c r="K115" s="220"/>
      <c r="L115" s="63">
        <f t="shared" si="54"/>
        <v>0</v>
      </c>
      <c r="M115" s="216">
        <v>1</v>
      </c>
      <c r="N115" s="32">
        <f t="shared" si="55"/>
        <v>660000</v>
      </c>
      <c r="O115" s="37">
        <f t="shared" si="56"/>
        <v>0</v>
      </c>
      <c r="P115" s="32">
        <f t="shared" si="57"/>
        <v>0</v>
      </c>
      <c r="Q115" s="37">
        <f t="shared" si="58"/>
        <v>0</v>
      </c>
      <c r="R115" s="32">
        <f t="shared" si="59"/>
        <v>0</v>
      </c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</row>
    <row r="116" spans="1:62" s="39" customFormat="1" ht="15.95" customHeight="1">
      <c r="A116" s="43">
        <v>11.1</v>
      </c>
      <c r="B116" s="44" t="s">
        <v>140</v>
      </c>
      <c r="C116" s="45" t="s">
        <v>45</v>
      </c>
      <c r="D116" s="46">
        <v>60500</v>
      </c>
      <c r="E116" s="47">
        <v>37</v>
      </c>
      <c r="F116" s="32">
        <f t="shared" si="52"/>
        <v>2238500</v>
      </c>
      <c r="G116" s="33"/>
      <c r="H116" s="32">
        <f t="shared" si="53"/>
        <v>0</v>
      </c>
      <c r="I116" s="40"/>
      <c r="J116" s="48"/>
      <c r="K116" s="220"/>
      <c r="L116" s="63">
        <f t="shared" si="54"/>
        <v>0</v>
      </c>
      <c r="M116" s="216">
        <v>41</v>
      </c>
      <c r="N116" s="32">
        <f t="shared" si="55"/>
        <v>2480500</v>
      </c>
      <c r="O116" s="37">
        <f t="shared" si="56"/>
        <v>4</v>
      </c>
      <c r="P116" s="32">
        <f t="shared" si="57"/>
        <v>242000</v>
      </c>
      <c r="Q116" s="37">
        <f t="shared" si="58"/>
        <v>0</v>
      </c>
      <c r="R116" s="32">
        <f t="shared" si="59"/>
        <v>0</v>
      </c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</row>
    <row r="117" spans="1:62" s="39" customFormat="1" ht="15.95" customHeight="1">
      <c r="A117" s="43">
        <v>11.11</v>
      </c>
      <c r="B117" s="44" t="s">
        <v>141</v>
      </c>
      <c r="C117" s="45" t="s">
        <v>45</v>
      </c>
      <c r="D117" s="46">
        <v>71500</v>
      </c>
      <c r="E117" s="47">
        <v>5</v>
      </c>
      <c r="F117" s="32">
        <f t="shared" si="52"/>
        <v>357500</v>
      </c>
      <c r="G117" s="33"/>
      <c r="H117" s="32">
        <f t="shared" si="53"/>
        <v>0</v>
      </c>
      <c r="I117" s="40"/>
      <c r="J117" s="48"/>
      <c r="K117" s="220"/>
      <c r="L117" s="63">
        <f t="shared" si="54"/>
        <v>0</v>
      </c>
      <c r="M117" s="216">
        <v>14</v>
      </c>
      <c r="N117" s="32">
        <f t="shared" si="55"/>
        <v>1001000</v>
      </c>
      <c r="O117" s="37">
        <f t="shared" si="56"/>
        <v>9</v>
      </c>
      <c r="P117" s="32">
        <f t="shared" si="57"/>
        <v>643500</v>
      </c>
      <c r="Q117" s="37">
        <f t="shared" si="58"/>
        <v>0</v>
      </c>
      <c r="R117" s="32">
        <f t="shared" si="59"/>
        <v>0</v>
      </c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</row>
    <row r="118" spans="1:62" s="39" customFormat="1" ht="15.95" customHeight="1">
      <c r="A118" s="43">
        <v>11.12</v>
      </c>
      <c r="B118" s="44" t="s">
        <v>142</v>
      </c>
      <c r="C118" s="45" t="s">
        <v>45</v>
      </c>
      <c r="D118" s="46">
        <v>104500</v>
      </c>
      <c r="E118" s="47">
        <v>13</v>
      </c>
      <c r="F118" s="32">
        <f t="shared" si="52"/>
        <v>1358500</v>
      </c>
      <c r="G118" s="33"/>
      <c r="H118" s="32">
        <f t="shared" si="53"/>
        <v>0</v>
      </c>
      <c r="I118" s="40"/>
      <c r="J118" s="48"/>
      <c r="K118" s="220"/>
      <c r="L118" s="63">
        <f t="shared" si="54"/>
        <v>0</v>
      </c>
      <c r="M118" s="216">
        <v>7</v>
      </c>
      <c r="N118" s="32">
        <f t="shared" si="55"/>
        <v>731500</v>
      </c>
      <c r="O118" s="37">
        <f t="shared" si="56"/>
        <v>0</v>
      </c>
      <c r="P118" s="32">
        <f t="shared" si="57"/>
        <v>0</v>
      </c>
      <c r="Q118" s="37">
        <f t="shared" si="58"/>
        <v>-6</v>
      </c>
      <c r="R118" s="32">
        <f t="shared" si="59"/>
        <v>-627000</v>
      </c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</row>
    <row r="119" spans="1:62" s="39" customFormat="1" ht="15.95" customHeight="1">
      <c r="A119" s="43">
        <v>11.13</v>
      </c>
      <c r="B119" s="44" t="s">
        <v>143</v>
      </c>
      <c r="C119" s="45" t="s">
        <v>45</v>
      </c>
      <c r="D119" s="46">
        <v>71500</v>
      </c>
      <c r="E119" s="47">
        <v>4</v>
      </c>
      <c r="F119" s="32">
        <f t="shared" si="52"/>
        <v>286000</v>
      </c>
      <c r="G119" s="33"/>
      <c r="H119" s="32">
        <f t="shared" si="53"/>
        <v>0</v>
      </c>
      <c r="I119" s="40"/>
      <c r="J119" s="48"/>
      <c r="K119" s="220"/>
      <c r="L119" s="63">
        <f t="shared" si="54"/>
        <v>0</v>
      </c>
      <c r="M119" s="216">
        <v>4</v>
      </c>
      <c r="N119" s="32">
        <f t="shared" si="55"/>
        <v>286000</v>
      </c>
      <c r="O119" s="37">
        <f t="shared" si="56"/>
        <v>0</v>
      </c>
      <c r="P119" s="32">
        <f t="shared" si="57"/>
        <v>0</v>
      </c>
      <c r="Q119" s="37">
        <f t="shared" si="58"/>
        <v>0</v>
      </c>
      <c r="R119" s="32">
        <f t="shared" si="59"/>
        <v>0</v>
      </c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</row>
    <row r="120" spans="1:62" s="39" customFormat="1" ht="15.95" customHeight="1">
      <c r="A120" s="43">
        <v>11.14</v>
      </c>
      <c r="B120" s="44" t="s">
        <v>144</v>
      </c>
      <c r="C120" s="45" t="s">
        <v>45</v>
      </c>
      <c r="D120" s="46">
        <v>66000</v>
      </c>
      <c r="E120" s="47">
        <v>23</v>
      </c>
      <c r="F120" s="32">
        <f t="shared" si="52"/>
        <v>1518000</v>
      </c>
      <c r="G120" s="33"/>
      <c r="H120" s="32">
        <f t="shared" si="53"/>
        <v>0</v>
      </c>
      <c r="I120" s="40"/>
      <c r="J120" s="48"/>
      <c r="K120" s="220"/>
      <c r="L120" s="63">
        <f t="shared" si="54"/>
        <v>0</v>
      </c>
      <c r="M120" s="216">
        <v>16</v>
      </c>
      <c r="N120" s="32">
        <f t="shared" si="55"/>
        <v>1056000</v>
      </c>
      <c r="O120" s="37">
        <f t="shared" si="56"/>
        <v>0</v>
      </c>
      <c r="P120" s="32">
        <f t="shared" si="57"/>
        <v>0</v>
      </c>
      <c r="Q120" s="37">
        <f t="shared" si="58"/>
        <v>-7</v>
      </c>
      <c r="R120" s="32">
        <f t="shared" si="59"/>
        <v>-462000</v>
      </c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</row>
    <row r="121" spans="1:62" s="39" customFormat="1" ht="15.95" customHeight="1">
      <c r="A121" s="43">
        <v>11.15</v>
      </c>
      <c r="B121" s="44" t="s">
        <v>145</v>
      </c>
      <c r="C121" s="45" t="s">
        <v>45</v>
      </c>
      <c r="D121" s="46">
        <v>57200</v>
      </c>
      <c r="E121" s="47">
        <v>3</v>
      </c>
      <c r="F121" s="32">
        <f t="shared" si="52"/>
        <v>171600</v>
      </c>
      <c r="G121" s="33"/>
      <c r="H121" s="32">
        <f t="shared" si="53"/>
        <v>0</v>
      </c>
      <c r="I121" s="40"/>
      <c r="J121" s="48"/>
      <c r="K121" s="220"/>
      <c r="L121" s="63">
        <f t="shared" si="54"/>
        <v>0</v>
      </c>
      <c r="M121" s="216">
        <v>7</v>
      </c>
      <c r="N121" s="32">
        <f t="shared" si="55"/>
        <v>400400</v>
      </c>
      <c r="O121" s="37">
        <f t="shared" si="56"/>
        <v>4</v>
      </c>
      <c r="P121" s="32">
        <f t="shared" si="57"/>
        <v>228800</v>
      </c>
      <c r="Q121" s="37">
        <f t="shared" si="58"/>
        <v>0</v>
      </c>
      <c r="R121" s="32">
        <f t="shared" si="59"/>
        <v>0</v>
      </c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</row>
    <row r="122" spans="1:62" s="39" customFormat="1" ht="15.95" customHeight="1">
      <c r="A122" s="43">
        <v>11.16</v>
      </c>
      <c r="B122" s="44" t="s">
        <v>146</v>
      </c>
      <c r="C122" s="45" t="s">
        <v>45</v>
      </c>
      <c r="D122" s="46">
        <v>374000</v>
      </c>
      <c r="E122" s="47">
        <v>2</v>
      </c>
      <c r="F122" s="32">
        <f t="shared" si="52"/>
        <v>748000</v>
      </c>
      <c r="G122" s="33"/>
      <c r="H122" s="32">
        <f t="shared" si="53"/>
        <v>0</v>
      </c>
      <c r="I122" s="40"/>
      <c r="J122" s="48"/>
      <c r="K122" s="220"/>
      <c r="L122" s="63">
        <f t="shared" si="54"/>
        <v>0</v>
      </c>
      <c r="M122" s="216">
        <v>0</v>
      </c>
      <c r="N122" s="32">
        <f t="shared" si="55"/>
        <v>0</v>
      </c>
      <c r="O122" s="37">
        <f t="shared" si="56"/>
        <v>0</v>
      </c>
      <c r="P122" s="32">
        <f t="shared" si="57"/>
        <v>0</v>
      </c>
      <c r="Q122" s="37">
        <f t="shared" si="58"/>
        <v>-2</v>
      </c>
      <c r="R122" s="32">
        <f t="shared" si="59"/>
        <v>-748000</v>
      </c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</row>
    <row r="123" spans="1:62" s="39" customFormat="1" ht="15.95" customHeight="1">
      <c r="A123" s="43">
        <v>11.17</v>
      </c>
      <c r="B123" s="44" t="s">
        <v>147</v>
      </c>
      <c r="C123" s="45" t="s">
        <v>45</v>
      </c>
      <c r="D123" s="46">
        <v>242000</v>
      </c>
      <c r="E123" s="47">
        <v>66</v>
      </c>
      <c r="F123" s="32">
        <f t="shared" si="52"/>
        <v>15972000</v>
      </c>
      <c r="G123" s="33"/>
      <c r="H123" s="32">
        <f t="shared" si="53"/>
        <v>0</v>
      </c>
      <c r="I123" s="40"/>
      <c r="J123" s="48"/>
      <c r="K123" s="220"/>
      <c r="L123" s="63">
        <f t="shared" si="54"/>
        <v>0</v>
      </c>
      <c r="M123" s="216">
        <v>68</v>
      </c>
      <c r="N123" s="32">
        <f t="shared" si="55"/>
        <v>16456000</v>
      </c>
      <c r="O123" s="37">
        <f t="shared" si="56"/>
        <v>2</v>
      </c>
      <c r="P123" s="32">
        <f t="shared" si="57"/>
        <v>484000</v>
      </c>
      <c r="Q123" s="37">
        <f t="shared" si="58"/>
        <v>0</v>
      </c>
      <c r="R123" s="32">
        <f t="shared" si="59"/>
        <v>0</v>
      </c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</row>
    <row r="124" spans="1:62" s="39" customFormat="1" ht="15.95" customHeight="1">
      <c r="A124" s="43">
        <v>11.18</v>
      </c>
      <c r="B124" s="44" t="s">
        <v>148</v>
      </c>
      <c r="C124" s="45" t="s">
        <v>45</v>
      </c>
      <c r="D124" s="46">
        <v>187000</v>
      </c>
      <c r="E124" s="47">
        <v>22</v>
      </c>
      <c r="F124" s="32">
        <f t="shared" si="52"/>
        <v>4114000</v>
      </c>
      <c r="G124" s="33"/>
      <c r="H124" s="32">
        <f t="shared" si="53"/>
        <v>0</v>
      </c>
      <c r="I124" s="40"/>
      <c r="J124" s="48"/>
      <c r="K124" s="220"/>
      <c r="L124" s="63">
        <f t="shared" si="54"/>
        <v>0</v>
      </c>
      <c r="M124" s="216">
        <v>6</v>
      </c>
      <c r="N124" s="32">
        <f t="shared" si="55"/>
        <v>1122000</v>
      </c>
      <c r="O124" s="37">
        <f t="shared" si="56"/>
        <v>0</v>
      </c>
      <c r="P124" s="32">
        <f t="shared" si="57"/>
        <v>0</v>
      </c>
      <c r="Q124" s="37">
        <f t="shared" si="58"/>
        <v>-16</v>
      </c>
      <c r="R124" s="32">
        <f t="shared" si="59"/>
        <v>-2992000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</row>
    <row r="125" spans="1:62" s="39" customFormat="1" ht="15.95" customHeight="1">
      <c r="A125" s="43">
        <v>11.19</v>
      </c>
      <c r="B125" s="44" t="s">
        <v>149</v>
      </c>
      <c r="C125" s="45" t="s">
        <v>45</v>
      </c>
      <c r="D125" s="46">
        <v>132000</v>
      </c>
      <c r="E125" s="47">
        <v>23</v>
      </c>
      <c r="F125" s="32">
        <f t="shared" si="52"/>
        <v>3036000</v>
      </c>
      <c r="G125" s="33"/>
      <c r="H125" s="32">
        <f t="shared" si="53"/>
        <v>0</v>
      </c>
      <c r="I125" s="40"/>
      <c r="J125" s="48"/>
      <c r="K125" s="220"/>
      <c r="L125" s="63">
        <f t="shared" si="54"/>
        <v>0</v>
      </c>
      <c r="M125" s="216">
        <v>10</v>
      </c>
      <c r="N125" s="32">
        <f t="shared" si="55"/>
        <v>1320000</v>
      </c>
      <c r="O125" s="37">
        <f t="shared" si="56"/>
        <v>0</v>
      </c>
      <c r="P125" s="32">
        <f t="shared" si="57"/>
        <v>0</v>
      </c>
      <c r="Q125" s="37">
        <f t="shared" si="58"/>
        <v>-13</v>
      </c>
      <c r="R125" s="32">
        <f t="shared" si="59"/>
        <v>-1716000</v>
      </c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</row>
    <row r="126" spans="1:62" s="39" customFormat="1" ht="15.95" customHeight="1">
      <c r="A126" s="43">
        <v>11.2</v>
      </c>
      <c r="B126" s="44" t="s">
        <v>150</v>
      </c>
      <c r="C126" s="45" t="s">
        <v>151</v>
      </c>
      <c r="D126" s="46">
        <v>1320000</v>
      </c>
      <c r="E126" s="47">
        <v>1</v>
      </c>
      <c r="F126" s="32">
        <f t="shared" si="52"/>
        <v>1320000</v>
      </c>
      <c r="G126" s="33"/>
      <c r="H126" s="32">
        <f t="shared" si="53"/>
        <v>0</v>
      </c>
      <c r="I126" s="40"/>
      <c r="J126" s="48"/>
      <c r="K126" s="317">
        <f>+'[4]BALANCE DE OBRA'!$M$135</f>
        <v>1</v>
      </c>
      <c r="L126" s="49">
        <f t="shared" si="54"/>
        <v>1320000</v>
      </c>
      <c r="M126" s="216">
        <v>1</v>
      </c>
      <c r="N126" s="32">
        <f t="shared" si="55"/>
        <v>1320000</v>
      </c>
      <c r="O126" s="37">
        <f t="shared" si="56"/>
        <v>0</v>
      </c>
      <c r="P126" s="32">
        <f t="shared" si="57"/>
        <v>0</v>
      </c>
      <c r="Q126" s="37">
        <f t="shared" si="58"/>
        <v>0</v>
      </c>
      <c r="R126" s="32">
        <f t="shared" si="59"/>
        <v>0</v>
      </c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</row>
    <row r="127" spans="1:62" s="39" customFormat="1" ht="15.95" customHeight="1">
      <c r="A127" s="43">
        <v>11.21</v>
      </c>
      <c r="B127" s="44" t="s">
        <v>152</v>
      </c>
      <c r="C127" s="45" t="s">
        <v>151</v>
      </c>
      <c r="D127" s="46">
        <v>550000</v>
      </c>
      <c r="E127" s="47">
        <v>1</v>
      </c>
      <c r="F127" s="32">
        <f t="shared" si="52"/>
        <v>550000</v>
      </c>
      <c r="G127" s="33"/>
      <c r="H127" s="32">
        <f t="shared" si="53"/>
        <v>0</v>
      </c>
      <c r="I127" s="40"/>
      <c r="J127" s="48"/>
      <c r="K127" s="220">
        <f>+'[4]BALANCE DE OBRA'!$M$136</f>
        <v>1</v>
      </c>
      <c r="L127" s="49">
        <f t="shared" si="54"/>
        <v>550000</v>
      </c>
      <c r="M127" s="216">
        <v>1</v>
      </c>
      <c r="N127" s="32">
        <f t="shared" si="55"/>
        <v>550000</v>
      </c>
      <c r="O127" s="37">
        <f t="shared" si="56"/>
        <v>0</v>
      </c>
      <c r="P127" s="32">
        <f t="shared" si="57"/>
        <v>0</v>
      </c>
      <c r="Q127" s="37">
        <f t="shared" si="58"/>
        <v>0</v>
      </c>
      <c r="R127" s="32">
        <f t="shared" si="59"/>
        <v>0</v>
      </c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</row>
    <row r="128" spans="1:62" s="39" customFormat="1" ht="15.95" customHeight="1">
      <c r="A128" s="43">
        <v>11.22</v>
      </c>
      <c r="B128" s="44" t="s">
        <v>153</v>
      </c>
      <c r="C128" s="45"/>
      <c r="D128" s="46"/>
      <c r="E128" s="47"/>
      <c r="F128" s="32">
        <f t="shared" si="52"/>
        <v>0</v>
      </c>
      <c r="G128" s="33"/>
      <c r="H128" s="32">
        <f t="shared" si="53"/>
        <v>0</v>
      </c>
      <c r="I128" s="40"/>
      <c r="J128" s="48"/>
      <c r="K128" s="220">
        <f>+'[4]BALANCE DE OBRA'!$M$137</f>
        <v>0</v>
      </c>
      <c r="L128" s="49">
        <f t="shared" si="54"/>
        <v>0</v>
      </c>
      <c r="M128" s="216">
        <f>+K128+I128</f>
        <v>0</v>
      </c>
      <c r="N128" s="32">
        <f t="shared" si="55"/>
        <v>0</v>
      </c>
      <c r="O128" s="37">
        <f t="shared" si="56"/>
        <v>0</v>
      </c>
      <c r="P128" s="32">
        <f t="shared" si="57"/>
        <v>0</v>
      </c>
      <c r="Q128" s="37">
        <f t="shared" si="58"/>
        <v>0</v>
      </c>
      <c r="R128" s="32">
        <f t="shared" si="59"/>
        <v>0</v>
      </c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</row>
    <row r="129" spans="1:62" s="60" customFormat="1" ht="15.95" customHeight="1">
      <c r="A129" s="50"/>
      <c r="B129" s="51"/>
      <c r="C129" s="52"/>
      <c r="D129" s="53"/>
      <c r="E129" s="47"/>
      <c r="F129" s="54"/>
      <c r="G129" s="47"/>
      <c r="H129" s="54"/>
      <c r="I129" s="40"/>
      <c r="J129" s="55"/>
      <c r="K129" s="220"/>
      <c r="L129" s="56"/>
      <c r="M129" s="216"/>
      <c r="N129" s="54"/>
      <c r="O129" s="57"/>
      <c r="P129" s="54"/>
      <c r="Q129" s="57"/>
      <c r="R129" s="54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</row>
    <row r="130" spans="1:62" s="39" customFormat="1" ht="15.95" customHeight="1">
      <c r="A130" s="27">
        <v>12</v>
      </c>
      <c r="B130" s="61" t="s">
        <v>154</v>
      </c>
      <c r="C130" s="45"/>
      <c r="D130" s="46"/>
      <c r="E130" s="47"/>
      <c r="F130" s="32"/>
      <c r="G130" s="33"/>
      <c r="H130" s="32"/>
      <c r="I130" s="40"/>
      <c r="J130" s="48"/>
      <c r="K130" s="220"/>
      <c r="L130" s="49"/>
      <c r="M130" s="216"/>
      <c r="N130" s="32"/>
      <c r="O130" s="37"/>
      <c r="P130" s="32"/>
      <c r="Q130" s="37"/>
      <c r="R130" s="32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</row>
    <row r="131" spans="1:62" s="39" customFormat="1" ht="15.95" customHeight="1">
      <c r="A131" s="43">
        <v>12.01</v>
      </c>
      <c r="B131" s="44" t="s">
        <v>155</v>
      </c>
      <c r="C131" s="45" t="s">
        <v>49</v>
      </c>
      <c r="D131" s="46">
        <v>5740</v>
      </c>
      <c r="E131" s="47">
        <v>320</v>
      </c>
      <c r="F131" s="32">
        <f t="shared" ref="F131:F149" si="60">+E131*D131</f>
        <v>1836800</v>
      </c>
      <c r="G131" s="33"/>
      <c r="H131" s="32">
        <f t="shared" ref="H131:H149" si="61">+G131*D131</f>
        <v>0</v>
      </c>
      <c r="I131" s="40"/>
      <c r="J131" s="48"/>
      <c r="K131" s="220"/>
      <c r="L131" s="49">
        <f t="shared" ref="L131:L149" si="62">+K131*D131</f>
        <v>0</v>
      </c>
      <c r="M131" s="216">
        <v>826</v>
      </c>
      <c r="N131" s="32">
        <f t="shared" ref="N131:N149" si="63">+M131*D131</f>
        <v>4741240</v>
      </c>
      <c r="O131" s="37">
        <f t="shared" ref="O131:O149" si="64">IF(M131&gt;(G131+E131),M131-(G131+E131),0)</f>
        <v>506</v>
      </c>
      <c r="P131" s="32">
        <f t="shared" ref="P131:P149" si="65">+O131*D131</f>
        <v>2904440</v>
      </c>
      <c r="Q131" s="37">
        <f t="shared" ref="Q131:Q149" si="66">IF(M131&lt;(G131+E131),M131-(G131+E131),0)</f>
        <v>0</v>
      </c>
      <c r="R131" s="32">
        <f t="shared" ref="R131:R149" si="67">+Q131*D131</f>
        <v>0</v>
      </c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  <c r="BF131" s="38"/>
      <c r="BG131" s="38"/>
      <c r="BH131" s="38"/>
      <c r="BI131" s="38"/>
      <c r="BJ131" s="38"/>
    </row>
    <row r="132" spans="1:62" s="39" customFormat="1" ht="15.95" customHeight="1">
      <c r="A132" s="43">
        <v>12.02</v>
      </c>
      <c r="B132" s="44" t="s">
        <v>156</v>
      </c>
      <c r="C132" s="45" t="s">
        <v>45</v>
      </c>
      <c r="D132" s="46">
        <v>24500</v>
      </c>
      <c r="E132" s="47">
        <v>8</v>
      </c>
      <c r="F132" s="32">
        <f t="shared" si="60"/>
        <v>196000</v>
      </c>
      <c r="G132" s="33"/>
      <c r="H132" s="32">
        <f t="shared" si="61"/>
        <v>0</v>
      </c>
      <c r="I132" s="40"/>
      <c r="J132" s="48"/>
      <c r="K132" s="220"/>
      <c r="L132" s="49">
        <f t="shared" si="62"/>
        <v>0</v>
      </c>
      <c r="M132" s="216">
        <v>12</v>
      </c>
      <c r="N132" s="32">
        <f t="shared" si="63"/>
        <v>294000</v>
      </c>
      <c r="O132" s="37">
        <f t="shared" si="64"/>
        <v>4</v>
      </c>
      <c r="P132" s="32">
        <f t="shared" si="65"/>
        <v>98000</v>
      </c>
      <c r="Q132" s="37">
        <f t="shared" si="66"/>
        <v>0</v>
      </c>
      <c r="R132" s="32">
        <f t="shared" si="67"/>
        <v>0</v>
      </c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</row>
    <row r="133" spans="1:62" s="39" customFormat="1" ht="15.95" customHeight="1">
      <c r="A133" s="43">
        <v>12.03</v>
      </c>
      <c r="B133" s="44" t="s">
        <v>157</v>
      </c>
      <c r="C133" s="45" t="s">
        <v>45</v>
      </c>
      <c r="D133" s="46">
        <v>24500</v>
      </c>
      <c r="E133" s="47">
        <v>8</v>
      </c>
      <c r="F133" s="32">
        <f t="shared" si="60"/>
        <v>196000</v>
      </c>
      <c r="G133" s="33"/>
      <c r="H133" s="32">
        <f t="shared" si="61"/>
        <v>0</v>
      </c>
      <c r="I133" s="40"/>
      <c r="J133" s="48"/>
      <c r="K133" s="220"/>
      <c r="L133" s="49">
        <f t="shared" si="62"/>
        <v>0</v>
      </c>
      <c r="M133" s="216">
        <v>12</v>
      </c>
      <c r="N133" s="32">
        <f t="shared" si="63"/>
        <v>294000</v>
      </c>
      <c r="O133" s="37">
        <f t="shared" si="64"/>
        <v>4</v>
      </c>
      <c r="P133" s="32">
        <f t="shared" si="65"/>
        <v>98000</v>
      </c>
      <c r="Q133" s="37">
        <f t="shared" si="66"/>
        <v>0</v>
      </c>
      <c r="R133" s="32">
        <f t="shared" si="67"/>
        <v>0</v>
      </c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  <c r="BF133" s="38"/>
      <c r="BG133" s="38"/>
      <c r="BH133" s="38"/>
      <c r="BI133" s="38"/>
      <c r="BJ133" s="38"/>
    </row>
    <row r="134" spans="1:62" s="39" customFormat="1" ht="15.95" customHeight="1">
      <c r="A134" s="43">
        <v>12.04</v>
      </c>
      <c r="B134" s="44" t="s">
        <v>158</v>
      </c>
      <c r="C134" s="45" t="s">
        <v>45</v>
      </c>
      <c r="D134" s="46">
        <v>728</v>
      </c>
      <c r="E134" s="47">
        <v>4</v>
      </c>
      <c r="F134" s="32">
        <f t="shared" si="60"/>
        <v>2912</v>
      </c>
      <c r="G134" s="33"/>
      <c r="H134" s="32">
        <f t="shared" si="61"/>
        <v>0</v>
      </c>
      <c r="I134" s="40"/>
      <c r="J134" s="48"/>
      <c r="K134" s="220"/>
      <c r="L134" s="49">
        <f t="shared" si="62"/>
        <v>0</v>
      </c>
      <c r="M134" s="216">
        <v>6</v>
      </c>
      <c r="N134" s="32">
        <f t="shared" si="63"/>
        <v>4368</v>
      </c>
      <c r="O134" s="37">
        <f t="shared" si="64"/>
        <v>2</v>
      </c>
      <c r="P134" s="32">
        <f t="shared" si="65"/>
        <v>1456</v>
      </c>
      <c r="Q134" s="37">
        <f t="shared" si="66"/>
        <v>0</v>
      </c>
      <c r="R134" s="32">
        <f t="shared" si="67"/>
        <v>0</v>
      </c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</row>
    <row r="135" spans="1:62" s="39" customFormat="1" ht="15.95" customHeight="1">
      <c r="A135" s="43">
        <v>12.05</v>
      </c>
      <c r="B135" s="44" t="s">
        <v>159</v>
      </c>
      <c r="C135" s="45" t="s">
        <v>45</v>
      </c>
      <c r="D135" s="46">
        <v>728</v>
      </c>
      <c r="E135" s="47">
        <v>4</v>
      </c>
      <c r="F135" s="32">
        <f t="shared" si="60"/>
        <v>2912</v>
      </c>
      <c r="G135" s="33"/>
      <c r="H135" s="32">
        <f t="shared" si="61"/>
        <v>0</v>
      </c>
      <c r="I135" s="40"/>
      <c r="J135" s="48"/>
      <c r="K135" s="220"/>
      <c r="L135" s="49">
        <f t="shared" si="62"/>
        <v>0</v>
      </c>
      <c r="M135" s="216">
        <v>6</v>
      </c>
      <c r="N135" s="32">
        <f t="shared" si="63"/>
        <v>4368</v>
      </c>
      <c r="O135" s="37">
        <f t="shared" si="64"/>
        <v>2</v>
      </c>
      <c r="P135" s="32">
        <f t="shared" si="65"/>
        <v>1456</v>
      </c>
      <c r="Q135" s="37">
        <f t="shared" si="66"/>
        <v>0</v>
      </c>
      <c r="R135" s="32">
        <f t="shared" si="67"/>
        <v>0</v>
      </c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  <c r="BF135" s="38"/>
      <c r="BG135" s="38"/>
      <c r="BH135" s="38"/>
      <c r="BI135" s="38"/>
      <c r="BJ135" s="38"/>
    </row>
    <row r="136" spans="1:62" s="39" customFormat="1" ht="15.95" customHeight="1">
      <c r="A136" s="43">
        <v>12.06</v>
      </c>
      <c r="B136" s="44" t="s">
        <v>160</v>
      </c>
      <c r="C136" s="45" t="s">
        <v>45</v>
      </c>
      <c r="D136" s="46">
        <v>1540</v>
      </c>
      <c r="E136" s="47">
        <v>4</v>
      </c>
      <c r="F136" s="32">
        <f t="shared" si="60"/>
        <v>6160</v>
      </c>
      <c r="G136" s="33"/>
      <c r="H136" s="32">
        <f t="shared" si="61"/>
        <v>0</v>
      </c>
      <c r="I136" s="40"/>
      <c r="J136" s="48"/>
      <c r="K136" s="220"/>
      <c r="L136" s="49">
        <f t="shared" si="62"/>
        <v>0</v>
      </c>
      <c r="M136" s="216">
        <v>6</v>
      </c>
      <c r="N136" s="32">
        <f t="shared" si="63"/>
        <v>9240</v>
      </c>
      <c r="O136" s="37">
        <f t="shared" si="64"/>
        <v>2</v>
      </c>
      <c r="P136" s="32">
        <f t="shared" si="65"/>
        <v>3080</v>
      </c>
      <c r="Q136" s="37">
        <f t="shared" si="66"/>
        <v>0</v>
      </c>
      <c r="R136" s="32">
        <f t="shared" si="67"/>
        <v>0</v>
      </c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  <c r="BF136" s="38"/>
      <c r="BG136" s="38"/>
      <c r="BH136" s="38"/>
      <c r="BI136" s="38"/>
      <c r="BJ136" s="38"/>
    </row>
    <row r="137" spans="1:62" s="39" customFormat="1" ht="15.95" customHeight="1">
      <c r="A137" s="43">
        <v>12.07</v>
      </c>
      <c r="B137" s="44" t="s">
        <v>161</v>
      </c>
      <c r="C137" s="45" t="s">
        <v>45</v>
      </c>
      <c r="D137" s="46">
        <v>2520</v>
      </c>
      <c r="E137" s="47">
        <v>4</v>
      </c>
      <c r="F137" s="32">
        <f t="shared" si="60"/>
        <v>10080</v>
      </c>
      <c r="G137" s="33"/>
      <c r="H137" s="32">
        <f t="shared" si="61"/>
        <v>0</v>
      </c>
      <c r="I137" s="40"/>
      <c r="J137" s="48"/>
      <c r="K137" s="220"/>
      <c r="L137" s="49">
        <f t="shared" si="62"/>
        <v>0</v>
      </c>
      <c r="M137" s="216">
        <v>6</v>
      </c>
      <c r="N137" s="32">
        <f t="shared" si="63"/>
        <v>15120</v>
      </c>
      <c r="O137" s="37">
        <f t="shared" si="64"/>
        <v>2</v>
      </c>
      <c r="P137" s="32">
        <f t="shared" si="65"/>
        <v>5040</v>
      </c>
      <c r="Q137" s="37">
        <f t="shared" si="66"/>
        <v>0</v>
      </c>
      <c r="R137" s="32">
        <f t="shared" si="67"/>
        <v>0</v>
      </c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</row>
    <row r="138" spans="1:62" s="39" customFormat="1" ht="15.95" customHeight="1">
      <c r="A138" s="43">
        <v>12.08</v>
      </c>
      <c r="B138" s="44" t="s">
        <v>162</v>
      </c>
      <c r="C138" s="45" t="s">
        <v>45</v>
      </c>
      <c r="D138" s="46">
        <v>4340</v>
      </c>
      <c r="E138" s="47">
        <v>8</v>
      </c>
      <c r="F138" s="32">
        <f t="shared" si="60"/>
        <v>34720</v>
      </c>
      <c r="G138" s="33"/>
      <c r="H138" s="32">
        <f t="shared" si="61"/>
        <v>0</v>
      </c>
      <c r="I138" s="40"/>
      <c r="J138" s="48"/>
      <c r="K138" s="220"/>
      <c r="L138" s="49">
        <f t="shared" si="62"/>
        <v>0</v>
      </c>
      <c r="M138" s="216">
        <v>12</v>
      </c>
      <c r="N138" s="32">
        <f t="shared" si="63"/>
        <v>52080</v>
      </c>
      <c r="O138" s="37">
        <f t="shared" si="64"/>
        <v>4</v>
      </c>
      <c r="P138" s="32">
        <f t="shared" si="65"/>
        <v>17360</v>
      </c>
      <c r="Q138" s="37">
        <f t="shared" si="66"/>
        <v>0</v>
      </c>
      <c r="R138" s="32">
        <f t="shared" si="67"/>
        <v>0</v>
      </c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  <c r="BF138" s="38"/>
      <c r="BG138" s="38"/>
      <c r="BH138" s="38"/>
      <c r="BI138" s="38"/>
      <c r="BJ138" s="38"/>
    </row>
    <row r="139" spans="1:62" s="39" customFormat="1" ht="15.95" customHeight="1">
      <c r="A139" s="43">
        <v>12.09</v>
      </c>
      <c r="B139" s="44" t="s">
        <v>163</v>
      </c>
      <c r="C139" s="45" t="s">
        <v>45</v>
      </c>
      <c r="D139" s="46">
        <v>39200</v>
      </c>
      <c r="E139" s="47">
        <v>8</v>
      </c>
      <c r="F139" s="32">
        <f t="shared" si="60"/>
        <v>313600</v>
      </c>
      <c r="G139" s="33"/>
      <c r="H139" s="32">
        <f t="shared" si="61"/>
        <v>0</v>
      </c>
      <c r="I139" s="40"/>
      <c r="J139" s="48"/>
      <c r="K139" s="220"/>
      <c r="L139" s="49">
        <f t="shared" si="62"/>
        <v>0</v>
      </c>
      <c r="M139" s="216">
        <v>12</v>
      </c>
      <c r="N139" s="32">
        <f t="shared" si="63"/>
        <v>470400</v>
      </c>
      <c r="O139" s="37">
        <f t="shared" si="64"/>
        <v>4</v>
      </c>
      <c r="P139" s="32">
        <f t="shared" si="65"/>
        <v>156800</v>
      </c>
      <c r="Q139" s="37">
        <f t="shared" si="66"/>
        <v>0</v>
      </c>
      <c r="R139" s="32">
        <f t="shared" si="67"/>
        <v>0</v>
      </c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8"/>
      <c r="BH139" s="38"/>
      <c r="BI139" s="38"/>
      <c r="BJ139" s="38"/>
    </row>
    <row r="140" spans="1:62" s="39" customFormat="1" ht="15.95" customHeight="1">
      <c r="A140" s="43">
        <v>12.1</v>
      </c>
      <c r="B140" s="44" t="s">
        <v>164</v>
      </c>
      <c r="C140" s="45" t="s">
        <v>45</v>
      </c>
      <c r="D140" s="46">
        <v>742000</v>
      </c>
      <c r="E140" s="47">
        <v>1</v>
      </c>
      <c r="F140" s="32">
        <f t="shared" si="60"/>
        <v>742000</v>
      </c>
      <c r="G140" s="33"/>
      <c r="H140" s="32">
        <f t="shared" si="61"/>
        <v>0</v>
      </c>
      <c r="I140" s="40"/>
      <c r="J140" s="48"/>
      <c r="K140" s="220"/>
      <c r="L140" s="49">
        <f t="shared" si="62"/>
        <v>0</v>
      </c>
      <c r="M140" s="216">
        <v>1</v>
      </c>
      <c r="N140" s="32">
        <f t="shared" si="63"/>
        <v>742000</v>
      </c>
      <c r="O140" s="37">
        <f t="shared" si="64"/>
        <v>0</v>
      </c>
      <c r="P140" s="32">
        <f t="shared" si="65"/>
        <v>0</v>
      </c>
      <c r="Q140" s="37">
        <f t="shared" si="66"/>
        <v>0</v>
      </c>
      <c r="R140" s="32">
        <f t="shared" si="67"/>
        <v>0</v>
      </c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  <c r="BF140" s="38"/>
      <c r="BG140" s="38"/>
      <c r="BH140" s="38"/>
      <c r="BI140" s="38"/>
      <c r="BJ140" s="38"/>
    </row>
    <row r="141" spans="1:62" s="39" customFormat="1" ht="15.95" customHeight="1">
      <c r="A141" s="43">
        <v>12.11</v>
      </c>
      <c r="B141" s="44" t="s">
        <v>165</v>
      </c>
      <c r="C141" s="45" t="s">
        <v>45</v>
      </c>
      <c r="D141" s="46">
        <v>301000</v>
      </c>
      <c r="E141" s="47">
        <v>1</v>
      </c>
      <c r="F141" s="32">
        <f t="shared" si="60"/>
        <v>301000</v>
      </c>
      <c r="G141" s="33"/>
      <c r="H141" s="32">
        <f t="shared" si="61"/>
        <v>0</v>
      </c>
      <c r="I141" s="40"/>
      <c r="J141" s="48"/>
      <c r="K141" s="220"/>
      <c r="L141" s="49">
        <f t="shared" si="62"/>
        <v>0</v>
      </c>
      <c r="M141" s="216">
        <v>1</v>
      </c>
      <c r="N141" s="32">
        <f t="shared" si="63"/>
        <v>301000</v>
      </c>
      <c r="O141" s="37">
        <f t="shared" si="64"/>
        <v>0</v>
      </c>
      <c r="P141" s="32">
        <f t="shared" si="65"/>
        <v>0</v>
      </c>
      <c r="Q141" s="37">
        <f t="shared" si="66"/>
        <v>0</v>
      </c>
      <c r="R141" s="32">
        <f t="shared" si="67"/>
        <v>0</v>
      </c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  <c r="BF141" s="38"/>
      <c r="BG141" s="38"/>
      <c r="BH141" s="38"/>
      <c r="BI141" s="38"/>
      <c r="BJ141" s="38"/>
    </row>
    <row r="142" spans="1:62" s="39" customFormat="1" ht="15.95" customHeight="1">
      <c r="A142" s="43">
        <v>12.12</v>
      </c>
      <c r="B142" s="44" t="s">
        <v>166</v>
      </c>
      <c r="C142" s="45" t="s">
        <v>45</v>
      </c>
      <c r="D142" s="46">
        <v>4410000</v>
      </c>
      <c r="E142" s="47">
        <v>1</v>
      </c>
      <c r="F142" s="32">
        <f t="shared" si="60"/>
        <v>4410000</v>
      </c>
      <c r="G142" s="33"/>
      <c r="H142" s="32">
        <f t="shared" si="61"/>
        <v>0</v>
      </c>
      <c r="I142" s="40"/>
      <c r="J142" s="48"/>
      <c r="K142" s="220"/>
      <c r="L142" s="49">
        <f t="shared" si="62"/>
        <v>0</v>
      </c>
      <c r="M142" s="216">
        <v>1</v>
      </c>
      <c r="N142" s="32">
        <f t="shared" si="63"/>
        <v>4410000</v>
      </c>
      <c r="O142" s="37">
        <f t="shared" si="64"/>
        <v>0</v>
      </c>
      <c r="P142" s="32">
        <f t="shared" si="65"/>
        <v>0</v>
      </c>
      <c r="Q142" s="37">
        <f t="shared" si="66"/>
        <v>0</v>
      </c>
      <c r="R142" s="32">
        <f t="shared" si="67"/>
        <v>0</v>
      </c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  <c r="BF142" s="38"/>
      <c r="BG142" s="38"/>
      <c r="BH142" s="38"/>
      <c r="BI142" s="38"/>
      <c r="BJ142" s="38"/>
    </row>
    <row r="143" spans="1:62" s="39" customFormat="1" ht="15.95" customHeight="1">
      <c r="A143" s="43">
        <v>12.13</v>
      </c>
      <c r="B143" s="44" t="s">
        <v>167</v>
      </c>
      <c r="C143" s="45" t="s">
        <v>45</v>
      </c>
      <c r="D143" s="46">
        <v>392000</v>
      </c>
      <c r="E143" s="47">
        <v>1</v>
      </c>
      <c r="F143" s="32">
        <f t="shared" si="60"/>
        <v>392000</v>
      </c>
      <c r="G143" s="33"/>
      <c r="H143" s="32">
        <f t="shared" si="61"/>
        <v>0</v>
      </c>
      <c r="I143" s="40"/>
      <c r="J143" s="48"/>
      <c r="K143" s="220"/>
      <c r="L143" s="49">
        <f t="shared" si="62"/>
        <v>0</v>
      </c>
      <c r="M143" s="216">
        <v>1</v>
      </c>
      <c r="N143" s="32">
        <f t="shared" si="63"/>
        <v>392000</v>
      </c>
      <c r="O143" s="37">
        <f t="shared" si="64"/>
        <v>0</v>
      </c>
      <c r="P143" s="32">
        <f t="shared" si="65"/>
        <v>0</v>
      </c>
      <c r="Q143" s="37">
        <f t="shared" si="66"/>
        <v>0</v>
      </c>
      <c r="R143" s="32">
        <f t="shared" si="67"/>
        <v>0</v>
      </c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</row>
    <row r="144" spans="1:62" s="39" customFormat="1" ht="15.95" customHeight="1">
      <c r="A144" s="43">
        <v>12.14</v>
      </c>
      <c r="B144" s="44" t="s">
        <v>168</v>
      </c>
      <c r="C144" s="45" t="s">
        <v>45</v>
      </c>
      <c r="D144" s="46">
        <v>29400</v>
      </c>
      <c r="E144" s="47">
        <v>4</v>
      </c>
      <c r="F144" s="32">
        <f t="shared" si="60"/>
        <v>117600</v>
      </c>
      <c r="G144" s="33"/>
      <c r="H144" s="32">
        <f t="shared" si="61"/>
        <v>0</v>
      </c>
      <c r="I144" s="40"/>
      <c r="J144" s="48"/>
      <c r="K144" s="220"/>
      <c r="L144" s="49">
        <f t="shared" si="62"/>
        <v>0</v>
      </c>
      <c r="M144" s="216">
        <v>6</v>
      </c>
      <c r="N144" s="32">
        <f t="shared" si="63"/>
        <v>176400</v>
      </c>
      <c r="O144" s="37">
        <f t="shared" si="64"/>
        <v>2</v>
      </c>
      <c r="P144" s="32">
        <f t="shared" si="65"/>
        <v>58800</v>
      </c>
      <c r="Q144" s="37">
        <f t="shared" si="66"/>
        <v>0</v>
      </c>
      <c r="R144" s="32">
        <f t="shared" si="67"/>
        <v>0</v>
      </c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</row>
    <row r="145" spans="1:62" s="39" customFormat="1" ht="15.95" customHeight="1">
      <c r="A145" s="43">
        <v>12.15</v>
      </c>
      <c r="B145" s="44" t="s">
        <v>169</v>
      </c>
      <c r="C145" s="45" t="s">
        <v>45</v>
      </c>
      <c r="D145" s="46">
        <v>140000</v>
      </c>
      <c r="E145" s="47">
        <v>1</v>
      </c>
      <c r="F145" s="32">
        <f t="shared" si="60"/>
        <v>140000</v>
      </c>
      <c r="G145" s="33"/>
      <c r="H145" s="32">
        <f t="shared" si="61"/>
        <v>0</v>
      </c>
      <c r="I145" s="40"/>
      <c r="J145" s="48"/>
      <c r="K145" s="220"/>
      <c r="L145" s="49">
        <f t="shared" si="62"/>
        <v>0</v>
      </c>
      <c r="M145" s="216">
        <v>1</v>
      </c>
      <c r="N145" s="32">
        <f t="shared" si="63"/>
        <v>140000</v>
      </c>
      <c r="O145" s="37">
        <f t="shared" si="64"/>
        <v>0</v>
      </c>
      <c r="P145" s="32">
        <f t="shared" si="65"/>
        <v>0</v>
      </c>
      <c r="Q145" s="37">
        <f t="shared" si="66"/>
        <v>0</v>
      </c>
      <c r="R145" s="32">
        <f t="shared" si="67"/>
        <v>0</v>
      </c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  <c r="BF145" s="38"/>
      <c r="BG145" s="38"/>
      <c r="BH145" s="38"/>
      <c r="BI145" s="38"/>
      <c r="BJ145" s="38"/>
    </row>
    <row r="146" spans="1:62" s="39" customFormat="1" ht="15.95" customHeight="1">
      <c r="A146" s="43">
        <v>12.16</v>
      </c>
      <c r="B146" s="44" t="s">
        <v>170</v>
      </c>
      <c r="C146" s="45" t="s">
        <v>151</v>
      </c>
      <c r="D146" s="46">
        <v>700000</v>
      </c>
      <c r="E146" s="47">
        <v>1</v>
      </c>
      <c r="F146" s="32">
        <f t="shared" si="60"/>
        <v>700000</v>
      </c>
      <c r="G146" s="33"/>
      <c r="H146" s="32">
        <f t="shared" si="61"/>
        <v>0</v>
      </c>
      <c r="I146" s="40"/>
      <c r="J146" s="48"/>
      <c r="K146" s="220"/>
      <c r="L146" s="49">
        <f t="shared" si="62"/>
        <v>0</v>
      </c>
      <c r="M146" s="216">
        <v>1</v>
      </c>
      <c r="N146" s="32">
        <f t="shared" si="63"/>
        <v>700000</v>
      </c>
      <c r="O146" s="37">
        <f t="shared" si="64"/>
        <v>0</v>
      </c>
      <c r="P146" s="32">
        <f t="shared" si="65"/>
        <v>0</v>
      </c>
      <c r="Q146" s="37">
        <f t="shared" si="66"/>
        <v>0</v>
      </c>
      <c r="R146" s="32">
        <f t="shared" si="67"/>
        <v>0</v>
      </c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  <c r="BF146" s="38"/>
      <c r="BG146" s="38"/>
      <c r="BH146" s="38"/>
      <c r="BI146" s="38"/>
      <c r="BJ146" s="38"/>
    </row>
    <row r="147" spans="1:62" s="39" customFormat="1" ht="15.95" customHeight="1">
      <c r="A147" s="43">
        <v>12.17</v>
      </c>
      <c r="B147" s="44" t="s">
        <v>171</v>
      </c>
      <c r="C147" s="45" t="s">
        <v>45</v>
      </c>
      <c r="D147" s="46">
        <v>2100</v>
      </c>
      <c r="E147" s="47">
        <v>8</v>
      </c>
      <c r="F147" s="32">
        <f t="shared" si="60"/>
        <v>16800</v>
      </c>
      <c r="G147" s="33"/>
      <c r="H147" s="32">
        <f t="shared" si="61"/>
        <v>0</v>
      </c>
      <c r="I147" s="40"/>
      <c r="J147" s="48"/>
      <c r="K147" s="220"/>
      <c r="L147" s="49">
        <f t="shared" si="62"/>
        <v>0</v>
      </c>
      <c r="M147" s="216">
        <v>12</v>
      </c>
      <c r="N147" s="32">
        <f t="shared" si="63"/>
        <v>25200</v>
      </c>
      <c r="O147" s="37">
        <f t="shared" si="64"/>
        <v>4</v>
      </c>
      <c r="P147" s="32">
        <f t="shared" si="65"/>
        <v>8400</v>
      </c>
      <c r="Q147" s="37">
        <f t="shared" si="66"/>
        <v>0</v>
      </c>
      <c r="R147" s="32">
        <f t="shared" si="67"/>
        <v>0</v>
      </c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</row>
    <row r="148" spans="1:62" s="39" customFormat="1" ht="15.95" customHeight="1">
      <c r="A148" s="43">
        <v>12.18</v>
      </c>
      <c r="B148" s="44" t="s">
        <v>172</v>
      </c>
      <c r="C148" s="45" t="s">
        <v>45</v>
      </c>
      <c r="D148" s="46">
        <v>28000</v>
      </c>
      <c r="E148" s="47">
        <v>8</v>
      </c>
      <c r="F148" s="32">
        <f t="shared" si="60"/>
        <v>224000</v>
      </c>
      <c r="G148" s="33"/>
      <c r="H148" s="32">
        <f t="shared" si="61"/>
        <v>0</v>
      </c>
      <c r="I148" s="40"/>
      <c r="J148" s="48"/>
      <c r="K148" s="220"/>
      <c r="L148" s="49">
        <f t="shared" si="62"/>
        <v>0</v>
      </c>
      <c r="M148" s="216">
        <v>12</v>
      </c>
      <c r="N148" s="32">
        <f t="shared" si="63"/>
        <v>336000</v>
      </c>
      <c r="O148" s="37">
        <f t="shared" si="64"/>
        <v>4</v>
      </c>
      <c r="P148" s="32">
        <f t="shared" si="65"/>
        <v>112000</v>
      </c>
      <c r="Q148" s="37">
        <f t="shared" si="66"/>
        <v>0</v>
      </c>
      <c r="R148" s="32">
        <f t="shared" si="67"/>
        <v>0</v>
      </c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38"/>
      <c r="BJ148" s="38"/>
    </row>
    <row r="149" spans="1:62" s="39" customFormat="1" ht="15.95" customHeight="1">
      <c r="A149" s="43">
        <v>12.19</v>
      </c>
      <c r="B149" s="44" t="s">
        <v>173</v>
      </c>
      <c r="C149" s="45"/>
      <c r="D149" s="46"/>
      <c r="E149" s="47"/>
      <c r="F149" s="32">
        <f t="shared" si="60"/>
        <v>0</v>
      </c>
      <c r="G149" s="33"/>
      <c r="H149" s="32">
        <f t="shared" si="61"/>
        <v>0</v>
      </c>
      <c r="I149" s="40"/>
      <c r="J149" s="48"/>
      <c r="K149" s="220">
        <f>+'[4]BALANCE DE OBRA'!$M$158</f>
        <v>0</v>
      </c>
      <c r="L149" s="49">
        <f t="shared" si="62"/>
        <v>0</v>
      </c>
      <c r="M149" s="216">
        <f>+K149+I149</f>
        <v>0</v>
      </c>
      <c r="N149" s="32">
        <f t="shared" si="63"/>
        <v>0</v>
      </c>
      <c r="O149" s="37">
        <f t="shared" si="64"/>
        <v>0</v>
      </c>
      <c r="P149" s="32">
        <f t="shared" si="65"/>
        <v>0</v>
      </c>
      <c r="Q149" s="37">
        <f t="shared" si="66"/>
        <v>0</v>
      </c>
      <c r="R149" s="32">
        <f t="shared" si="67"/>
        <v>0</v>
      </c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</row>
    <row r="150" spans="1:62" s="60" customFormat="1" ht="15.95" customHeight="1">
      <c r="A150" s="50"/>
      <c r="B150" s="51"/>
      <c r="C150" s="52"/>
      <c r="D150" s="53"/>
      <c r="E150" s="47"/>
      <c r="F150" s="54"/>
      <c r="G150" s="47"/>
      <c r="H150" s="54"/>
      <c r="I150" s="40"/>
      <c r="J150" s="55"/>
      <c r="K150" s="220"/>
      <c r="L150" s="56"/>
      <c r="M150" s="216"/>
      <c r="N150" s="54"/>
      <c r="O150" s="57"/>
      <c r="P150" s="54"/>
      <c r="Q150" s="57"/>
      <c r="R150" s="54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</row>
    <row r="151" spans="1:62" s="39" customFormat="1" ht="15.95" customHeight="1">
      <c r="A151" s="27">
        <v>13</v>
      </c>
      <c r="B151" s="61" t="s">
        <v>174</v>
      </c>
      <c r="C151" s="45"/>
      <c r="D151" s="46"/>
      <c r="E151" s="47"/>
      <c r="F151" s="32"/>
      <c r="G151" s="33"/>
      <c r="H151" s="32"/>
      <c r="I151" s="40"/>
      <c r="J151" s="48"/>
      <c r="K151" s="220"/>
      <c r="L151" s="49"/>
      <c r="M151" s="216"/>
      <c r="N151" s="32"/>
      <c r="O151" s="37"/>
      <c r="P151" s="32"/>
      <c r="Q151" s="37"/>
      <c r="R151" s="32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38"/>
      <c r="AL151" s="38"/>
      <c r="AM151" s="38"/>
      <c r="AN151" s="38"/>
      <c r="AO151" s="38"/>
      <c r="AP151" s="38"/>
      <c r="AQ151" s="38"/>
      <c r="AR151" s="38"/>
      <c r="AS151" s="38"/>
      <c r="AT151" s="38"/>
      <c r="AU151" s="38"/>
      <c r="AV151" s="38"/>
      <c r="AW151" s="38"/>
      <c r="AX151" s="38"/>
      <c r="AY151" s="38"/>
      <c r="AZ151" s="38"/>
      <c r="BA151" s="38"/>
      <c r="BB151" s="38"/>
      <c r="BC151" s="38"/>
      <c r="BD151" s="38"/>
      <c r="BE151" s="38"/>
      <c r="BF151" s="38"/>
      <c r="BG151" s="38"/>
      <c r="BH151" s="38"/>
      <c r="BI151" s="38"/>
      <c r="BJ151" s="38"/>
    </row>
    <row r="152" spans="1:62" s="39" customFormat="1" ht="15.95" customHeight="1">
      <c r="A152" s="43">
        <v>13.01</v>
      </c>
      <c r="B152" s="44" t="s">
        <v>175</v>
      </c>
      <c r="C152" s="45" t="s">
        <v>45</v>
      </c>
      <c r="D152" s="46">
        <v>574000</v>
      </c>
      <c r="E152" s="47">
        <v>4</v>
      </c>
      <c r="F152" s="32">
        <f>+E152*D152</f>
        <v>2296000</v>
      </c>
      <c r="G152" s="33"/>
      <c r="H152" s="32">
        <f>+G152*D152</f>
        <v>0</v>
      </c>
      <c r="I152" s="40"/>
      <c r="J152" s="48"/>
      <c r="K152" s="220"/>
      <c r="L152" s="49">
        <f>+K152*D152</f>
        <v>0</v>
      </c>
      <c r="M152" s="216">
        <f>+K152+I152</f>
        <v>0</v>
      </c>
      <c r="N152" s="32">
        <f>+M152*D152</f>
        <v>0</v>
      </c>
      <c r="O152" s="37">
        <f>IF(M152&gt;(G152+E152),M152-(G152+E152),0)</f>
        <v>0</v>
      </c>
      <c r="P152" s="32">
        <f>+O152*D152</f>
        <v>0</v>
      </c>
      <c r="Q152" s="37">
        <f>IF(M152&lt;(G152+E152),M152-(G152+E152),0)</f>
        <v>-4</v>
      </c>
      <c r="R152" s="32">
        <f>+Q152*D152</f>
        <v>-2296000</v>
      </c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  <c r="AU152" s="38"/>
      <c r="AV152" s="38"/>
      <c r="AW152" s="38"/>
      <c r="AX152" s="38"/>
      <c r="AY152" s="38"/>
      <c r="AZ152" s="38"/>
      <c r="BA152" s="38"/>
      <c r="BB152" s="38"/>
      <c r="BC152" s="38"/>
      <c r="BD152" s="38"/>
      <c r="BE152" s="38"/>
      <c r="BF152" s="38"/>
      <c r="BG152" s="38"/>
      <c r="BH152" s="38"/>
      <c r="BI152" s="38"/>
      <c r="BJ152" s="38"/>
    </row>
    <row r="153" spans="1:62" s="39" customFormat="1" ht="15.95" customHeight="1">
      <c r="A153" s="43">
        <v>13.02</v>
      </c>
      <c r="B153" s="44" t="s">
        <v>176</v>
      </c>
      <c r="C153" s="45" t="s">
        <v>45</v>
      </c>
      <c r="D153" s="46">
        <v>307500</v>
      </c>
      <c r="E153" s="47">
        <v>2</v>
      </c>
      <c r="F153" s="32">
        <f>+E153*D153</f>
        <v>615000</v>
      </c>
      <c r="G153" s="33"/>
      <c r="H153" s="32">
        <f>+G153*D153</f>
        <v>0</v>
      </c>
      <c r="I153" s="40"/>
      <c r="J153" s="48"/>
      <c r="K153" s="220"/>
      <c r="L153" s="49">
        <f>+K153*D153</f>
        <v>0</v>
      </c>
      <c r="M153" s="216">
        <f>+K153+I153</f>
        <v>0</v>
      </c>
      <c r="N153" s="32">
        <f>+M153*D153</f>
        <v>0</v>
      </c>
      <c r="O153" s="37">
        <f>IF(M153&gt;(G153+E153),M153-(G153+E153),0)</f>
        <v>0</v>
      </c>
      <c r="P153" s="32">
        <f>+O153*D153</f>
        <v>0</v>
      </c>
      <c r="Q153" s="37">
        <f>IF(M153&lt;(G153+E153),M153-(G153+E153),0)</f>
        <v>-2</v>
      </c>
      <c r="R153" s="32">
        <f>+Q153*D153</f>
        <v>-615000</v>
      </c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/>
      <c r="AM153" s="38"/>
      <c r="AN153" s="38"/>
      <c r="AO153" s="38"/>
      <c r="AP153" s="38"/>
      <c r="AQ153" s="38"/>
      <c r="AR153" s="38"/>
      <c r="AS153" s="38"/>
      <c r="AT153" s="38"/>
      <c r="AU153" s="38"/>
      <c r="AV153" s="38"/>
      <c r="AW153" s="38"/>
      <c r="AX153" s="38"/>
      <c r="AY153" s="38"/>
      <c r="AZ153" s="38"/>
      <c r="BA153" s="38"/>
      <c r="BB153" s="38"/>
      <c r="BC153" s="38"/>
      <c r="BD153" s="38"/>
      <c r="BE153" s="38"/>
      <c r="BF153" s="38"/>
      <c r="BG153" s="38"/>
      <c r="BH153" s="38"/>
      <c r="BI153" s="38"/>
      <c r="BJ153" s="38"/>
    </row>
    <row r="154" spans="1:62" s="39" customFormat="1" ht="15.95" customHeight="1">
      <c r="A154" s="43">
        <v>13.03</v>
      </c>
      <c r="B154" s="44" t="s">
        <v>177</v>
      </c>
      <c r="C154" s="45" t="s">
        <v>45</v>
      </c>
      <c r="D154" s="46">
        <v>307500</v>
      </c>
      <c r="E154" s="47">
        <v>3</v>
      </c>
      <c r="F154" s="32">
        <f>+E154*D154</f>
        <v>922500</v>
      </c>
      <c r="G154" s="33"/>
      <c r="H154" s="32">
        <f>+G154*D154</f>
        <v>0</v>
      </c>
      <c r="I154" s="40"/>
      <c r="J154" s="48"/>
      <c r="K154" s="220"/>
      <c r="L154" s="49">
        <f>+K154*D154</f>
        <v>0</v>
      </c>
      <c r="M154" s="216">
        <v>3</v>
      </c>
      <c r="N154" s="32">
        <f>+M154*D154</f>
        <v>922500</v>
      </c>
      <c r="O154" s="37">
        <f>IF(M154&gt;(G154+E154),M154-(G154+E154),0)</f>
        <v>0</v>
      </c>
      <c r="P154" s="32">
        <f>+O154*D154</f>
        <v>0</v>
      </c>
      <c r="Q154" s="37">
        <f>IF(M154&lt;(G154+E154),M154-(G154+E154),0)</f>
        <v>0</v>
      </c>
      <c r="R154" s="32">
        <f>+Q154*D154</f>
        <v>0</v>
      </c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</row>
    <row r="155" spans="1:62" s="39" customFormat="1" ht="15.95" customHeight="1">
      <c r="A155" s="43">
        <v>13.04</v>
      </c>
      <c r="B155" s="44" t="s">
        <v>173</v>
      </c>
      <c r="C155" s="45"/>
      <c r="D155" s="46"/>
      <c r="E155" s="47"/>
      <c r="F155" s="32">
        <f>+E155*D155</f>
        <v>0</v>
      </c>
      <c r="G155" s="33"/>
      <c r="H155" s="32">
        <f>+G155*D155</f>
        <v>0</v>
      </c>
      <c r="I155" s="40"/>
      <c r="J155" s="48"/>
      <c r="K155" s="220">
        <f>+'[4]BALANCE DE OBRA'!$M$164</f>
        <v>0</v>
      </c>
      <c r="L155" s="49">
        <f>+K155*D155</f>
        <v>0</v>
      </c>
      <c r="M155" s="216">
        <f>+K155+I155</f>
        <v>0</v>
      </c>
      <c r="N155" s="32">
        <f>+M155*D155</f>
        <v>0</v>
      </c>
      <c r="O155" s="37">
        <f>IF(M155&gt;(G155+E155),M155-(G155+E155),0)</f>
        <v>0</v>
      </c>
      <c r="P155" s="32">
        <f>+O155*D155</f>
        <v>0</v>
      </c>
      <c r="Q155" s="37">
        <f>IF(M155&lt;(G155+E155),M155-(G155+E155),0)</f>
        <v>0</v>
      </c>
      <c r="R155" s="32">
        <f>+Q155*D155</f>
        <v>0</v>
      </c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</row>
    <row r="156" spans="1:62" s="60" customFormat="1" ht="15.95" customHeight="1">
      <c r="A156" s="50"/>
      <c r="B156" s="51"/>
      <c r="C156" s="52"/>
      <c r="D156" s="53"/>
      <c r="E156" s="47"/>
      <c r="F156" s="54"/>
      <c r="G156" s="47"/>
      <c r="H156" s="54"/>
      <c r="I156" s="40"/>
      <c r="J156" s="55"/>
      <c r="K156" s="220"/>
      <c r="L156" s="56"/>
      <c r="M156" s="216"/>
      <c r="N156" s="54"/>
      <c r="O156" s="57"/>
      <c r="P156" s="54"/>
      <c r="Q156" s="57"/>
      <c r="R156" s="54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</row>
    <row r="157" spans="1:62" s="39" customFormat="1" ht="15.95" customHeight="1">
      <c r="A157" s="27">
        <v>14</v>
      </c>
      <c r="B157" s="61" t="s">
        <v>178</v>
      </c>
      <c r="C157" s="45"/>
      <c r="D157" s="46"/>
      <c r="E157" s="47"/>
      <c r="F157" s="32"/>
      <c r="G157" s="33"/>
      <c r="H157" s="32"/>
      <c r="I157" s="40"/>
      <c r="J157" s="48"/>
      <c r="K157" s="220"/>
      <c r="L157" s="49"/>
      <c r="M157" s="216"/>
      <c r="N157" s="32"/>
      <c r="O157" s="37"/>
      <c r="P157" s="32"/>
      <c r="Q157" s="37"/>
      <c r="R157" s="32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</row>
    <row r="158" spans="1:62" s="39" customFormat="1" ht="15.95" customHeight="1">
      <c r="A158" s="43">
        <v>14.01</v>
      </c>
      <c r="B158" s="44" t="s">
        <v>179</v>
      </c>
      <c r="C158" s="45" t="s">
        <v>45</v>
      </c>
      <c r="D158" s="46">
        <v>332500</v>
      </c>
      <c r="E158" s="47">
        <v>16</v>
      </c>
      <c r="F158" s="32">
        <f t="shared" ref="F158:F163" si="68">+E158*D158</f>
        <v>5320000</v>
      </c>
      <c r="G158" s="33"/>
      <c r="H158" s="32">
        <f t="shared" ref="H158:H163" si="69">+G158*D158</f>
        <v>0</v>
      </c>
      <c r="I158" s="40"/>
      <c r="J158" s="48"/>
      <c r="K158" s="220"/>
      <c r="L158" s="49">
        <f t="shared" ref="L158:L163" si="70">+K158*D158</f>
        <v>0</v>
      </c>
      <c r="M158" s="216">
        <v>16</v>
      </c>
      <c r="N158" s="32">
        <f t="shared" ref="N158:N163" si="71">+M158*D158</f>
        <v>5320000</v>
      </c>
      <c r="O158" s="37">
        <f t="shared" ref="O158:O163" si="72">IF(M158&gt;(G158+E158),M158-(G158+E158),0)</f>
        <v>0</v>
      </c>
      <c r="P158" s="32">
        <f t="shared" ref="P158:P163" si="73">+O158*D158</f>
        <v>0</v>
      </c>
      <c r="Q158" s="37">
        <f t="shared" ref="Q158:Q163" si="74">IF(M158&lt;(G158+E158),M158-(G158+E158),0)</f>
        <v>0</v>
      </c>
      <c r="R158" s="32">
        <f t="shared" ref="R158:R163" si="75">+Q158*D158</f>
        <v>0</v>
      </c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</row>
    <row r="159" spans="1:62" s="39" customFormat="1" ht="15.95" customHeight="1">
      <c r="A159" s="43">
        <v>14.02</v>
      </c>
      <c r="B159" s="44" t="s">
        <v>180</v>
      </c>
      <c r="C159" s="45" t="s">
        <v>45</v>
      </c>
      <c r="D159" s="46">
        <v>342000</v>
      </c>
      <c r="E159" s="47">
        <v>1</v>
      </c>
      <c r="F159" s="32">
        <f t="shared" si="68"/>
        <v>342000</v>
      </c>
      <c r="G159" s="33"/>
      <c r="H159" s="32">
        <f t="shared" si="69"/>
        <v>0</v>
      </c>
      <c r="I159" s="40"/>
      <c r="J159" s="48"/>
      <c r="K159" s="220"/>
      <c r="L159" s="49">
        <f t="shared" si="70"/>
        <v>0</v>
      </c>
      <c r="M159" s="216">
        <v>1</v>
      </c>
      <c r="N159" s="32">
        <f t="shared" si="71"/>
        <v>342000</v>
      </c>
      <c r="O159" s="37">
        <f t="shared" si="72"/>
        <v>0</v>
      </c>
      <c r="P159" s="32">
        <f t="shared" si="73"/>
        <v>0</v>
      </c>
      <c r="Q159" s="37">
        <f t="shared" si="74"/>
        <v>0</v>
      </c>
      <c r="R159" s="32">
        <f t="shared" si="75"/>
        <v>0</v>
      </c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</row>
    <row r="160" spans="1:62" s="39" customFormat="1" ht="15.95" customHeight="1">
      <c r="A160" s="43">
        <v>14.03</v>
      </c>
      <c r="B160" s="44" t="s">
        <v>181</v>
      </c>
      <c r="C160" s="45" t="s">
        <v>45</v>
      </c>
      <c r="D160" s="46">
        <v>437000</v>
      </c>
      <c r="E160" s="47">
        <v>1</v>
      </c>
      <c r="F160" s="32">
        <f t="shared" si="68"/>
        <v>437000</v>
      </c>
      <c r="G160" s="33"/>
      <c r="H160" s="32">
        <f t="shared" si="69"/>
        <v>0</v>
      </c>
      <c r="I160" s="40"/>
      <c r="J160" s="48"/>
      <c r="K160" s="220"/>
      <c r="L160" s="49">
        <f t="shared" si="70"/>
        <v>0</v>
      </c>
      <c r="M160" s="216">
        <v>1</v>
      </c>
      <c r="N160" s="32">
        <f t="shared" si="71"/>
        <v>437000</v>
      </c>
      <c r="O160" s="37">
        <f t="shared" si="72"/>
        <v>0</v>
      </c>
      <c r="P160" s="32">
        <f t="shared" si="73"/>
        <v>0</v>
      </c>
      <c r="Q160" s="37">
        <f t="shared" si="74"/>
        <v>0</v>
      </c>
      <c r="R160" s="32">
        <f t="shared" si="75"/>
        <v>0</v>
      </c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  <c r="AU160" s="38"/>
      <c r="AV160" s="38"/>
      <c r="AW160" s="38"/>
      <c r="AX160" s="38"/>
      <c r="AY160" s="38"/>
      <c r="AZ160" s="38"/>
      <c r="BA160" s="38"/>
      <c r="BB160" s="38"/>
      <c r="BC160" s="38"/>
      <c r="BD160" s="38"/>
      <c r="BE160" s="38"/>
      <c r="BF160" s="38"/>
      <c r="BG160" s="38"/>
      <c r="BH160" s="38"/>
      <c r="BI160" s="38"/>
      <c r="BJ160" s="38"/>
    </row>
    <row r="161" spans="1:62" s="39" customFormat="1" ht="15.95" customHeight="1">
      <c r="A161" s="43">
        <v>14.04</v>
      </c>
      <c r="B161" s="44" t="s">
        <v>182</v>
      </c>
      <c r="C161" s="45" t="s">
        <v>45</v>
      </c>
      <c r="D161" s="46">
        <v>408500</v>
      </c>
      <c r="E161" s="47">
        <v>1</v>
      </c>
      <c r="F161" s="32">
        <f t="shared" si="68"/>
        <v>408500</v>
      </c>
      <c r="G161" s="33"/>
      <c r="H161" s="32">
        <f t="shared" si="69"/>
        <v>0</v>
      </c>
      <c r="I161" s="40"/>
      <c r="J161" s="48"/>
      <c r="K161" s="220"/>
      <c r="L161" s="49">
        <f t="shared" si="70"/>
        <v>0</v>
      </c>
      <c r="M161" s="216">
        <v>1</v>
      </c>
      <c r="N161" s="32">
        <f t="shared" si="71"/>
        <v>408500</v>
      </c>
      <c r="O161" s="37">
        <f t="shared" si="72"/>
        <v>0</v>
      </c>
      <c r="P161" s="32">
        <f t="shared" si="73"/>
        <v>0</v>
      </c>
      <c r="Q161" s="37">
        <f t="shared" si="74"/>
        <v>0</v>
      </c>
      <c r="R161" s="32">
        <f t="shared" si="75"/>
        <v>0</v>
      </c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8"/>
      <c r="AN161" s="38"/>
      <c r="AO161" s="38"/>
      <c r="AP161" s="38"/>
      <c r="AQ161" s="38"/>
      <c r="AR161" s="38"/>
      <c r="AS161" s="38"/>
      <c r="AT161" s="38"/>
      <c r="AU161" s="38"/>
      <c r="AV161" s="38"/>
      <c r="AW161" s="38"/>
      <c r="AX161" s="38"/>
      <c r="AY161" s="38"/>
      <c r="AZ161" s="38"/>
      <c r="BA161" s="38"/>
      <c r="BB161" s="38"/>
      <c r="BC161" s="38"/>
      <c r="BD161" s="38"/>
      <c r="BE161" s="38"/>
      <c r="BF161" s="38"/>
      <c r="BG161" s="38"/>
      <c r="BH161" s="38"/>
      <c r="BI161" s="38"/>
      <c r="BJ161" s="38"/>
    </row>
    <row r="162" spans="1:62" s="39" customFormat="1" ht="15.95" customHeight="1">
      <c r="A162" s="43">
        <v>14.05</v>
      </c>
      <c r="B162" s="44" t="s">
        <v>183</v>
      </c>
      <c r="C162" s="45" t="s">
        <v>45</v>
      </c>
      <c r="D162" s="46">
        <v>6650000</v>
      </c>
      <c r="E162" s="47">
        <v>1</v>
      </c>
      <c r="F162" s="32">
        <f t="shared" si="68"/>
        <v>6650000</v>
      </c>
      <c r="G162" s="33"/>
      <c r="H162" s="32">
        <f t="shared" si="69"/>
        <v>0</v>
      </c>
      <c r="I162" s="40"/>
      <c r="J162" s="48"/>
      <c r="K162" s="220"/>
      <c r="L162" s="49">
        <f t="shared" si="70"/>
        <v>0</v>
      </c>
      <c r="M162" s="216"/>
      <c r="N162" s="32">
        <f t="shared" si="71"/>
        <v>0</v>
      </c>
      <c r="O162" s="37">
        <f t="shared" si="72"/>
        <v>0</v>
      </c>
      <c r="P162" s="32">
        <f t="shared" si="73"/>
        <v>0</v>
      </c>
      <c r="Q162" s="37">
        <f t="shared" si="74"/>
        <v>-1</v>
      </c>
      <c r="R162" s="32">
        <f t="shared" si="75"/>
        <v>-6650000</v>
      </c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38"/>
      <c r="AM162" s="38"/>
      <c r="AN162" s="38"/>
      <c r="AO162" s="38"/>
      <c r="AP162" s="38"/>
      <c r="AQ162" s="38"/>
      <c r="AR162" s="38"/>
      <c r="AS162" s="38"/>
      <c r="AT162" s="38"/>
      <c r="AU162" s="38"/>
      <c r="AV162" s="38"/>
      <c r="AW162" s="38"/>
      <c r="AX162" s="38"/>
      <c r="AY162" s="38"/>
      <c r="AZ162" s="38"/>
      <c r="BA162" s="38"/>
      <c r="BB162" s="38"/>
      <c r="BC162" s="38"/>
      <c r="BD162" s="38"/>
      <c r="BE162" s="38"/>
      <c r="BF162" s="38"/>
      <c r="BG162" s="38"/>
      <c r="BH162" s="38"/>
      <c r="BI162" s="38"/>
      <c r="BJ162" s="38"/>
    </row>
    <row r="163" spans="1:62" s="39" customFormat="1" ht="15.95" customHeight="1">
      <c r="A163" s="43">
        <v>14.06</v>
      </c>
      <c r="B163" s="44" t="s">
        <v>184</v>
      </c>
      <c r="C163" s="45" t="s">
        <v>185</v>
      </c>
      <c r="D163" s="46">
        <v>950000</v>
      </c>
      <c r="E163" s="47">
        <v>1</v>
      </c>
      <c r="F163" s="32">
        <f t="shared" si="68"/>
        <v>950000</v>
      </c>
      <c r="G163" s="33"/>
      <c r="H163" s="32">
        <f t="shared" si="69"/>
        <v>0</v>
      </c>
      <c r="I163" s="40"/>
      <c r="J163" s="48"/>
      <c r="K163" s="220"/>
      <c r="L163" s="49">
        <f t="shared" si="70"/>
        <v>0</v>
      </c>
      <c r="M163" s="216">
        <v>1</v>
      </c>
      <c r="N163" s="32">
        <f t="shared" si="71"/>
        <v>950000</v>
      </c>
      <c r="O163" s="37">
        <f t="shared" si="72"/>
        <v>0</v>
      </c>
      <c r="P163" s="32">
        <f t="shared" si="73"/>
        <v>0</v>
      </c>
      <c r="Q163" s="37">
        <f t="shared" si="74"/>
        <v>0</v>
      </c>
      <c r="R163" s="32">
        <f t="shared" si="75"/>
        <v>0</v>
      </c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38"/>
      <c r="AM163" s="38"/>
      <c r="AN163" s="38"/>
      <c r="AO163" s="38"/>
      <c r="AP163" s="38"/>
      <c r="AQ163" s="38"/>
      <c r="AR163" s="38"/>
      <c r="AS163" s="38"/>
      <c r="AT163" s="38"/>
      <c r="AU163" s="38"/>
      <c r="AV163" s="38"/>
      <c r="AW163" s="38"/>
      <c r="AX163" s="38"/>
      <c r="AY163" s="38"/>
      <c r="AZ163" s="38"/>
      <c r="BA163" s="38"/>
      <c r="BB163" s="38"/>
      <c r="BC163" s="38"/>
      <c r="BD163" s="38"/>
      <c r="BE163" s="38"/>
      <c r="BF163" s="38"/>
      <c r="BG163" s="38"/>
      <c r="BH163" s="38"/>
      <c r="BI163" s="38"/>
      <c r="BJ163" s="38"/>
    </row>
    <row r="164" spans="1:62" s="60" customFormat="1" ht="15.95" customHeight="1">
      <c r="A164" s="50"/>
      <c r="B164" s="51"/>
      <c r="C164" s="52"/>
      <c r="D164" s="53"/>
      <c r="E164" s="47"/>
      <c r="F164" s="54"/>
      <c r="G164" s="47"/>
      <c r="H164" s="54"/>
      <c r="I164" s="40"/>
      <c r="J164" s="55"/>
      <c r="K164" s="220"/>
      <c r="L164" s="56"/>
      <c r="M164" s="216"/>
      <c r="N164" s="54"/>
      <c r="O164" s="57"/>
      <c r="P164" s="54"/>
      <c r="Q164" s="57"/>
      <c r="R164" s="54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</row>
    <row r="165" spans="1:62" s="39" customFormat="1" ht="15.95" customHeight="1">
      <c r="A165" s="27">
        <v>15</v>
      </c>
      <c r="B165" s="61" t="s">
        <v>186</v>
      </c>
      <c r="C165" s="45"/>
      <c r="D165" s="46"/>
      <c r="E165" s="47"/>
      <c r="F165" s="32"/>
      <c r="G165" s="33"/>
      <c r="H165" s="32"/>
      <c r="I165" s="40"/>
      <c r="J165" s="48"/>
      <c r="K165" s="220"/>
      <c r="L165" s="49"/>
      <c r="M165" s="216"/>
      <c r="N165" s="32"/>
      <c r="O165" s="37"/>
      <c r="P165" s="32"/>
      <c r="Q165" s="37"/>
      <c r="R165" s="32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38"/>
      <c r="AL165" s="38"/>
      <c r="AM165" s="38"/>
      <c r="AN165" s="38"/>
      <c r="AO165" s="38"/>
      <c r="AP165" s="38"/>
      <c r="AQ165" s="38"/>
      <c r="AR165" s="38"/>
      <c r="AS165" s="38"/>
      <c r="AT165" s="38"/>
      <c r="AU165" s="38"/>
      <c r="AV165" s="38"/>
      <c r="AW165" s="38"/>
      <c r="AX165" s="38"/>
      <c r="AY165" s="38"/>
      <c r="AZ165" s="38"/>
      <c r="BA165" s="38"/>
      <c r="BB165" s="38"/>
      <c r="BC165" s="38"/>
      <c r="BD165" s="38"/>
      <c r="BE165" s="38"/>
      <c r="BF165" s="38"/>
      <c r="BG165" s="38"/>
      <c r="BH165" s="38"/>
      <c r="BI165" s="38"/>
      <c r="BJ165" s="38"/>
    </row>
    <row r="166" spans="1:62" s="39" customFormat="1" ht="15.95" customHeight="1">
      <c r="A166" s="43"/>
      <c r="B166" s="44" t="s">
        <v>187</v>
      </c>
      <c r="C166" s="45"/>
      <c r="D166" s="46"/>
      <c r="E166" s="47"/>
      <c r="F166" s="32"/>
      <c r="G166" s="33"/>
      <c r="H166" s="32"/>
      <c r="I166" s="40"/>
      <c r="J166" s="48"/>
      <c r="K166" s="220"/>
      <c r="L166" s="49"/>
      <c r="M166" s="216"/>
      <c r="N166" s="32"/>
      <c r="O166" s="37"/>
      <c r="P166" s="32"/>
      <c r="Q166" s="37"/>
      <c r="R166" s="32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38"/>
      <c r="AL166" s="38"/>
      <c r="AM166" s="38"/>
      <c r="AN166" s="38"/>
      <c r="AO166" s="38"/>
      <c r="AP166" s="38"/>
      <c r="AQ166" s="38"/>
      <c r="AR166" s="38"/>
      <c r="AS166" s="38"/>
      <c r="AT166" s="38"/>
      <c r="AU166" s="38"/>
      <c r="AV166" s="38"/>
      <c r="AW166" s="38"/>
      <c r="AX166" s="38"/>
      <c r="AY166" s="38"/>
      <c r="AZ166" s="38"/>
      <c r="BA166" s="38"/>
      <c r="BB166" s="38"/>
      <c r="BC166" s="38"/>
      <c r="BD166" s="38"/>
      <c r="BE166" s="38"/>
      <c r="BF166" s="38"/>
      <c r="BG166" s="38"/>
      <c r="BH166" s="38"/>
      <c r="BI166" s="38"/>
      <c r="BJ166" s="38"/>
    </row>
    <row r="167" spans="1:62" s="39" customFormat="1" ht="15.95" customHeight="1">
      <c r="A167" s="43">
        <v>15.01</v>
      </c>
      <c r="B167" s="44" t="s">
        <v>188</v>
      </c>
      <c r="C167" s="45" t="s">
        <v>39</v>
      </c>
      <c r="D167" s="46">
        <v>15659</v>
      </c>
      <c r="E167" s="47">
        <v>67.900000000000006</v>
      </c>
      <c r="F167" s="32">
        <f t="shared" ref="F167:F191" si="76">+E167*D167</f>
        <v>1063246.1000000001</v>
      </c>
      <c r="G167" s="33"/>
      <c r="H167" s="32">
        <f t="shared" ref="H167:H191" si="77">+G167*D167</f>
        <v>0</v>
      </c>
      <c r="I167" s="40"/>
      <c r="J167" s="48"/>
      <c r="K167" s="220">
        <v>62</v>
      </c>
      <c r="L167" s="49">
        <f t="shared" ref="L167:L191" si="78">+K167*D167</f>
        <v>970858</v>
      </c>
      <c r="M167" s="216">
        <f t="shared" ref="M167:M191" si="79">+K167+I167</f>
        <v>62</v>
      </c>
      <c r="N167" s="32">
        <f t="shared" ref="N167:N191" si="80">+M167*D167</f>
        <v>970858</v>
      </c>
      <c r="O167" s="37">
        <f t="shared" ref="O167:O191" si="81">IF(M167&gt;(G167+E167),M167-(G167+E167),0)</f>
        <v>0</v>
      </c>
      <c r="P167" s="32">
        <f t="shared" ref="P167:P191" si="82">+O167*D167</f>
        <v>0</v>
      </c>
      <c r="Q167" s="37">
        <f t="shared" ref="Q167:Q191" si="83">IF(M167&lt;(G167+E167),M167-(G167+E167),0)</f>
        <v>-5.9000000000000057</v>
      </c>
      <c r="R167" s="32">
        <f t="shared" ref="R167:R191" si="84">+Q167*D167</f>
        <v>-92388.100000000093</v>
      </c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  <c r="AU167" s="38"/>
      <c r="AV167" s="38"/>
      <c r="AW167" s="38"/>
      <c r="AX167" s="38"/>
      <c r="AY167" s="38"/>
      <c r="AZ167" s="38"/>
      <c r="BA167" s="38"/>
      <c r="BB167" s="38"/>
      <c r="BC167" s="38"/>
      <c r="BD167" s="38"/>
      <c r="BE167" s="38"/>
      <c r="BF167" s="38"/>
      <c r="BG167" s="38"/>
      <c r="BH167" s="38"/>
      <c r="BI167" s="38"/>
      <c r="BJ167" s="38"/>
    </row>
    <row r="168" spans="1:62" s="39" customFormat="1" ht="15.95" customHeight="1">
      <c r="A168" s="43">
        <v>15.02</v>
      </c>
      <c r="B168" s="44" t="s">
        <v>189</v>
      </c>
      <c r="C168" s="45" t="s">
        <v>190</v>
      </c>
      <c r="D168" s="46">
        <v>13784</v>
      </c>
      <c r="E168" s="47">
        <v>81.55</v>
      </c>
      <c r="F168" s="32">
        <f t="shared" si="76"/>
        <v>1124085.2</v>
      </c>
      <c r="G168" s="33"/>
      <c r="H168" s="32">
        <f t="shared" si="77"/>
        <v>0</v>
      </c>
      <c r="I168" s="40"/>
      <c r="J168" s="48"/>
      <c r="K168" s="220">
        <f>+'[4]BALANCE DE OBRA'!$M$177</f>
        <v>0</v>
      </c>
      <c r="L168" s="49">
        <f t="shared" si="78"/>
        <v>0</v>
      </c>
      <c r="M168" s="216">
        <f t="shared" si="79"/>
        <v>0</v>
      </c>
      <c r="N168" s="32">
        <f t="shared" si="80"/>
        <v>0</v>
      </c>
      <c r="O168" s="37">
        <f t="shared" si="81"/>
        <v>0</v>
      </c>
      <c r="P168" s="32">
        <f t="shared" si="82"/>
        <v>0</v>
      </c>
      <c r="Q168" s="37">
        <f t="shared" si="83"/>
        <v>-81.55</v>
      </c>
      <c r="R168" s="32">
        <f t="shared" si="84"/>
        <v>-1124085.2</v>
      </c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38"/>
      <c r="AL168" s="38"/>
      <c r="AM168" s="38"/>
      <c r="AN168" s="38"/>
      <c r="AO168" s="38"/>
      <c r="AP168" s="38"/>
      <c r="AQ168" s="38"/>
      <c r="AR168" s="38"/>
      <c r="AS168" s="38"/>
      <c r="AT168" s="38"/>
      <c r="AU168" s="38"/>
      <c r="AV168" s="38"/>
      <c r="AW168" s="38"/>
      <c r="AX168" s="38"/>
      <c r="AY168" s="38"/>
      <c r="AZ168" s="38"/>
      <c r="BA168" s="38"/>
      <c r="BB168" s="38"/>
      <c r="BC168" s="38"/>
      <c r="BD168" s="38"/>
      <c r="BE168" s="38"/>
      <c r="BF168" s="38"/>
      <c r="BG168" s="38"/>
      <c r="BH168" s="38"/>
      <c r="BI168" s="38"/>
      <c r="BJ168" s="38"/>
    </row>
    <row r="169" spans="1:62" s="39" customFormat="1" ht="15.95" customHeight="1">
      <c r="A169" s="64">
        <v>15.03</v>
      </c>
      <c r="B169" s="65" t="s">
        <v>191</v>
      </c>
      <c r="C169" s="66" t="s">
        <v>190</v>
      </c>
      <c r="D169" s="67">
        <v>36799</v>
      </c>
      <c r="E169" s="68">
        <v>70.739999999999995</v>
      </c>
      <c r="F169" s="69">
        <f t="shared" si="76"/>
        <v>2603161.2599999998</v>
      </c>
      <c r="G169" s="70"/>
      <c r="H169" s="69">
        <f t="shared" si="77"/>
        <v>0</v>
      </c>
      <c r="I169" s="40"/>
      <c r="J169" s="71"/>
      <c r="K169" s="316">
        <f>+'[4]BALANCE DE OBRA'!$M$178</f>
        <v>0</v>
      </c>
      <c r="L169" s="72">
        <f t="shared" si="78"/>
        <v>0</v>
      </c>
      <c r="M169" s="217">
        <f t="shared" si="79"/>
        <v>0</v>
      </c>
      <c r="N169" s="69">
        <f t="shared" si="80"/>
        <v>0</v>
      </c>
      <c r="O169" s="73">
        <f t="shared" si="81"/>
        <v>0</v>
      </c>
      <c r="P169" s="69">
        <f t="shared" si="82"/>
        <v>0</v>
      </c>
      <c r="Q169" s="73">
        <f t="shared" si="83"/>
        <v>-70.739999999999995</v>
      </c>
      <c r="R169" s="69">
        <f t="shared" si="84"/>
        <v>-2603161.2599999998</v>
      </c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  <c r="AU169" s="38"/>
      <c r="AV169" s="38"/>
      <c r="AW169" s="38"/>
      <c r="AX169" s="38"/>
      <c r="AY169" s="38"/>
      <c r="AZ169" s="38"/>
      <c r="BA169" s="38"/>
      <c r="BB169" s="38"/>
      <c r="BC169" s="38"/>
      <c r="BD169" s="38"/>
      <c r="BE169" s="38"/>
      <c r="BF169" s="38"/>
      <c r="BG169" s="38"/>
      <c r="BH169" s="38"/>
      <c r="BI169" s="38"/>
      <c r="BJ169" s="38"/>
    </row>
    <row r="170" spans="1:62" s="39" customFormat="1" ht="15.95" customHeight="1">
      <c r="A170" s="43">
        <v>15.04</v>
      </c>
      <c r="B170" s="44" t="s">
        <v>192</v>
      </c>
      <c r="C170" s="45" t="s">
        <v>193</v>
      </c>
      <c r="D170" s="46">
        <v>44294</v>
      </c>
      <c r="E170" s="47">
        <v>7</v>
      </c>
      <c r="F170" s="32">
        <f t="shared" si="76"/>
        <v>310058</v>
      </c>
      <c r="G170" s="33"/>
      <c r="H170" s="32">
        <f t="shared" si="77"/>
        <v>0</v>
      </c>
      <c r="I170" s="40"/>
      <c r="J170" s="48"/>
      <c r="K170" s="220">
        <v>10</v>
      </c>
      <c r="L170" s="49">
        <f t="shared" si="78"/>
        <v>442940</v>
      </c>
      <c r="M170" s="216">
        <f>13+1+2</f>
        <v>16</v>
      </c>
      <c r="N170" s="32">
        <f t="shared" si="80"/>
        <v>708704</v>
      </c>
      <c r="O170" s="37">
        <f t="shared" si="81"/>
        <v>9</v>
      </c>
      <c r="P170" s="32">
        <f t="shared" si="82"/>
        <v>398646</v>
      </c>
      <c r="Q170" s="37">
        <f t="shared" si="83"/>
        <v>0</v>
      </c>
      <c r="R170" s="32">
        <f t="shared" si="84"/>
        <v>0</v>
      </c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38"/>
      <c r="AM170" s="38"/>
      <c r="AN170" s="38"/>
      <c r="AO170" s="38"/>
      <c r="AP170" s="38"/>
      <c r="AQ170" s="38"/>
      <c r="AR170" s="38"/>
      <c r="AS170" s="38"/>
      <c r="AT170" s="38"/>
      <c r="AU170" s="38"/>
      <c r="AV170" s="38"/>
      <c r="AW170" s="38"/>
      <c r="AX170" s="38"/>
      <c r="AY170" s="38"/>
      <c r="AZ170" s="38"/>
      <c r="BA170" s="38"/>
      <c r="BB170" s="38"/>
      <c r="BC170" s="38"/>
      <c r="BD170" s="38"/>
      <c r="BE170" s="38"/>
      <c r="BF170" s="38"/>
      <c r="BG170" s="38"/>
      <c r="BH170" s="38"/>
      <c r="BI170" s="38"/>
      <c r="BJ170" s="38"/>
    </row>
    <row r="171" spans="1:62" s="39" customFormat="1" ht="15.95" customHeight="1">
      <c r="A171" s="43">
        <v>15.05</v>
      </c>
      <c r="B171" s="44" t="s">
        <v>194</v>
      </c>
      <c r="C171" s="45" t="s">
        <v>193</v>
      </c>
      <c r="D171" s="46">
        <v>32588</v>
      </c>
      <c r="E171" s="47">
        <v>4</v>
      </c>
      <c r="F171" s="32">
        <f t="shared" si="76"/>
        <v>130352</v>
      </c>
      <c r="G171" s="33"/>
      <c r="H171" s="32">
        <f t="shared" si="77"/>
        <v>0</v>
      </c>
      <c r="I171" s="40"/>
      <c r="J171" s="48"/>
      <c r="K171" s="220">
        <v>59</v>
      </c>
      <c r="L171" s="49">
        <f t="shared" si="78"/>
        <v>1922692</v>
      </c>
      <c r="M171" s="216">
        <v>59</v>
      </c>
      <c r="N171" s="32">
        <f t="shared" si="80"/>
        <v>1922692</v>
      </c>
      <c r="O171" s="37">
        <f t="shared" si="81"/>
        <v>55</v>
      </c>
      <c r="P171" s="32">
        <f t="shared" si="82"/>
        <v>1792340</v>
      </c>
      <c r="Q171" s="37">
        <f t="shared" si="83"/>
        <v>0</v>
      </c>
      <c r="R171" s="32">
        <f t="shared" si="84"/>
        <v>0</v>
      </c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</row>
    <row r="172" spans="1:62" s="39" customFormat="1" ht="15.95" customHeight="1">
      <c r="A172" s="43">
        <v>15.06</v>
      </c>
      <c r="B172" s="44" t="s">
        <v>195</v>
      </c>
      <c r="C172" s="45" t="s">
        <v>193</v>
      </c>
      <c r="D172" s="46">
        <v>44577</v>
      </c>
      <c r="E172" s="47">
        <v>11</v>
      </c>
      <c r="F172" s="32">
        <f t="shared" si="76"/>
        <v>490347</v>
      </c>
      <c r="G172" s="33"/>
      <c r="H172" s="32">
        <f t="shared" si="77"/>
        <v>0</v>
      </c>
      <c r="I172" s="40"/>
      <c r="J172" s="48"/>
      <c r="K172" s="220">
        <v>2</v>
      </c>
      <c r="L172" s="49">
        <f t="shared" si="78"/>
        <v>89154</v>
      </c>
      <c r="M172" s="216">
        <v>5</v>
      </c>
      <c r="N172" s="32">
        <f t="shared" si="80"/>
        <v>222885</v>
      </c>
      <c r="O172" s="37">
        <f t="shared" si="81"/>
        <v>0</v>
      </c>
      <c r="P172" s="32">
        <f t="shared" si="82"/>
        <v>0</v>
      </c>
      <c r="Q172" s="37">
        <f t="shared" si="83"/>
        <v>-6</v>
      </c>
      <c r="R172" s="32">
        <f t="shared" si="84"/>
        <v>-267462</v>
      </c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  <c r="AU172" s="38"/>
      <c r="AV172" s="38"/>
      <c r="AW172" s="38"/>
      <c r="AX172" s="38"/>
      <c r="AY172" s="38"/>
      <c r="AZ172" s="38"/>
      <c r="BA172" s="38"/>
      <c r="BB172" s="38"/>
      <c r="BC172" s="38"/>
      <c r="BD172" s="38"/>
      <c r="BE172" s="38"/>
      <c r="BF172" s="38"/>
      <c r="BG172" s="38"/>
      <c r="BH172" s="38"/>
      <c r="BI172" s="38"/>
      <c r="BJ172" s="38"/>
    </row>
    <row r="173" spans="1:62" s="39" customFormat="1" ht="15.95" customHeight="1">
      <c r="A173" s="43">
        <v>15.07</v>
      </c>
      <c r="B173" s="44" t="s">
        <v>196</v>
      </c>
      <c r="C173" s="45" t="s">
        <v>104</v>
      </c>
      <c r="D173" s="46">
        <v>42234</v>
      </c>
      <c r="E173" s="47">
        <v>17</v>
      </c>
      <c r="F173" s="32">
        <f t="shared" si="76"/>
        <v>717978</v>
      </c>
      <c r="G173" s="33"/>
      <c r="H173" s="32">
        <f t="shared" si="77"/>
        <v>0</v>
      </c>
      <c r="I173" s="40"/>
      <c r="J173" s="48"/>
      <c r="K173" s="220">
        <v>16</v>
      </c>
      <c r="L173" s="49">
        <f t="shared" si="78"/>
        <v>675744</v>
      </c>
      <c r="M173" s="216">
        <f>+K173+I173+6+0.4</f>
        <v>22.4</v>
      </c>
      <c r="N173" s="32">
        <f t="shared" si="80"/>
        <v>946041.6</v>
      </c>
      <c r="O173" s="37">
        <f t="shared" si="81"/>
        <v>5.3999999999999986</v>
      </c>
      <c r="P173" s="32">
        <f t="shared" si="82"/>
        <v>228063.59999999995</v>
      </c>
      <c r="Q173" s="37">
        <f t="shared" si="83"/>
        <v>0</v>
      </c>
      <c r="R173" s="32">
        <f t="shared" si="84"/>
        <v>0</v>
      </c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  <c r="AU173" s="38"/>
      <c r="AV173" s="38"/>
      <c r="AW173" s="38"/>
      <c r="AX173" s="38"/>
      <c r="AY173" s="38"/>
      <c r="AZ173" s="38"/>
      <c r="BA173" s="38"/>
      <c r="BB173" s="38"/>
      <c r="BC173" s="38"/>
      <c r="BD173" s="38"/>
      <c r="BE173" s="38"/>
      <c r="BF173" s="38"/>
      <c r="BG173" s="38"/>
      <c r="BH173" s="38"/>
      <c r="BI173" s="38"/>
      <c r="BJ173" s="38"/>
    </row>
    <row r="174" spans="1:62" s="39" customFormat="1" ht="15.95" customHeight="1">
      <c r="A174" s="43">
        <v>15.08</v>
      </c>
      <c r="B174" s="44" t="s">
        <v>197</v>
      </c>
      <c r="C174" s="45" t="s">
        <v>104</v>
      </c>
      <c r="D174" s="46">
        <v>16186</v>
      </c>
      <c r="E174" s="47">
        <v>27.9</v>
      </c>
      <c r="F174" s="32">
        <f t="shared" si="76"/>
        <v>451589.39999999997</v>
      </c>
      <c r="G174" s="33"/>
      <c r="H174" s="32">
        <f t="shared" si="77"/>
        <v>0</v>
      </c>
      <c r="I174" s="40"/>
      <c r="J174" s="48"/>
      <c r="K174" s="220">
        <v>33</v>
      </c>
      <c r="L174" s="49">
        <f t="shared" si="78"/>
        <v>534138</v>
      </c>
      <c r="M174" s="216">
        <f>+K174+I174+6.6+2.5</f>
        <v>42.1</v>
      </c>
      <c r="N174" s="32">
        <f t="shared" si="80"/>
        <v>681430.6</v>
      </c>
      <c r="O174" s="37">
        <f t="shared" si="81"/>
        <v>14.200000000000003</v>
      </c>
      <c r="P174" s="32">
        <f t="shared" si="82"/>
        <v>229841.20000000004</v>
      </c>
      <c r="Q174" s="37">
        <f t="shared" si="83"/>
        <v>0</v>
      </c>
      <c r="R174" s="32">
        <f t="shared" si="84"/>
        <v>0</v>
      </c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</row>
    <row r="175" spans="1:62" s="39" customFormat="1" ht="15.95" customHeight="1">
      <c r="A175" s="43">
        <v>15.09</v>
      </c>
      <c r="B175" s="44" t="s">
        <v>198</v>
      </c>
      <c r="C175" s="45" t="s">
        <v>104</v>
      </c>
      <c r="D175" s="46">
        <v>11850</v>
      </c>
      <c r="E175" s="47">
        <v>31.4</v>
      </c>
      <c r="F175" s="32">
        <f t="shared" si="76"/>
        <v>372090</v>
      </c>
      <c r="G175" s="33"/>
      <c r="H175" s="32">
        <f t="shared" si="77"/>
        <v>0</v>
      </c>
      <c r="I175" s="40"/>
      <c r="J175" s="48"/>
      <c r="K175" s="220">
        <v>4</v>
      </c>
      <c r="L175" s="49">
        <f t="shared" si="78"/>
        <v>47400</v>
      </c>
      <c r="M175" s="216">
        <v>10</v>
      </c>
      <c r="N175" s="32">
        <f t="shared" si="80"/>
        <v>118500</v>
      </c>
      <c r="O175" s="37">
        <f t="shared" si="81"/>
        <v>0</v>
      </c>
      <c r="P175" s="32">
        <f t="shared" si="82"/>
        <v>0</v>
      </c>
      <c r="Q175" s="37">
        <f t="shared" si="83"/>
        <v>-21.4</v>
      </c>
      <c r="R175" s="32">
        <f t="shared" si="84"/>
        <v>-253589.99999999997</v>
      </c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</row>
    <row r="176" spans="1:62" s="39" customFormat="1" ht="15.95" customHeight="1">
      <c r="A176" s="43">
        <v>15.1</v>
      </c>
      <c r="B176" s="44" t="s">
        <v>199</v>
      </c>
      <c r="C176" s="45" t="s">
        <v>104</v>
      </c>
      <c r="D176" s="46">
        <v>9260</v>
      </c>
      <c r="E176" s="47">
        <v>11.1</v>
      </c>
      <c r="F176" s="32">
        <f t="shared" si="76"/>
        <v>102786</v>
      </c>
      <c r="G176" s="33"/>
      <c r="H176" s="32">
        <f t="shared" si="77"/>
        <v>0</v>
      </c>
      <c r="I176" s="40"/>
      <c r="J176" s="48"/>
      <c r="K176" s="220">
        <v>109</v>
      </c>
      <c r="L176" s="49">
        <f t="shared" si="78"/>
        <v>1009340</v>
      </c>
      <c r="M176" s="216">
        <f>+K176+I176+21</f>
        <v>130</v>
      </c>
      <c r="N176" s="32">
        <f t="shared" si="80"/>
        <v>1203800</v>
      </c>
      <c r="O176" s="37">
        <f t="shared" si="81"/>
        <v>118.9</v>
      </c>
      <c r="P176" s="32">
        <f t="shared" si="82"/>
        <v>1101014</v>
      </c>
      <c r="Q176" s="37">
        <f t="shared" si="83"/>
        <v>0</v>
      </c>
      <c r="R176" s="32">
        <f t="shared" si="84"/>
        <v>0</v>
      </c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</row>
    <row r="177" spans="1:62" s="39" customFormat="1" ht="15.95" customHeight="1">
      <c r="A177" s="43">
        <v>15.11</v>
      </c>
      <c r="B177" s="44" t="s">
        <v>200</v>
      </c>
      <c r="C177" s="45" t="s">
        <v>193</v>
      </c>
      <c r="D177" s="46">
        <v>257485</v>
      </c>
      <c r="E177" s="47">
        <v>2</v>
      </c>
      <c r="F177" s="32">
        <f t="shared" si="76"/>
        <v>514970</v>
      </c>
      <c r="G177" s="33"/>
      <c r="H177" s="32">
        <f t="shared" si="77"/>
        <v>0</v>
      </c>
      <c r="I177" s="40"/>
      <c r="J177" s="48"/>
      <c r="K177" s="220">
        <v>5</v>
      </c>
      <c r="L177" s="49">
        <f t="shared" si="78"/>
        <v>1287425</v>
      </c>
      <c r="M177" s="216">
        <f t="shared" si="79"/>
        <v>5</v>
      </c>
      <c r="N177" s="32">
        <f t="shared" si="80"/>
        <v>1287425</v>
      </c>
      <c r="O177" s="37">
        <f t="shared" si="81"/>
        <v>3</v>
      </c>
      <c r="P177" s="32">
        <f t="shared" si="82"/>
        <v>772455</v>
      </c>
      <c r="Q177" s="37">
        <f t="shared" si="83"/>
        <v>0</v>
      </c>
      <c r="R177" s="32">
        <f t="shared" si="84"/>
        <v>0</v>
      </c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</row>
    <row r="178" spans="1:62" s="39" customFormat="1" ht="15.95" customHeight="1">
      <c r="A178" s="43">
        <v>15.12</v>
      </c>
      <c r="B178" s="44" t="s">
        <v>201</v>
      </c>
      <c r="C178" s="45" t="s">
        <v>193</v>
      </c>
      <c r="D178" s="46">
        <v>188053</v>
      </c>
      <c r="E178" s="47">
        <v>2</v>
      </c>
      <c r="F178" s="32">
        <f t="shared" si="76"/>
        <v>376106</v>
      </c>
      <c r="G178" s="33"/>
      <c r="H178" s="32">
        <f t="shared" si="77"/>
        <v>0</v>
      </c>
      <c r="I178" s="40"/>
      <c r="J178" s="48"/>
      <c r="K178" s="220"/>
      <c r="L178" s="49">
        <f t="shared" si="78"/>
        <v>0</v>
      </c>
      <c r="M178" s="216">
        <v>1</v>
      </c>
      <c r="N178" s="32">
        <f t="shared" si="80"/>
        <v>188053</v>
      </c>
      <c r="O178" s="37">
        <f t="shared" si="81"/>
        <v>0</v>
      </c>
      <c r="P178" s="32">
        <f t="shared" si="82"/>
        <v>0</v>
      </c>
      <c r="Q178" s="37">
        <f t="shared" si="83"/>
        <v>-1</v>
      </c>
      <c r="R178" s="32">
        <f t="shared" si="84"/>
        <v>-188053</v>
      </c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</row>
    <row r="179" spans="1:62" s="39" customFormat="1" ht="15.95" customHeight="1">
      <c r="A179" s="43">
        <v>15.13</v>
      </c>
      <c r="B179" s="44" t="s">
        <v>202</v>
      </c>
      <c r="C179" s="45" t="s">
        <v>193</v>
      </c>
      <c r="D179" s="46">
        <v>172658</v>
      </c>
      <c r="E179" s="47">
        <v>3</v>
      </c>
      <c r="F179" s="32">
        <f t="shared" si="76"/>
        <v>517974</v>
      </c>
      <c r="G179" s="33"/>
      <c r="H179" s="32">
        <f t="shared" si="77"/>
        <v>0</v>
      </c>
      <c r="I179" s="40"/>
      <c r="J179" s="48"/>
      <c r="K179" s="220">
        <f>+'[4]BALANCE DE OBRA'!$M$188</f>
        <v>0</v>
      </c>
      <c r="L179" s="49">
        <f t="shared" si="78"/>
        <v>0</v>
      </c>
      <c r="M179" s="216">
        <v>1</v>
      </c>
      <c r="N179" s="32">
        <f t="shared" si="80"/>
        <v>172658</v>
      </c>
      <c r="O179" s="37">
        <f t="shared" si="81"/>
        <v>0</v>
      </c>
      <c r="P179" s="32">
        <f t="shared" si="82"/>
        <v>0</v>
      </c>
      <c r="Q179" s="37">
        <f t="shared" si="83"/>
        <v>-2</v>
      </c>
      <c r="R179" s="32">
        <f t="shared" si="84"/>
        <v>-345316</v>
      </c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</row>
    <row r="180" spans="1:62" s="39" customFormat="1" ht="15.95" customHeight="1">
      <c r="A180" s="43">
        <v>15.14</v>
      </c>
      <c r="B180" s="44" t="s">
        <v>203</v>
      </c>
      <c r="C180" s="45" t="s">
        <v>104</v>
      </c>
      <c r="D180" s="46">
        <v>60887</v>
      </c>
      <c r="E180" s="47">
        <v>6.1</v>
      </c>
      <c r="F180" s="32">
        <f t="shared" si="76"/>
        <v>371410.69999999995</v>
      </c>
      <c r="G180" s="33"/>
      <c r="H180" s="32">
        <f t="shared" si="77"/>
        <v>0</v>
      </c>
      <c r="I180" s="40"/>
      <c r="J180" s="48"/>
      <c r="K180" s="220"/>
      <c r="L180" s="49">
        <f t="shared" si="78"/>
        <v>0</v>
      </c>
      <c r="M180" s="216">
        <f t="shared" si="79"/>
        <v>0</v>
      </c>
      <c r="N180" s="32">
        <f t="shared" si="80"/>
        <v>0</v>
      </c>
      <c r="O180" s="37">
        <f t="shared" si="81"/>
        <v>0</v>
      </c>
      <c r="P180" s="32">
        <f t="shared" si="82"/>
        <v>0</v>
      </c>
      <c r="Q180" s="37">
        <f t="shared" si="83"/>
        <v>-6.1</v>
      </c>
      <c r="R180" s="32">
        <f t="shared" si="84"/>
        <v>-371410.69999999995</v>
      </c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</row>
    <row r="181" spans="1:62" s="42" customFormat="1" ht="15.95" customHeight="1">
      <c r="A181" s="330">
        <v>15.15</v>
      </c>
      <c r="B181" s="331" t="s">
        <v>204</v>
      </c>
      <c r="C181" s="332" t="s">
        <v>190</v>
      </c>
      <c r="D181" s="333">
        <v>19890</v>
      </c>
      <c r="E181" s="334">
        <v>115</v>
      </c>
      <c r="F181" s="335">
        <f t="shared" si="76"/>
        <v>2287350</v>
      </c>
      <c r="G181" s="334"/>
      <c r="H181" s="335">
        <f t="shared" si="77"/>
        <v>0</v>
      </c>
      <c r="I181" s="334"/>
      <c r="J181" s="336"/>
      <c r="K181" s="334">
        <v>200</v>
      </c>
      <c r="L181" s="337">
        <f t="shared" si="78"/>
        <v>3978000</v>
      </c>
      <c r="M181" s="338">
        <v>200</v>
      </c>
      <c r="N181" s="335">
        <f t="shared" si="80"/>
        <v>3978000</v>
      </c>
      <c r="O181" s="339">
        <f t="shared" si="81"/>
        <v>85</v>
      </c>
      <c r="P181" s="335">
        <f t="shared" si="82"/>
        <v>1690650</v>
      </c>
      <c r="Q181" s="339">
        <f t="shared" si="83"/>
        <v>0</v>
      </c>
      <c r="R181" s="335">
        <f t="shared" si="84"/>
        <v>0</v>
      </c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</row>
    <row r="182" spans="1:62" s="39" customFormat="1" ht="15.95" customHeight="1">
      <c r="A182" s="64">
        <v>15.16</v>
      </c>
      <c r="B182" s="65" t="s">
        <v>188</v>
      </c>
      <c r="C182" s="66" t="s">
        <v>39</v>
      </c>
      <c r="D182" s="67">
        <v>20548</v>
      </c>
      <c r="E182" s="68">
        <v>43.54</v>
      </c>
      <c r="F182" s="69">
        <f t="shared" si="76"/>
        <v>894659.91999999993</v>
      </c>
      <c r="G182" s="70"/>
      <c r="H182" s="69">
        <f t="shared" si="77"/>
        <v>0</v>
      </c>
      <c r="I182" s="40"/>
      <c r="J182" s="71"/>
      <c r="K182" s="220"/>
      <c r="L182" s="72">
        <f t="shared" si="78"/>
        <v>0</v>
      </c>
      <c r="M182" s="217">
        <f t="shared" si="79"/>
        <v>0</v>
      </c>
      <c r="N182" s="69">
        <f t="shared" si="80"/>
        <v>0</v>
      </c>
      <c r="O182" s="73">
        <f t="shared" si="81"/>
        <v>0</v>
      </c>
      <c r="P182" s="69">
        <f>+O182*D182</f>
        <v>0</v>
      </c>
      <c r="Q182" s="73">
        <f t="shared" si="83"/>
        <v>-43.54</v>
      </c>
      <c r="R182" s="69">
        <f t="shared" si="84"/>
        <v>-894659.91999999993</v>
      </c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</row>
    <row r="183" spans="1:62" s="39" customFormat="1" ht="15.95" customHeight="1">
      <c r="A183" s="64">
        <v>15.17</v>
      </c>
      <c r="B183" s="65" t="s">
        <v>189</v>
      </c>
      <c r="C183" s="66" t="s">
        <v>190</v>
      </c>
      <c r="D183" s="67">
        <v>13784</v>
      </c>
      <c r="E183" s="68">
        <v>29.45</v>
      </c>
      <c r="F183" s="69">
        <f t="shared" si="76"/>
        <v>405938.8</v>
      </c>
      <c r="G183" s="70"/>
      <c r="H183" s="69">
        <f t="shared" si="77"/>
        <v>0</v>
      </c>
      <c r="I183" s="40"/>
      <c r="J183" s="71"/>
      <c r="K183" s="220"/>
      <c r="L183" s="72">
        <f t="shared" si="78"/>
        <v>0</v>
      </c>
      <c r="M183" s="217">
        <f t="shared" si="79"/>
        <v>0</v>
      </c>
      <c r="N183" s="69">
        <f t="shared" si="80"/>
        <v>0</v>
      </c>
      <c r="O183" s="73">
        <f t="shared" si="81"/>
        <v>0</v>
      </c>
      <c r="P183" s="69">
        <f t="shared" si="82"/>
        <v>0</v>
      </c>
      <c r="Q183" s="73">
        <f t="shared" si="83"/>
        <v>-29.45</v>
      </c>
      <c r="R183" s="69">
        <f t="shared" si="84"/>
        <v>-405938.8</v>
      </c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</row>
    <row r="184" spans="1:62" s="39" customFormat="1" ht="15.95" customHeight="1">
      <c r="A184" s="74">
        <v>15.18</v>
      </c>
      <c r="B184" s="75" t="s">
        <v>191</v>
      </c>
      <c r="C184" s="76" t="s">
        <v>190</v>
      </c>
      <c r="D184" s="77">
        <v>36799</v>
      </c>
      <c r="E184" s="47">
        <v>25.8</v>
      </c>
      <c r="F184" s="78">
        <f t="shared" si="76"/>
        <v>949414.20000000007</v>
      </c>
      <c r="G184" s="79"/>
      <c r="H184" s="78">
        <f t="shared" si="77"/>
        <v>0</v>
      </c>
      <c r="I184" s="40"/>
      <c r="J184" s="80"/>
      <c r="K184" s="220">
        <v>67</v>
      </c>
      <c r="L184" s="81">
        <f t="shared" si="78"/>
        <v>2465533</v>
      </c>
      <c r="M184" s="216">
        <v>67</v>
      </c>
      <c r="N184" s="78">
        <f t="shared" si="80"/>
        <v>2465533</v>
      </c>
      <c r="O184" s="82">
        <f t="shared" si="81"/>
        <v>41.2</v>
      </c>
      <c r="P184" s="78">
        <f t="shared" si="82"/>
        <v>1516118.8</v>
      </c>
      <c r="Q184" s="82">
        <f t="shared" si="83"/>
        <v>0</v>
      </c>
      <c r="R184" s="78">
        <f t="shared" si="84"/>
        <v>0</v>
      </c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</row>
    <row r="185" spans="1:62" s="39" customFormat="1" ht="15.95" customHeight="1">
      <c r="A185" s="64">
        <v>15.19</v>
      </c>
      <c r="B185" s="65" t="s">
        <v>192</v>
      </c>
      <c r="C185" s="66" t="s">
        <v>193</v>
      </c>
      <c r="D185" s="67">
        <v>44294</v>
      </c>
      <c r="E185" s="68">
        <v>9</v>
      </c>
      <c r="F185" s="69">
        <f t="shared" si="76"/>
        <v>398646</v>
      </c>
      <c r="G185" s="70"/>
      <c r="H185" s="69">
        <f t="shared" si="77"/>
        <v>0</v>
      </c>
      <c r="I185" s="40"/>
      <c r="J185" s="71"/>
      <c r="K185" s="220"/>
      <c r="L185" s="72">
        <f t="shared" si="78"/>
        <v>0</v>
      </c>
      <c r="M185" s="217">
        <f t="shared" si="79"/>
        <v>0</v>
      </c>
      <c r="N185" s="69">
        <f t="shared" si="80"/>
        <v>0</v>
      </c>
      <c r="O185" s="73">
        <f t="shared" si="81"/>
        <v>0</v>
      </c>
      <c r="P185" s="69">
        <f t="shared" si="82"/>
        <v>0</v>
      </c>
      <c r="Q185" s="73">
        <f t="shared" si="83"/>
        <v>-9</v>
      </c>
      <c r="R185" s="69">
        <f t="shared" si="84"/>
        <v>-398646</v>
      </c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</row>
    <row r="186" spans="1:62" s="39" customFormat="1" ht="15.95" customHeight="1">
      <c r="A186" s="64">
        <v>15.2</v>
      </c>
      <c r="B186" s="65" t="s">
        <v>194</v>
      </c>
      <c r="C186" s="66" t="s">
        <v>193</v>
      </c>
      <c r="D186" s="67">
        <v>32588</v>
      </c>
      <c r="E186" s="68">
        <v>19</v>
      </c>
      <c r="F186" s="69">
        <f t="shared" si="76"/>
        <v>619172</v>
      </c>
      <c r="G186" s="70"/>
      <c r="H186" s="69">
        <f t="shared" si="77"/>
        <v>0</v>
      </c>
      <c r="I186" s="40"/>
      <c r="J186" s="71"/>
      <c r="K186" s="220"/>
      <c r="L186" s="72">
        <f t="shared" si="78"/>
        <v>0</v>
      </c>
      <c r="M186" s="217">
        <f t="shared" si="79"/>
        <v>0</v>
      </c>
      <c r="N186" s="69">
        <f t="shared" si="80"/>
        <v>0</v>
      </c>
      <c r="O186" s="73">
        <f t="shared" si="81"/>
        <v>0</v>
      </c>
      <c r="P186" s="69">
        <f t="shared" si="82"/>
        <v>0</v>
      </c>
      <c r="Q186" s="73">
        <f t="shared" si="83"/>
        <v>-19</v>
      </c>
      <c r="R186" s="69">
        <f t="shared" si="84"/>
        <v>-619172</v>
      </c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  <c r="AU186" s="38"/>
      <c r="AV186" s="38"/>
      <c r="AW186" s="38"/>
      <c r="AX186" s="38"/>
      <c r="AY186" s="38"/>
      <c r="AZ186" s="38"/>
      <c r="BA186" s="38"/>
      <c r="BB186" s="38"/>
      <c r="BC186" s="38"/>
      <c r="BD186" s="38"/>
      <c r="BE186" s="38"/>
      <c r="BF186" s="38"/>
      <c r="BG186" s="38"/>
      <c r="BH186" s="38"/>
      <c r="BI186" s="38"/>
      <c r="BJ186" s="38"/>
    </row>
    <row r="187" spans="1:62" s="39" customFormat="1" ht="15.95" customHeight="1">
      <c r="A187" s="64">
        <v>15.21</v>
      </c>
      <c r="B187" s="65" t="s">
        <v>196</v>
      </c>
      <c r="C187" s="66" t="s">
        <v>104</v>
      </c>
      <c r="D187" s="67">
        <v>42234</v>
      </c>
      <c r="E187" s="68">
        <v>19.27</v>
      </c>
      <c r="F187" s="69">
        <f t="shared" si="76"/>
        <v>813849.17999999993</v>
      </c>
      <c r="G187" s="70"/>
      <c r="H187" s="69">
        <f t="shared" si="77"/>
        <v>0</v>
      </c>
      <c r="I187" s="40"/>
      <c r="J187" s="71"/>
      <c r="K187" s="220"/>
      <c r="L187" s="72">
        <f t="shared" si="78"/>
        <v>0</v>
      </c>
      <c r="M187" s="217">
        <f t="shared" si="79"/>
        <v>0</v>
      </c>
      <c r="N187" s="69">
        <f t="shared" si="80"/>
        <v>0</v>
      </c>
      <c r="O187" s="73">
        <f t="shared" si="81"/>
        <v>0</v>
      </c>
      <c r="P187" s="69">
        <f t="shared" si="82"/>
        <v>0</v>
      </c>
      <c r="Q187" s="73">
        <f t="shared" si="83"/>
        <v>-19.27</v>
      </c>
      <c r="R187" s="69">
        <f t="shared" si="84"/>
        <v>-813849.17999999993</v>
      </c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  <c r="AU187" s="38"/>
      <c r="AV187" s="38"/>
      <c r="AW187" s="38"/>
      <c r="AX187" s="38"/>
      <c r="AY187" s="38"/>
      <c r="AZ187" s="38"/>
      <c r="BA187" s="38"/>
      <c r="BB187" s="38"/>
      <c r="BC187" s="38"/>
      <c r="BD187" s="38"/>
      <c r="BE187" s="38"/>
      <c r="BF187" s="38"/>
      <c r="BG187" s="38"/>
      <c r="BH187" s="38"/>
      <c r="BI187" s="38"/>
      <c r="BJ187" s="38"/>
    </row>
    <row r="188" spans="1:62" s="39" customFormat="1" ht="15.95" customHeight="1">
      <c r="A188" s="64">
        <v>15.22</v>
      </c>
      <c r="B188" s="65" t="s">
        <v>197</v>
      </c>
      <c r="C188" s="66" t="s">
        <v>104</v>
      </c>
      <c r="D188" s="67">
        <v>16186</v>
      </c>
      <c r="E188" s="68">
        <v>27.7</v>
      </c>
      <c r="F188" s="69">
        <f t="shared" si="76"/>
        <v>448352.2</v>
      </c>
      <c r="G188" s="70"/>
      <c r="H188" s="69">
        <f t="shared" si="77"/>
        <v>0</v>
      </c>
      <c r="I188" s="40"/>
      <c r="J188" s="71"/>
      <c r="K188" s="220"/>
      <c r="L188" s="72">
        <f t="shared" si="78"/>
        <v>0</v>
      </c>
      <c r="M188" s="217">
        <f t="shared" si="79"/>
        <v>0</v>
      </c>
      <c r="N188" s="69">
        <f t="shared" si="80"/>
        <v>0</v>
      </c>
      <c r="O188" s="73">
        <f t="shared" si="81"/>
        <v>0</v>
      </c>
      <c r="P188" s="69">
        <f t="shared" si="82"/>
        <v>0</v>
      </c>
      <c r="Q188" s="73">
        <f t="shared" si="83"/>
        <v>-27.7</v>
      </c>
      <c r="R188" s="69">
        <f t="shared" si="84"/>
        <v>-448352.2</v>
      </c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</row>
    <row r="189" spans="1:62" s="39" customFormat="1" ht="15.95" customHeight="1">
      <c r="A189" s="64">
        <v>15.23</v>
      </c>
      <c r="B189" s="65" t="s">
        <v>199</v>
      </c>
      <c r="C189" s="66" t="s">
        <v>104</v>
      </c>
      <c r="D189" s="67">
        <v>9260</v>
      </c>
      <c r="E189" s="68">
        <v>38.56</v>
      </c>
      <c r="F189" s="69">
        <f t="shared" si="76"/>
        <v>357065.60000000003</v>
      </c>
      <c r="G189" s="70"/>
      <c r="H189" s="69">
        <f t="shared" si="77"/>
        <v>0</v>
      </c>
      <c r="I189" s="40"/>
      <c r="J189" s="71"/>
      <c r="K189" s="220"/>
      <c r="L189" s="72">
        <f t="shared" si="78"/>
        <v>0</v>
      </c>
      <c r="M189" s="217">
        <f t="shared" si="79"/>
        <v>0</v>
      </c>
      <c r="N189" s="69">
        <f t="shared" si="80"/>
        <v>0</v>
      </c>
      <c r="O189" s="73">
        <f t="shared" si="81"/>
        <v>0</v>
      </c>
      <c r="P189" s="69">
        <f t="shared" si="82"/>
        <v>0</v>
      </c>
      <c r="Q189" s="73">
        <f t="shared" si="83"/>
        <v>-38.56</v>
      </c>
      <c r="R189" s="69">
        <f t="shared" si="84"/>
        <v>-357065.60000000003</v>
      </c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38"/>
      <c r="AM189" s="38"/>
      <c r="AN189" s="38"/>
      <c r="AO189" s="38"/>
      <c r="AP189" s="38"/>
      <c r="AQ189" s="38"/>
      <c r="AR189" s="38"/>
      <c r="AS189" s="38"/>
      <c r="AT189" s="38"/>
      <c r="AU189" s="38"/>
      <c r="AV189" s="38"/>
      <c r="AW189" s="38"/>
      <c r="AX189" s="38"/>
      <c r="AY189" s="38"/>
      <c r="AZ189" s="38"/>
      <c r="BA189" s="38"/>
      <c r="BB189" s="38"/>
      <c r="BC189" s="38"/>
      <c r="BD189" s="38"/>
      <c r="BE189" s="38"/>
      <c r="BF189" s="38"/>
      <c r="BG189" s="38"/>
      <c r="BH189" s="38"/>
      <c r="BI189" s="38"/>
      <c r="BJ189" s="38"/>
    </row>
    <row r="190" spans="1:62" s="39" customFormat="1" ht="15.95" customHeight="1">
      <c r="A190" s="64">
        <v>15.24</v>
      </c>
      <c r="B190" s="65" t="s">
        <v>201</v>
      </c>
      <c r="C190" s="66" t="s">
        <v>193</v>
      </c>
      <c r="D190" s="67">
        <v>188053</v>
      </c>
      <c r="E190" s="68">
        <v>4</v>
      </c>
      <c r="F190" s="69">
        <f t="shared" si="76"/>
        <v>752212</v>
      </c>
      <c r="G190" s="70"/>
      <c r="H190" s="69">
        <f t="shared" si="77"/>
        <v>0</v>
      </c>
      <c r="I190" s="40"/>
      <c r="J190" s="71"/>
      <c r="K190" s="220">
        <f>+'[4]BALANCE DE OBRA'!$M$199</f>
        <v>0</v>
      </c>
      <c r="L190" s="72">
        <f t="shared" si="78"/>
        <v>0</v>
      </c>
      <c r="M190" s="217">
        <f t="shared" si="79"/>
        <v>0</v>
      </c>
      <c r="N190" s="69">
        <f t="shared" si="80"/>
        <v>0</v>
      </c>
      <c r="O190" s="73">
        <f t="shared" si="81"/>
        <v>0</v>
      </c>
      <c r="P190" s="69">
        <f t="shared" si="82"/>
        <v>0</v>
      </c>
      <c r="Q190" s="73">
        <f t="shared" si="83"/>
        <v>-4</v>
      </c>
      <c r="R190" s="69">
        <f t="shared" si="84"/>
        <v>-752212</v>
      </c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</row>
    <row r="191" spans="1:62" s="39" customFormat="1" ht="15.95" customHeight="1">
      <c r="A191" s="64">
        <v>15.25</v>
      </c>
      <c r="B191" s="65" t="s">
        <v>204</v>
      </c>
      <c r="C191" s="66" t="s">
        <v>190</v>
      </c>
      <c r="D191" s="67">
        <v>19890</v>
      </c>
      <c r="E191" s="68">
        <v>39.200000000000003</v>
      </c>
      <c r="F191" s="69">
        <f t="shared" si="76"/>
        <v>779688</v>
      </c>
      <c r="G191" s="70"/>
      <c r="H191" s="69">
        <f t="shared" si="77"/>
        <v>0</v>
      </c>
      <c r="I191" s="40"/>
      <c r="J191" s="71"/>
      <c r="K191" s="220">
        <f>+'[4]BALANCE DE OBRA'!$M$200</f>
        <v>0</v>
      </c>
      <c r="L191" s="72">
        <f t="shared" si="78"/>
        <v>0</v>
      </c>
      <c r="M191" s="217">
        <f t="shared" si="79"/>
        <v>0</v>
      </c>
      <c r="N191" s="69">
        <f t="shared" si="80"/>
        <v>0</v>
      </c>
      <c r="O191" s="73">
        <f t="shared" si="81"/>
        <v>0</v>
      </c>
      <c r="P191" s="69">
        <f t="shared" si="82"/>
        <v>0</v>
      </c>
      <c r="Q191" s="73">
        <f t="shared" si="83"/>
        <v>-39.200000000000003</v>
      </c>
      <c r="R191" s="69">
        <f t="shared" si="84"/>
        <v>-779688</v>
      </c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</row>
    <row r="192" spans="1:62" s="60" customFormat="1" ht="15.95" customHeight="1">
      <c r="A192" s="50"/>
      <c r="B192" s="51"/>
      <c r="C192" s="52"/>
      <c r="D192" s="53"/>
      <c r="E192" s="47"/>
      <c r="F192" s="54"/>
      <c r="G192" s="47"/>
      <c r="H192" s="54"/>
      <c r="I192" s="40"/>
      <c r="J192" s="55"/>
      <c r="K192" s="220"/>
      <c r="L192" s="56"/>
      <c r="M192" s="216"/>
      <c r="N192" s="54"/>
      <c r="O192" s="57"/>
      <c r="P192" s="54"/>
      <c r="Q192" s="57"/>
      <c r="R192" s="54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S192" s="59"/>
      <c r="AT192" s="59"/>
      <c r="AU192" s="59"/>
      <c r="AV192" s="59"/>
      <c r="AW192" s="59"/>
      <c r="AX192" s="59"/>
      <c r="AY192" s="59"/>
      <c r="AZ192" s="59"/>
      <c r="BA192" s="59"/>
      <c r="BB192" s="59"/>
      <c r="BC192" s="59"/>
      <c r="BD192" s="59"/>
      <c r="BE192" s="59"/>
      <c r="BF192" s="59"/>
      <c r="BG192" s="59"/>
      <c r="BH192" s="59"/>
      <c r="BI192" s="59"/>
      <c r="BJ192" s="59"/>
    </row>
    <row r="193" spans="1:62" s="39" customFormat="1" ht="15.95" customHeight="1">
      <c r="A193" s="27">
        <v>16</v>
      </c>
      <c r="B193" s="61" t="s">
        <v>205</v>
      </c>
      <c r="C193" s="45"/>
      <c r="D193" s="46"/>
      <c r="E193" s="47"/>
      <c r="F193" s="32"/>
      <c r="G193" s="33"/>
      <c r="H193" s="32"/>
      <c r="I193" s="40"/>
      <c r="J193" s="48"/>
      <c r="K193" s="220"/>
      <c r="L193" s="49"/>
      <c r="M193" s="216"/>
      <c r="N193" s="32"/>
      <c r="O193" s="37"/>
      <c r="P193" s="32"/>
      <c r="Q193" s="37"/>
      <c r="R193" s="32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  <c r="AU193" s="38"/>
      <c r="AV193" s="38"/>
      <c r="AW193" s="38"/>
      <c r="AX193" s="38"/>
      <c r="AY193" s="38"/>
      <c r="AZ193" s="38"/>
      <c r="BA193" s="38"/>
      <c r="BB193" s="38"/>
      <c r="BC193" s="38"/>
      <c r="BD193" s="38"/>
      <c r="BE193" s="38"/>
      <c r="BF193" s="38"/>
      <c r="BG193" s="38"/>
      <c r="BH193" s="38"/>
      <c r="BI193" s="38"/>
      <c r="BJ193" s="38"/>
    </row>
    <row r="194" spans="1:62" s="39" customFormat="1" ht="15.95" customHeight="1">
      <c r="A194" s="43"/>
      <c r="B194" s="44" t="s">
        <v>206</v>
      </c>
      <c r="C194" s="45"/>
      <c r="D194" s="46"/>
      <c r="E194" s="47"/>
      <c r="F194" s="32"/>
      <c r="G194" s="33"/>
      <c r="H194" s="32"/>
      <c r="I194" s="40"/>
      <c r="J194" s="48"/>
      <c r="K194" s="220"/>
      <c r="L194" s="49"/>
      <c r="M194" s="216"/>
      <c r="N194" s="32"/>
      <c r="O194" s="37"/>
      <c r="P194" s="32"/>
      <c r="Q194" s="37"/>
      <c r="R194" s="32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  <c r="AU194" s="38"/>
      <c r="AV194" s="38"/>
      <c r="AW194" s="38"/>
      <c r="AX194" s="38"/>
      <c r="AY194" s="38"/>
      <c r="AZ194" s="38"/>
      <c r="BA194" s="38"/>
      <c r="BB194" s="38"/>
      <c r="BC194" s="38"/>
      <c r="BD194" s="38"/>
      <c r="BE194" s="38"/>
      <c r="BF194" s="38"/>
      <c r="BG194" s="38"/>
      <c r="BH194" s="38"/>
      <c r="BI194" s="38"/>
      <c r="BJ194" s="38"/>
    </row>
    <row r="195" spans="1:62" s="39" customFormat="1" ht="15.95" customHeight="1">
      <c r="A195" s="43">
        <v>16.010000000000002</v>
      </c>
      <c r="B195" s="44" t="s">
        <v>207</v>
      </c>
      <c r="C195" s="45" t="s">
        <v>104</v>
      </c>
      <c r="D195" s="46">
        <v>23348</v>
      </c>
      <c r="E195" s="47">
        <v>36.6</v>
      </c>
      <c r="F195" s="32">
        <f t="shared" ref="F195:F203" si="85">+E195*D195</f>
        <v>854536.8</v>
      </c>
      <c r="G195" s="33"/>
      <c r="H195" s="32">
        <f t="shared" ref="H195:H203" si="86">+G195*D195</f>
        <v>0</v>
      </c>
      <c r="I195" s="40"/>
      <c r="J195" s="48"/>
      <c r="K195" s="220"/>
      <c r="L195" s="49">
        <f t="shared" ref="L195:L203" si="87">+K195*D195</f>
        <v>0</v>
      </c>
      <c r="M195" s="216">
        <v>30</v>
      </c>
      <c r="N195" s="32">
        <f t="shared" ref="N195:N203" si="88">+M195*D195</f>
        <v>700440</v>
      </c>
      <c r="O195" s="37">
        <f t="shared" ref="O195:O203" si="89">IF(M195&gt;(G195+E195),M195-(G195+E195),0)</f>
        <v>0</v>
      </c>
      <c r="P195" s="32">
        <f t="shared" ref="P195:P203" si="90">+O195*D195</f>
        <v>0</v>
      </c>
      <c r="Q195" s="37">
        <f t="shared" ref="Q195:Q203" si="91">IF(M195&lt;(G195+E195),M195-(G195+E195),0)</f>
        <v>-6.6000000000000014</v>
      </c>
      <c r="R195" s="32">
        <f t="shared" ref="R195:R203" si="92">+Q195*D195</f>
        <v>-154096.80000000005</v>
      </c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  <c r="AU195" s="38"/>
      <c r="AV195" s="38"/>
      <c r="AW195" s="38"/>
      <c r="AX195" s="38"/>
      <c r="AY195" s="38"/>
      <c r="AZ195" s="38"/>
      <c r="BA195" s="38"/>
      <c r="BB195" s="38"/>
      <c r="BC195" s="38"/>
      <c r="BD195" s="38"/>
      <c r="BE195" s="38"/>
      <c r="BF195" s="38"/>
      <c r="BG195" s="38"/>
      <c r="BH195" s="38"/>
      <c r="BI195" s="38"/>
      <c r="BJ195" s="38"/>
    </row>
    <row r="196" spans="1:62" s="39" customFormat="1" ht="15.95" customHeight="1">
      <c r="A196" s="43">
        <v>16.02</v>
      </c>
      <c r="B196" s="44" t="s">
        <v>208</v>
      </c>
      <c r="C196" s="45" t="s">
        <v>104</v>
      </c>
      <c r="D196" s="46">
        <v>20649</v>
      </c>
      <c r="E196" s="47">
        <v>38.4</v>
      </c>
      <c r="F196" s="32">
        <f t="shared" si="85"/>
        <v>792921.59999999998</v>
      </c>
      <c r="G196" s="33"/>
      <c r="H196" s="32">
        <f t="shared" si="86"/>
        <v>0</v>
      </c>
      <c r="I196" s="40"/>
      <c r="J196" s="48"/>
      <c r="K196" s="220">
        <v>24.5</v>
      </c>
      <c r="L196" s="49">
        <f t="shared" si="87"/>
        <v>505900.5</v>
      </c>
      <c r="M196" s="216">
        <f>+K196+I196+14</f>
        <v>38.5</v>
      </c>
      <c r="N196" s="32">
        <f t="shared" si="88"/>
        <v>794986.5</v>
      </c>
      <c r="O196" s="37">
        <f t="shared" si="89"/>
        <v>0.10000000000000142</v>
      </c>
      <c r="P196" s="32">
        <f t="shared" si="90"/>
        <v>2064.9000000000292</v>
      </c>
      <c r="Q196" s="37">
        <f t="shared" si="91"/>
        <v>0</v>
      </c>
      <c r="R196" s="32">
        <f t="shared" si="92"/>
        <v>0</v>
      </c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38"/>
      <c r="AM196" s="38"/>
      <c r="AN196" s="38"/>
      <c r="AO196" s="38"/>
      <c r="AP196" s="38"/>
      <c r="AQ196" s="38"/>
      <c r="AR196" s="38"/>
      <c r="AS196" s="38"/>
      <c r="AT196" s="38"/>
      <c r="AU196" s="38"/>
      <c r="AV196" s="38"/>
      <c r="AW196" s="38"/>
      <c r="AX196" s="38"/>
      <c r="AY196" s="38"/>
      <c r="AZ196" s="38"/>
      <c r="BA196" s="38"/>
      <c r="BB196" s="38"/>
      <c r="BC196" s="38"/>
      <c r="BD196" s="38"/>
      <c r="BE196" s="38"/>
      <c r="BF196" s="38"/>
      <c r="BG196" s="38"/>
      <c r="BH196" s="38"/>
      <c r="BI196" s="38"/>
      <c r="BJ196" s="38"/>
    </row>
    <row r="197" spans="1:62" s="39" customFormat="1" ht="15.95" customHeight="1">
      <c r="A197" s="43">
        <v>16.03</v>
      </c>
      <c r="B197" s="44" t="s">
        <v>209</v>
      </c>
      <c r="C197" s="45" t="s">
        <v>104</v>
      </c>
      <c r="D197" s="46">
        <v>13403</v>
      </c>
      <c r="E197" s="47">
        <v>12</v>
      </c>
      <c r="F197" s="32">
        <f t="shared" si="85"/>
        <v>160836</v>
      </c>
      <c r="G197" s="33"/>
      <c r="H197" s="32">
        <f t="shared" si="86"/>
        <v>0</v>
      </c>
      <c r="I197" s="40"/>
      <c r="J197" s="48"/>
      <c r="K197" s="220">
        <v>23.06</v>
      </c>
      <c r="L197" s="49">
        <f t="shared" si="87"/>
        <v>309073.18</v>
      </c>
      <c r="M197" s="216">
        <f>+K197+I197</f>
        <v>23.06</v>
      </c>
      <c r="N197" s="32">
        <f t="shared" si="88"/>
        <v>309073.18</v>
      </c>
      <c r="O197" s="37">
        <f t="shared" si="89"/>
        <v>11.059999999999999</v>
      </c>
      <c r="P197" s="32">
        <f t="shared" si="90"/>
        <v>148237.18</v>
      </c>
      <c r="Q197" s="37">
        <f t="shared" si="91"/>
        <v>0</v>
      </c>
      <c r="R197" s="32">
        <f t="shared" si="92"/>
        <v>0</v>
      </c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</row>
    <row r="198" spans="1:62" s="39" customFormat="1" ht="15.95" customHeight="1">
      <c r="A198" s="43">
        <v>16.04</v>
      </c>
      <c r="B198" s="44" t="s">
        <v>210</v>
      </c>
      <c r="C198" s="45" t="s">
        <v>104</v>
      </c>
      <c r="D198" s="46">
        <v>4548</v>
      </c>
      <c r="E198" s="47">
        <v>6</v>
      </c>
      <c r="F198" s="32">
        <f t="shared" si="85"/>
        <v>27288</v>
      </c>
      <c r="G198" s="33"/>
      <c r="H198" s="32">
        <f t="shared" si="86"/>
        <v>0</v>
      </c>
      <c r="I198" s="40"/>
      <c r="J198" s="48"/>
      <c r="K198" s="220">
        <v>41.62</v>
      </c>
      <c r="L198" s="49">
        <f t="shared" si="87"/>
        <v>189287.75999999998</v>
      </c>
      <c r="M198" s="216">
        <v>41.62</v>
      </c>
      <c r="N198" s="32">
        <f t="shared" si="88"/>
        <v>189287.75999999998</v>
      </c>
      <c r="O198" s="37">
        <f t="shared" si="89"/>
        <v>35.619999999999997</v>
      </c>
      <c r="P198" s="32">
        <f t="shared" si="90"/>
        <v>161999.75999999998</v>
      </c>
      <c r="Q198" s="37">
        <f t="shared" si="91"/>
        <v>0</v>
      </c>
      <c r="R198" s="32">
        <f t="shared" si="92"/>
        <v>0</v>
      </c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  <c r="AU198" s="38"/>
      <c r="AV198" s="38"/>
      <c r="AW198" s="38"/>
      <c r="AX198" s="38"/>
      <c r="AY198" s="38"/>
      <c r="AZ198" s="38"/>
      <c r="BA198" s="38"/>
      <c r="BB198" s="38"/>
      <c r="BC198" s="38"/>
      <c r="BD198" s="38"/>
      <c r="BE198" s="38"/>
      <c r="BF198" s="38"/>
      <c r="BG198" s="38"/>
      <c r="BH198" s="38"/>
      <c r="BI198" s="38"/>
      <c r="BJ198" s="38"/>
    </row>
    <row r="199" spans="1:62" s="39" customFormat="1" ht="15.95" customHeight="1">
      <c r="A199" s="43">
        <v>16.05</v>
      </c>
      <c r="B199" s="44" t="s">
        <v>211</v>
      </c>
      <c r="C199" s="45" t="s">
        <v>193</v>
      </c>
      <c r="D199" s="46">
        <v>21160</v>
      </c>
      <c r="E199" s="47">
        <v>4</v>
      </c>
      <c r="F199" s="32">
        <f t="shared" si="85"/>
        <v>84640</v>
      </c>
      <c r="G199" s="33"/>
      <c r="H199" s="32">
        <f t="shared" si="86"/>
        <v>0</v>
      </c>
      <c r="I199" s="40"/>
      <c r="J199" s="48"/>
      <c r="K199" s="220">
        <v>10</v>
      </c>
      <c r="L199" s="49">
        <f t="shared" si="87"/>
        <v>211600</v>
      </c>
      <c r="M199" s="216">
        <f>+K199+I199</f>
        <v>10</v>
      </c>
      <c r="N199" s="32">
        <f t="shared" si="88"/>
        <v>211600</v>
      </c>
      <c r="O199" s="37">
        <f t="shared" si="89"/>
        <v>6</v>
      </c>
      <c r="P199" s="32">
        <f t="shared" si="90"/>
        <v>126960</v>
      </c>
      <c r="Q199" s="37">
        <f t="shared" si="91"/>
        <v>0</v>
      </c>
      <c r="R199" s="32">
        <f t="shared" si="92"/>
        <v>0</v>
      </c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  <c r="AU199" s="38"/>
      <c r="AV199" s="38"/>
      <c r="AW199" s="38"/>
      <c r="AX199" s="38"/>
      <c r="AY199" s="38"/>
      <c r="AZ199" s="38"/>
      <c r="BA199" s="38"/>
      <c r="BB199" s="38"/>
      <c r="BC199" s="38"/>
      <c r="BD199" s="38"/>
      <c r="BE199" s="38"/>
      <c r="BF199" s="38"/>
      <c r="BG199" s="38"/>
      <c r="BH199" s="38"/>
      <c r="BI199" s="38"/>
      <c r="BJ199" s="38"/>
    </row>
    <row r="200" spans="1:62" s="39" customFormat="1" ht="15.95" customHeight="1">
      <c r="A200" s="43">
        <v>16.059999999999999</v>
      </c>
      <c r="B200" s="44" t="s">
        <v>212</v>
      </c>
      <c r="C200" s="45" t="s">
        <v>193</v>
      </c>
      <c r="D200" s="46">
        <v>37964</v>
      </c>
      <c r="E200" s="47">
        <v>4</v>
      </c>
      <c r="F200" s="32">
        <f t="shared" si="85"/>
        <v>151856</v>
      </c>
      <c r="G200" s="33"/>
      <c r="H200" s="32">
        <f t="shared" si="86"/>
        <v>0</v>
      </c>
      <c r="I200" s="40"/>
      <c r="J200" s="48"/>
      <c r="K200" s="220"/>
      <c r="L200" s="49">
        <f t="shared" si="87"/>
        <v>0</v>
      </c>
      <c r="M200" s="216">
        <v>3</v>
      </c>
      <c r="N200" s="32">
        <f t="shared" si="88"/>
        <v>113892</v>
      </c>
      <c r="O200" s="37">
        <f t="shared" si="89"/>
        <v>0</v>
      </c>
      <c r="P200" s="32">
        <f t="shared" si="90"/>
        <v>0</v>
      </c>
      <c r="Q200" s="37">
        <f t="shared" si="91"/>
        <v>-1</v>
      </c>
      <c r="R200" s="32">
        <f t="shared" si="92"/>
        <v>-37964</v>
      </c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  <c r="AU200" s="38"/>
      <c r="AV200" s="38"/>
      <c r="AW200" s="38"/>
      <c r="AX200" s="38"/>
      <c r="AY200" s="38"/>
      <c r="AZ200" s="38"/>
      <c r="BA200" s="38"/>
      <c r="BB200" s="38"/>
      <c r="BC200" s="38"/>
      <c r="BD200" s="38"/>
      <c r="BE200" s="38"/>
      <c r="BF200" s="38"/>
      <c r="BG200" s="38"/>
      <c r="BH200" s="38"/>
      <c r="BI200" s="38"/>
      <c r="BJ200" s="38"/>
    </row>
    <row r="201" spans="1:62" s="39" customFormat="1" ht="15.95" customHeight="1">
      <c r="A201" s="43">
        <v>16.07</v>
      </c>
      <c r="B201" s="44" t="s">
        <v>213</v>
      </c>
      <c r="C201" s="45" t="s">
        <v>193</v>
      </c>
      <c r="D201" s="46">
        <v>18369</v>
      </c>
      <c r="E201" s="47">
        <v>2</v>
      </c>
      <c r="F201" s="32">
        <f t="shared" si="85"/>
        <v>36738</v>
      </c>
      <c r="G201" s="33"/>
      <c r="H201" s="32">
        <f t="shared" si="86"/>
        <v>0</v>
      </c>
      <c r="I201" s="40"/>
      <c r="J201" s="48"/>
      <c r="K201" s="220">
        <v>22</v>
      </c>
      <c r="L201" s="49">
        <f t="shared" si="87"/>
        <v>404118</v>
      </c>
      <c r="M201" s="216">
        <f>+K201+I201</f>
        <v>22</v>
      </c>
      <c r="N201" s="32">
        <f t="shared" si="88"/>
        <v>404118</v>
      </c>
      <c r="O201" s="37">
        <f t="shared" si="89"/>
        <v>20</v>
      </c>
      <c r="P201" s="32">
        <f t="shared" si="90"/>
        <v>367380</v>
      </c>
      <c r="Q201" s="37">
        <f t="shared" si="91"/>
        <v>0</v>
      </c>
      <c r="R201" s="32">
        <f t="shared" si="92"/>
        <v>0</v>
      </c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  <c r="AW201" s="38"/>
      <c r="AX201" s="38"/>
      <c r="AY201" s="38"/>
      <c r="AZ201" s="38"/>
      <c r="BA201" s="38"/>
      <c r="BB201" s="38"/>
      <c r="BC201" s="38"/>
      <c r="BD201" s="38"/>
      <c r="BE201" s="38"/>
      <c r="BF201" s="38"/>
      <c r="BG201" s="38"/>
      <c r="BH201" s="38"/>
      <c r="BI201" s="38"/>
      <c r="BJ201" s="38"/>
    </row>
    <row r="202" spans="1:62" s="39" customFormat="1" ht="15.95" customHeight="1">
      <c r="A202" s="43">
        <v>16.079999999999998</v>
      </c>
      <c r="B202" s="44" t="s">
        <v>214</v>
      </c>
      <c r="C202" s="45" t="s">
        <v>193</v>
      </c>
      <c r="D202" s="46">
        <v>74038</v>
      </c>
      <c r="E202" s="47">
        <v>2</v>
      </c>
      <c r="F202" s="32">
        <f t="shared" si="85"/>
        <v>148076</v>
      </c>
      <c r="G202" s="33"/>
      <c r="H202" s="32">
        <f t="shared" si="86"/>
        <v>0</v>
      </c>
      <c r="I202" s="40"/>
      <c r="J202" s="48"/>
      <c r="K202" s="220"/>
      <c r="L202" s="49">
        <f t="shared" si="87"/>
        <v>0</v>
      </c>
      <c r="M202" s="216">
        <v>4</v>
      </c>
      <c r="N202" s="32">
        <f t="shared" si="88"/>
        <v>296152</v>
      </c>
      <c r="O202" s="37">
        <f t="shared" si="89"/>
        <v>2</v>
      </c>
      <c r="P202" s="32">
        <f t="shared" si="90"/>
        <v>148076</v>
      </c>
      <c r="Q202" s="37">
        <f t="shared" si="91"/>
        <v>0</v>
      </c>
      <c r="R202" s="32">
        <f t="shared" si="92"/>
        <v>0</v>
      </c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</row>
    <row r="203" spans="1:62" s="39" customFormat="1" ht="15.95" customHeight="1">
      <c r="A203" s="43">
        <v>16.09</v>
      </c>
      <c r="B203" s="44" t="s">
        <v>215</v>
      </c>
      <c r="C203" s="45" t="s">
        <v>193</v>
      </c>
      <c r="D203" s="46">
        <v>40780</v>
      </c>
      <c r="E203" s="47">
        <v>4</v>
      </c>
      <c r="F203" s="32">
        <f t="shared" si="85"/>
        <v>163120</v>
      </c>
      <c r="G203" s="33"/>
      <c r="H203" s="32">
        <f t="shared" si="86"/>
        <v>0</v>
      </c>
      <c r="I203" s="40"/>
      <c r="J203" s="48"/>
      <c r="K203" s="220">
        <v>3</v>
      </c>
      <c r="L203" s="49">
        <f t="shared" si="87"/>
        <v>122340</v>
      </c>
      <c r="M203" s="216">
        <f>+K203+I203+3</f>
        <v>6</v>
      </c>
      <c r="N203" s="32">
        <f t="shared" si="88"/>
        <v>244680</v>
      </c>
      <c r="O203" s="37">
        <f t="shared" si="89"/>
        <v>2</v>
      </c>
      <c r="P203" s="32">
        <f t="shared" si="90"/>
        <v>81560</v>
      </c>
      <c r="Q203" s="37">
        <f t="shared" si="91"/>
        <v>0</v>
      </c>
      <c r="R203" s="32">
        <f t="shared" si="92"/>
        <v>0</v>
      </c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  <c r="AU203" s="38"/>
      <c r="AV203" s="38"/>
      <c r="AW203" s="38"/>
      <c r="AX203" s="38"/>
      <c r="AY203" s="38"/>
      <c r="AZ203" s="38"/>
      <c r="BA203" s="38"/>
      <c r="BB203" s="38"/>
      <c r="BC203" s="38"/>
      <c r="BD203" s="38"/>
      <c r="BE203" s="38"/>
      <c r="BF203" s="38"/>
      <c r="BG203" s="38"/>
      <c r="BH203" s="38"/>
      <c r="BI203" s="38"/>
      <c r="BJ203" s="38"/>
    </row>
    <row r="204" spans="1:62" s="39" customFormat="1" ht="15.95" customHeight="1">
      <c r="A204" s="43"/>
      <c r="B204" s="44" t="s">
        <v>216</v>
      </c>
      <c r="C204" s="45"/>
      <c r="D204" s="46"/>
      <c r="E204" s="47"/>
      <c r="F204" s="32"/>
      <c r="G204" s="33"/>
      <c r="H204" s="32"/>
      <c r="I204" s="40"/>
      <c r="J204" s="48"/>
      <c r="K204" s="220"/>
      <c r="L204" s="49"/>
      <c r="M204" s="216"/>
      <c r="N204" s="32"/>
      <c r="O204" s="37"/>
      <c r="P204" s="32"/>
      <c r="Q204" s="37"/>
      <c r="R204" s="32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  <c r="AU204" s="38"/>
      <c r="AV204" s="38"/>
      <c r="AW204" s="38"/>
      <c r="AX204" s="38"/>
      <c r="AY204" s="38"/>
      <c r="AZ204" s="38"/>
      <c r="BA204" s="38"/>
      <c r="BB204" s="38"/>
      <c r="BC204" s="38"/>
      <c r="BD204" s="38"/>
      <c r="BE204" s="38"/>
      <c r="BF204" s="38"/>
      <c r="BG204" s="38"/>
      <c r="BH204" s="38"/>
      <c r="BI204" s="38"/>
      <c r="BJ204" s="38"/>
    </row>
    <row r="205" spans="1:62" s="39" customFormat="1" ht="15.95" customHeight="1">
      <c r="A205" s="43">
        <v>16.100000000000001</v>
      </c>
      <c r="B205" s="44" t="s">
        <v>217</v>
      </c>
      <c r="C205" s="45" t="s">
        <v>104</v>
      </c>
      <c r="D205" s="46">
        <v>75829</v>
      </c>
      <c r="E205" s="47">
        <v>28.8</v>
      </c>
      <c r="F205" s="32">
        <f t="shared" ref="F205:F217" si="93">+E205*D205</f>
        <v>2183875.2000000002</v>
      </c>
      <c r="G205" s="33"/>
      <c r="H205" s="32">
        <f t="shared" ref="H205:H217" si="94">+G205*D205</f>
        <v>0</v>
      </c>
      <c r="I205" s="40"/>
      <c r="J205" s="48"/>
      <c r="K205" s="220">
        <f>+'[4]BALANCE DE OBRA'!$M$214</f>
        <v>28.8</v>
      </c>
      <c r="L205" s="49">
        <f t="shared" ref="L205:L217" si="95">+K205*D205</f>
        <v>2183875.2000000002</v>
      </c>
      <c r="M205" s="216">
        <f>+K205</f>
        <v>28.8</v>
      </c>
      <c r="N205" s="32">
        <f t="shared" ref="N205:N217" si="96">+M205*D205</f>
        <v>2183875.2000000002</v>
      </c>
      <c r="O205" s="37">
        <f t="shared" ref="O205:O217" si="97">IF(M205&gt;(G205+E205),M205-(G205+E205),0)</f>
        <v>0</v>
      </c>
      <c r="P205" s="32">
        <f t="shared" ref="P205:P217" si="98">+O205*D205</f>
        <v>0</v>
      </c>
      <c r="Q205" s="37">
        <f t="shared" ref="Q205:Q217" si="99">IF(M205&lt;(G205+E205),M205-(G205+E205),0)</f>
        <v>0</v>
      </c>
      <c r="R205" s="32">
        <f t="shared" ref="R205:R217" si="100">+Q205*D205</f>
        <v>0</v>
      </c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E205" s="38"/>
      <c r="BF205" s="38"/>
      <c r="BG205" s="38"/>
      <c r="BH205" s="38"/>
      <c r="BI205" s="38"/>
      <c r="BJ205" s="38"/>
    </row>
    <row r="206" spans="1:62" s="39" customFormat="1" ht="15.95" customHeight="1">
      <c r="A206" s="43">
        <v>16.11</v>
      </c>
      <c r="B206" s="44" t="s">
        <v>218</v>
      </c>
      <c r="C206" s="45" t="s">
        <v>104</v>
      </c>
      <c r="D206" s="46">
        <v>26962</v>
      </c>
      <c r="E206" s="47">
        <v>6</v>
      </c>
      <c r="F206" s="32">
        <f t="shared" si="93"/>
        <v>161772</v>
      </c>
      <c r="G206" s="33"/>
      <c r="H206" s="32">
        <f t="shared" si="94"/>
        <v>0</v>
      </c>
      <c r="I206" s="40"/>
      <c r="J206" s="48"/>
      <c r="K206" s="220">
        <f>+'[4]BALANCE DE OBRA'!$M$215</f>
        <v>6</v>
      </c>
      <c r="L206" s="49">
        <f t="shared" si="95"/>
        <v>161772</v>
      </c>
      <c r="M206" s="216">
        <f>+K206+I206+12+6+24</f>
        <v>48</v>
      </c>
      <c r="N206" s="32">
        <f t="shared" si="96"/>
        <v>1294176</v>
      </c>
      <c r="O206" s="37">
        <f t="shared" si="97"/>
        <v>42</v>
      </c>
      <c r="P206" s="32">
        <f t="shared" si="98"/>
        <v>1132404</v>
      </c>
      <c r="Q206" s="37">
        <f t="shared" si="99"/>
        <v>0</v>
      </c>
      <c r="R206" s="32">
        <f t="shared" si="100"/>
        <v>0</v>
      </c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E206" s="38"/>
      <c r="BF206" s="38"/>
      <c r="BG206" s="38"/>
      <c r="BH206" s="38"/>
      <c r="BI206" s="38"/>
      <c r="BJ206" s="38"/>
    </row>
    <row r="207" spans="1:62" s="39" customFormat="1" ht="15.95" customHeight="1">
      <c r="A207" s="320">
        <v>16.12</v>
      </c>
      <c r="B207" s="321" t="s">
        <v>215</v>
      </c>
      <c r="C207" s="322" t="s">
        <v>193</v>
      </c>
      <c r="D207" s="323">
        <v>40780</v>
      </c>
      <c r="E207" s="324">
        <v>3</v>
      </c>
      <c r="F207" s="325">
        <f t="shared" si="93"/>
        <v>122340</v>
      </c>
      <c r="G207" s="324"/>
      <c r="H207" s="325">
        <f t="shared" si="94"/>
        <v>0</v>
      </c>
      <c r="I207" s="324"/>
      <c r="J207" s="326"/>
      <c r="K207" s="324"/>
      <c r="L207" s="327">
        <f t="shared" si="95"/>
        <v>0</v>
      </c>
      <c r="M207" s="328"/>
      <c r="N207" s="325">
        <f t="shared" si="96"/>
        <v>0</v>
      </c>
      <c r="O207" s="329">
        <f t="shared" si="97"/>
        <v>0</v>
      </c>
      <c r="P207" s="325">
        <f t="shared" si="98"/>
        <v>0</v>
      </c>
      <c r="Q207" s="329">
        <f t="shared" si="99"/>
        <v>-3</v>
      </c>
      <c r="R207" s="325">
        <f t="shared" si="100"/>
        <v>-122340</v>
      </c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</row>
    <row r="208" spans="1:62" s="39" customFormat="1" ht="15.95" customHeight="1">
      <c r="A208" s="320">
        <v>16.13</v>
      </c>
      <c r="B208" s="321" t="s">
        <v>219</v>
      </c>
      <c r="C208" s="322" t="s">
        <v>104</v>
      </c>
      <c r="D208" s="323">
        <v>36757</v>
      </c>
      <c r="E208" s="324">
        <v>3.1</v>
      </c>
      <c r="F208" s="325">
        <f t="shared" si="93"/>
        <v>113946.7</v>
      </c>
      <c r="G208" s="324"/>
      <c r="H208" s="325">
        <f t="shared" si="94"/>
        <v>0</v>
      </c>
      <c r="I208" s="324"/>
      <c r="J208" s="326"/>
      <c r="K208" s="324"/>
      <c r="L208" s="327">
        <f t="shared" si="95"/>
        <v>0</v>
      </c>
      <c r="M208" s="328">
        <f t="shared" ref="M208:M216" si="101">+K208+I208</f>
        <v>0</v>
      </c>
      <c r="N208" s="325">
        <f t="shared" si="96"/>
        <v>0</v>
      </c>
      <c r="O208" s="329">
        <f t="shared" si="97"/>
        <v>0</v>
      </c>
      <c r="P208" s="325">
        <f t="shared" si="98"/>
        <v>0</v>
      </c>
      <c r="Q208" s="329">
        <f t="shared" si="99"/>
        <v>-3.1</v>
      </c>
      <c r="R208" s="325">
        <f t="shared" si="100"/>
        <v>-113946.7</v>
      </c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  <c r="AS208" s="38"/>
      <c r="AT208" s="38"/>
      <c r="AU208" s="38"/>
      <c r="AV208" s="38"/>
      <c r="AW208" s="38"/>
      <c r="AX208" s="38"/>
      <c r="AY208" s="38"/>
      <c r="AZ208" s="38"/>
      <c r="BA208" s="38"/>
      <c r="BB208" s="38"/>
      <c r="BC208" s="38"/>
      <c r="BD208" s="38"/>
      <c r="BE208" s="38"/>
      <c r="BF208" s="38"/>
      <c r="BG208" s="38"/>
      <c r="BH208" s="38"/>
      <c r="BI208" s="38"/>
      <c r="BJ208" s="38"/>
    </row>
    <row r="209" spans="1:62" s="39" customFormat="1" ht="15.95" customHeight="1">
      <c r="A209" s="320">
        <v>16.14</v>
      </c>
      <c r="B209" s="321" t="s">
        <v>208</v>
      </c>
      <c r="C209" s="322" t="s">
        <v>104</v>
      </c>
      <c r="D209" s="323">
        <v>20649</v>
      </c>
      <c r="E209" s="324">
        <v>9.4</v>
      </c>
      <c r="F209" s="325">
        <f t="shared" si="93"/>
        <v>194100.6</v>
      </c>
      <c r="G209" s="324"/>
      <c r="H209" s="325">
        <f t="shared" si="94"/>
        <v>0</v>
      </c>
      <c r="I209" s="324"/>
      <c r="J209" s="326"/>
      <c r="K209" s="324"/>
      <c r="L209" s="327">
        <f t="shared" si="95"/>
        <v>0</v>
      </c>
      <c r="M209" s="328">
        <f t="shared" si="101"/>
        <v>0</v>
      </c>
      <c r="N209" s="325">
        <f t="shared" si="96"/>
        <v>0</v>
      </c>
      <c r="O209" s="329">
        <f t="shared" si="97"/>
        <v>0</v>
      </c>
      <c r="P209" s="325">
        <f t="shared" si="98"/>
        <v>0</v>
      </c>
      <c r="Q209" s="329">
        <f t="shared" si="99"/>
        <v>-9.4</v>
      </c>
      <c r="R209" s="325">
        <f t="shared" si="100"/>
        <v>-194100.6</v>
      </c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E209" s="38"/>
      <c r="BF209" s="38"/>
      <c r="BG209" s="38"/>
      <c r="BH209" s="38"/>
      <c r="BI209" s="38"/>
      <c r="BJ209" s="38"/>
    </row>
    <row r="210" spans="1:62" s="39" customFormat="1" ht="15.95" customHeight="1">
      <c r="A210" s="320">
        <v>16.149999999999999</v>
      </c>
      <c r="B210" s="321" t="s">
        <v>209</v>
      </c>
      <c r="C210" s="322" t="s">
        <v>104</v>
      </c>
      <c r="D210" s="323">
        <v>13403</v>
      </c>
      <c r="E210" s="324">
        <v>21.6</v>
      </c>
      <c r="F210" s="325">
        <f t="shared" si="93"/>
        <v>289504.80000000005</v>
      </c>
      <c r="G210" s="324"/>
      <c r="H210" s="325">
        <f t="shared" si="94"/>
        <v>0</v>
      </c>
      <c r="I210" s="324"/>
      <c r="J210" s="326"/>
      <c r="K210" s="324"/>
      <c r="L210" s="327">
        <f t="shared" si="95"/>
        <v>0</v>
      </c>
      <c r="M210" s="328">
        <f t="shared" si="101"/>
        <v>0</v>
      </c>
      <c r="N210" s="325">
        <f t="shared" si="96"/>
        <v>0</v>
      </c>
      <c r="O210" s="329">
        <f t="shared" si="97"/>
        <v>0</v>
      </c>
      <c r="P210" s="325">
        <f t="shared" si="98"/>
        <v>0</v>
      </c>
      <c r="Q210" s="329">
        <f t="shared" si="99"/>
        <v>-21.6</v>
      </c>
      <c r="R210" s="325">
        <f t="shared" si="100"/>
        <v>-289504.80000000005</v>
      </c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</row>
    <row r="211" spans="1:62" s="39" customFormat="1" ht="15.95" customHeight="1">
      <c r="A211" s="43">
        <v>16.16</v>
      </c>
      <c r="B211" s="44" t="s">
        <v>220</v>
      </c>
      <c r="C211" s="45" t="s">
        <v>104</v>
      </c>
      <c r="D211" s="46">
        <v>13920</v>
      </c>
      <c r="E211" s="47">
        <v>10.4</v>
      </c>
      <c r="F211" s="32">
        <f t="shared" si="93"/>
        <v>144768</v>
      </c>
      <c r="G211" s="33"/>
      <c r="H211" s="32">
        <f t="shared" si="94"/>
        <v>0</v>
      </c>
      <c r="I211" s="40"/>
      <c r="J211" s="48"/>
      <c r="K211" s="220">
        <v>24.2</v>
      </c>
      <c r="L211" s="49">
        <f t="shared" si="95"/>
        <v>336864</v>
      </c>
      <c r="M211" s="216">
        <f t="shared" si="101"/>
        <v>24.2</v>
      </c>
      <c r="N211" s="32">
        <f t="shared" si="96"/>
        <v>336864</v>
      </c>
      <c r="O211" s="37">
        <f t="shared" si="97"/>
        <v>13.799999999999999</v>
      </c>
      <c r="P211" s="32">
        <f t="shared" si="98"/>
        <v>192095.99999999997</v>
      </c>
      <c r="Q211" s="37">
        <f t="shared" si="99"/>
        <v>0</v>
      </c>
      <c r="R211" s="32">
        <f t="shared" si="100"/>
        <v>0</v>
      </c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  <c r="AS211" s="38"/>
      <c r="AT211" s="38"/>
      <c r="AU211" s="38"/>
      <c r="AV211" s="38"/>
      <c r="AW211" s="38"/>
      <c r="AX211" s="38"/>
      <c r="AY211" s="38"/>
      <c r="AZ211" s="38"/>
      <c r="BA211" s="38"/>
      <c r="BB211" s="38"/>
      <c r="BC211" s="38"/>
      <c r="BD211" s="38"/>
      <c r="BE211" s="38"/>
      <c r="BF211" s="38"/>
      <c r="BG211" s="38"/>
      <c r="BH211" s="38"/>
      <c r="BI211" s="38"/>
      <c r="BJ211" s="38"/>
    </row>
    <row r="212" spans="1:62" s="39" customFormat="1" ht="15.95" customHeight="1">
      <c r="A212" s="320">
        <v>16.170000000000002</v>
      </c>
      <c r="B212" s="321" t="s">
        <v>210</v>
      </c>
      <c r="C212" s="322" t="s">
        <v>104</v>
      </c>
      <c r="D212" s="323">
        <v>4548</v>
      </c>
      <c r="E212" s="324">
        <v>33.6</v>
      </c>
      <c r="F212" s="325">
        <f t="shared" si="93"/>
        <v>152812.80000000002</v>
      </c>
      <c r="G212" s="324"/>
      <c r="H212" s="325">
        <f t="shared" si="94"/>
        <v>0</v>
      </c>
      <c r="I212" s="324"/>
      <c r="J212" s="326"/>
      <c r="K212" s="324"/>
      <c r="L212" s="327">
        <f t="shared" si="95"/>
        <v>0</v>
      </c>
      <c r="M212" s="328">
        <f t="shared" si="101"/>
        <v>0</v>
      </c>
      <c r="N212" s="325">
        <f t="shared" si="96"/>
        <v>0</v>
      </c>
      <c r="O212" s="329">
        <f t="shared" si="97"/>
        <v>0</v>
      </c>
      <c r="P212" s="325">
        <f t="shared" si="98"/>
        <v>0</v>
      </c>
      <c r="Q212" s="329">
        <f t="shared" si="99"/>
        <v>-33.6</v>
      </c>
      <c r="R212" s="325">
        <f t="shared" si="100"/>
        <v>-152812.80000000002</v>
      </c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  <c r="AS212" s="38"/>
      <c r="AT212" s="38"/>
      <c r="AU212" s="38"/>
      <c r="AV212" s="38"/>
      <c r="AW212" s="38"/>
      <c r="AX212" s="38"/>
      <c r="AY212" s="38"/>
      <c r="AZ212" s="38"/>
      <c r="BA212" s="38"/>
      <c r="BB212" s="38"/>
      <c r="BC212" s="38"/>
      <c r="BD212" s="38"/>
      <c r="BE212" s="38"/>
      <c r="BF212" s="38"/>
      <c r="BG212" s="38"/>
      <c r="BH212" s="38"/>
      <c r="BI212" s="38"/>
      <c r="BJ212" s="38"/>
    </row>
    <row r="213" spans="1:62" s="39" customFormat="1" ht="15.95" customHeight="1">
      <c r="A213" s="320">
        <v>16.18</v>
      </c>
      <c r="B213" s="321" t="s">
        <v>211</v>
      </c>
      <c r="C213" s="322" t="s">
        <v>193</v>
      </c>
      <c r="D213" s="323">
        <v>21160</v>
      </c>
      <c r="E213" s="324">
        <v>9</v>
      </c>
      <c r="F213" s="325">
        <f t="shared" si="93"/>
        <v>190440</v>
      </c>
      <c r="G213" s="324"/>
      <c r="H213" s="325">
        <f t="shared" si="94"/>
        <v>0</v>
      </c>
      <c r="I213" s="324"/>
      <c r="J213" s="326"/>
      <c r="K213" s="324"/>
      <c r="L213" s="327">
        <f t="shared" si="95"/>
        <v>0</v>
      </c>
      <c r="M213" s="328">
        <f t="shared" si="101"/>
        <v>0</v>
      </c>
      <c r="N213" s="325">
        <f t="shared" si="96"/>
        <v>0</v>
      </c>
      <c r="O213" s="329">
        <f t="shared" si="97"/>
        <v>0</v>
      </c>
      <c r="P213" s="325">
        <f t="shared" si="98"/>
        <v>0</v>
      </c>
      <c r="Q213" s="329">
        <f t="shared" si="99"/>
        <v>-9</v>
      </c>
      <c r="R213" s="325">
        <f t="shared" si="100"/>
        <v>-190440</v>
      </c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  <c r="AS213" s="38"/>
      <c r="AT213" s="38"/>
      <c r="AU213" s="38"/>
      <c r="AV213" s="38"/>
      <c r="AW213" s="38"/>
      <c r="AX213" s="38"/>
      <c r="AY213" s="38"/>
      <c r="AZ213" s="38"/>
      <c r="BA213" s="38"/>
      <c r="BB213" s="38"/>
      <c r="BC213" s="38"/>
      <c r="BD213" s="38"/>
      <c r="BE213" s="38"/>
      <c r="BF213" s="38"/>
      <c r="BG213" s="38"/>
      <c r="BH213" s="38"/>
      <c r="BI213" s="38"/>
      <c r="BJ213" s="38"/>
    </row>
    <row r="214" spans="1:62" s="39" customFormat="1" ht="15.95" customHeight="1">
      <c r="A214" s="320">
        <v>16.190000000000001</v>
      </c>
      <c r="B214" s="321" t="s">
        <v>213</v>
      </c>
      <c r="C214" s="322" t="s">
        <v>193</v>
      </c>
      <c r="D214" s="323">
        <v>18369</v>
      </c>
      <c r="E214" s="324">
        <v>15</v>
      </c>
      <c r="F214" s="325">
        <f t="shared" si="93"/>
        <v>275535</v>
      </c>
      <c r="G214" s="324"/>
      <c r="H214" s="325">
        <f t="shared" si="94"/>
        <v>0</v>
      </c>
      <c r="I214" s="324"/>
      <c r="J214" s="326"/>
      <c r="K214" s="324"/>
      <c r="L214" s="327">
        <f t="shared" si="95"/>
        <v>0</v>
      </c>
      <c r="M214" s="328">
        <f t="shared" si="101"/>
        <v>0</v>
      </c>
      <c r="N214" s="325">
        <f t="shared" si="96"/>
        <v>0</v>
      </c>
      <c r="O214" s="329">
        <f t="shared" si="97"/>
        <v>0</v>
      </c>
      <c r="P214" s="325">
        <f t="shared" si="98"/>
        <v>0</v>
      </c>
      <c r="Q214" s="329">
        <f t="shared" si="99"/>
        <v>-15</v>
      </c>
      <c r="R214" s="325">
        <f t="shared" si="100"/>
        <v>-275535</v>
      </c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  <c r="AJ214" s="38"/>
      <c r="AK214" s="38"/>
      <c r="AL214" s="38"/>
      <c r="AM214" s="38"/>
      <c r="AN214" s="38"/>
      <c r="AO214" s="38"/>
      <c r="AP214" s="38"/>
      <c r="AQ214" s="38"/>
      <c r="AR214" s="38"/>
      <c r="AS214" s="38"/>
      <c r="AT214" s="38"/>
      <c r="AU214" s="38"/>
      <c r="AV214" s="38"/>
      <c r="AW214" s="38"/>
      <c r="AX214" s="38"/>
      <c r="AY214" s="38"/>
      <c r="AZ214" s="38"/>
      <c r="BA214" s="38"/>
      <c r="BB214" s="38"/>
      <c r="BC214" s="38"/>
      <c r="BD214" s="38"/>
      <c r="BE214" s="38"/>
      <c r="BF214" s="38"/>
      <c r="BG214" s="38"/>
      <c r="BH214" s="38"/>
      <c r="BI214" s="38"/>
      <c r="BJ214" s="38"/>
    </row>
    <row r="215" spans="1:62" s="39" customFormat="1" ht="15.95" customHeight="1">
      <c r="A215" s="320">
        <v>16.2</v>
      </c>
      <c r="B215" s="321" t="s">
        <v>221</v>
      </c>
      <c r="C215" s="322" t="s">
        <v>193</v>
      </c>
      <c r="D215" s="323">
        <v>59025</v>
      </c>
      <c r="E215" s="324">
        <v>1</v>
      </c>
      <c r="F215" s="325">
        <f t="shared" si="93"/>
        <v>59025</v>
      </c>
      <c r="G215" s="324"/>
      <c r="H215" s="325">
        <f t="shared" si="94"/>
        <v>0</v>
      </c>
      <c r="I215" s="324"/>
      <c r="J215" s="326"/>
      <c r="K215" s="324"/>
      <c r="L215" s="327">
        <f t="shared" si="95"/>
        <v>0</v>
      </c>
      <c r="M215" s="328">
        <f t="shared" si="101"/>
        <v>0</v>
      </c>
      <c r="N215" s="325">
        <f t="shared" si="96"/>
        <v>0</v>
      </c>
      <c r="O215" s="329">
        <f t="shared" si="97"/>
        <v>0</v>
      </c>
      <c r="P215" s="325">
        <f t="shared" si="98"/>
        <v>0</v>
      </c>
      <c r="Q215" s="329">
        <f t="shared" si="99"/>
        <v>-1</v>
      </c>
      <c r="R215" s="325">
        <f t="shared" si="100"/>
        <v>-59025</v>
      </c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  <c r="AW215" s="38"/>
      <c r="AX215" s="38"/>
      <c r="AY215" s="38"/>
      <c r="AZ215" s="38"/>
      <c r="BA215" s="38"/>
      <c r="BB215" s="38"/>
      <c r="BC215" s="38"/>
      <c r="BD215" s="38"/>
      <c r="BE215" s="38"/>
      <c r="BF215" s="38"/>
      <c r="BG215" s="38"/>
      <c r="BH215" s="38"/>
      <c r="BI215" s="38"/>
      <c r="BJ215" s="38"/>
    </row>
    <row r="216" spans="1:62" s="39" customFormat="1" ht="15.95" customHeight="1">
      <c r="A216" s="320">
        <v>16.21</v>
      </c>
      <c r="B216" s="321" t="s">
        <v>215</v>
      </c>
      <c r="C216" s="322" t="s">
        <v>193</v>
      </c>
      <c r="D216" s="323">
        <v>40780</v>
      </c>
      <c r="E216" s="324">
        <v>2</v>
      </c>
      <c r="F216" s="325">
        <f t="shared" si="93"/>
        <v>81560</v>
      </c>
      <c r="G216" s="324"/>
      <c r="H216" s="325">
        <f t="shared" si="94"/>
        <v>0</v>
      </c>
      <c r="I216" s="324"/>
      <c r="J216" s="326"/>
      <c r="K216" s="324"/>
      <c r="L216" s="327">
        <f t="shared" si="95"/>
        <v>0</v>
      </c>
      <c r="M216" s="328">
        <f t="shared" si="101"/>
        <v>0</v>
      </c>
      <c r="N216" s="325">
        <f t="shared" si="96"/>
        <v>0</v>
      </c>
      <c r="O216" s="329">
        <f t="shared" si="97"/>
        <v>0</v>
      </c>
      <c r="P216" s="325">
        <f t="shared" si="98"/>
        <v>0</v>
      </c>
      <c r="Q216" s="329">
        <f t="shared" si="99"/>
        <v>-2</v>
      </c>
      <c r="R216" s="325">
        <f t="shared" si="100"/>
        <v>-81560</v>
      </c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</row>
    <row r="217" spans="1:62" s="39" customFormat="1" ht="15.95" customHeight="1">
      <c r="A217" s="43">
        <v>16.22</v>
      </c>
      <c r="B217" s="44" t="s">
        <v>222</v>
      </c>
      <c r="C217" s="45" t="s">
        <v>193</v>
      </c>
      <c r="D217" s="46">
        <v>24073</v>
      </c>
      <c r="E217" s="47">
        <v>2</v>
      </c>
      <c r="F217" s="32">
        <f t="shared" si="93"/>
        <v>48146</v>
      </c>
      <c r="G217" s="33"/>
      <c r="H217" s="32">
        <f t="shared" si="94"/>
        <v>0</v>
      </c>
      <c r="I217" s="40"/>
      <c r="J217" s="48"/>
      <c r="K217" s="220">
        <v>3</v>
      </c>
      <c r="L217" s="49">
        <f t="shared" si="95"/>
        <v>72219</v>
      </c>
      <c r="M217" s="216">
        <f>+K217+I217+1</f>
        <v>4</v>
      </c>
      <c r="N217" s="32">
        <f t="shared" si="96"/>
        <v>96292</v>
      </c>
      <c r="O217" s="37">
        <f t="shared" si="97"/>
        <v>2</v>
      </c>
      <c r="P217" s="32">
        <f t="shared" si="98"/>
        <v>48146</v>
      </c>
      <c r="Q217" s="37">
        <f t="shared" si="99"/>
        <v>0</v>
      </c>
      <c r="R217" s="32">
        <f t="shared" si="100"/>
        <v>0</v>
      </c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  <c r="AJ217" s="38"/>
      <c r="AK217" s="38"/>
      <c r="AL217" s="38"/>
      <c r="AM217" s="38"/>
      <c r="AN217" s="38"/>
      <c r="AO217" s="38"/>
      <c r="AP217" s="38"/>
      <c r="AQ217" s="38"/>
      <c r="AR217" s="38"/>
      <c r="AS217" s="38"/>
      <c r="AT217" s="38"/>
      <c r="AU217" s="38"/>
      <c r="AV217" s="38"/>
      <c r="AW217" s="38"/>
      <c r="AX217" s="38"/>
      <c r="AY217" s="38"/>
      <c r="AZ217" s="38"/>
      <c r="BA217" s="38"/>
      <c r="BB217" s="38"/>
      <c r="BC217" s="38"/>
      <c r="BD217" s="38"/>
      <c r="BE217" s="38"/>
      <c r="BF217" s="38"/>
      <c r="BG217" s="38"/>
      <c r="BH217" s="38"/>
      <c r="BI217" s="38"/>
      <c r="BJ217" s="38"/>
    </row>
    <row r="218" spans="1:62" s="60" customFormat="1" ht="15.95" customHeight="1">
      <c r="A218" s="50"/>
      <c r="B218" s="51"/>
      <c r="C218" s="52"/>
      <c r="D218" s="53"/>
      <c r="E218" s="47"/>
      <c r="F218" s="54"/>
      <c r="G218" s="47"/>
      <c r="H218" s="54"/>
      <c r="I218" s="40"/>
      <c r="J218" s="55"/>
      <c r="K218" s="220"/>
      <c r="L218" s="56"/>
      <c r="M218" s="216"/>
      <c r="N218" s="54"/>
      <c r="O218" s="57"/>
      <c r="P218" s="58"/>
      <c r="Q218" s="57"/>
      <c r="R218" s="54">
        <f>SUM(R195:R217)</f>
        <v>-1671325.7000000002</v>
      </c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59"/>
      <c r="AR218" s="59"/>
      <c r="AS218" s="59"/>
      <c r="AT218" s="59"/>
      <c r="AU218" s="59"/>
      <c r="AV218" s="59"/>
      <c r="AW218" s="59"/>
      <c r="AX218" s="59"/>
      <c r="AY218" s="59"/>
      <c r="AZ218" s="59"/>
      <c r="BA218" s="59"/>
      <c r="BB218" s="59"/>
      <c r="BC218" s="59"/>
      <c r="BD218" s="59"/>
      <c r="BE218" s="59"/>
      <c r="BF218" s="59"/>
      <c r="BG218" s="59"/>
      <c r="BH218" s="59"/>
      <c r="BI218" s="59"/>
      <c r="BJ218" s="59"/>
    </row>
    <row r="219" spans="1:62" s="39" customFormat="1" ht="15.95" customHeight="1">
      <c r="A219" s="27">
        <v>17</v>
      </c>
      <c r="B219" s="61" t="s">
        <v>223</v>
      </c>
      <c r="C219" s="45"/>
      <c r="D219" s="46"/>
      <c r="E219" s="47"/>
      <c r="F219" s="32"/>
      <c r="G219" s="33"/>
      <c r="H219" s="32"/>
      <c r="I219" s="40"/>
      <c r="J219" s="48"/>
      <c r="K219" s="220"/>
      <c r="L219" s="49"/>
      <c r="M219" s="216"/>
      <c r="N219" s="32"/>
      <c r="O219" s="37"/>
      <c r="P219" s="32"/>
      <c r="Q219" s="37"/>
      <c r="R219" s="32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</row>
    <row r="220" spans="1:62" s="39" customFormat="1" ht="62.25" customHeight="1">
      <c r="A220" s="43">
        <v>17.010000000000002</v>
      </c>
      <c r="B220" s="83" t="s">
        <v>224</v>
      </c>
      <c r="C220" s="45" t="s">
        <v>58</v>
      </c>
      <c r="D220" s="46">
        <v>1000000</v>
      </c>
      <c r="E220" s="47">
        <v>1</v>
      </c>
      <c r="F220" s="32">
        <f>+E220*D220</f>
        <v>1000000</v>
      </c>
      <c r="G220" s="33"/>
      <c r="H220" s="32">
        <f>+G220*D220</f>
        <v>0</v>
      </c>
      <c r="I220" s="40"/>
      <c r="J220" s="48"/>
      <c r="K220" s="220"/>
      <c r="L220" s="49">
        <f>+K220*D220</f>
        <v>0</v>
      </c>
      <c r="M220" s="216">
        <v>1</v>
      </c>
      <c r="N220" s="32">
        <f>+M220*D220</f>
        <v>1000000</v>
      </c>
      <c r="O220" s="37">
        <f>IF(M220&gt;(G220+E220),M220-(G220+E220),0)</f>
        <v>0</v>
      </c>
      <c r="P220" s="32">
        <f>+O220*D220</f>
        <v>0</v>
      </c>
      <c r="Q220" s="37">
        <f>IF(M220&lt;(G220+E220),M220-(G220+E220),0)</f>
        <v>0</v>
      </c>
      <c r="R220" s="32">
        <f>+Q220*D220</f>
        <v>0</v>
      </c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</row>
    <row r="221" spans="1:62" s="39" customFormat="1" ht="14.25">
      <c r="A221" s="346" t="s">
        <v>318</v>
      </c>
      <c r="B221" s="294" t="s">
        <v>341</v>
      </c>
      <c r="C221" s="347" t="s">
        <v>39</v>
      </c>
      <c r="D221" s="296">
        <v>17432.72</v>
      </c>
      <c r="E221" s="297"/>
      <c r="F221" s="298"/>
      <c r="G221" s="299">
        <v>742</v>
      </c>
      <c r="H221" s="298">
        <f t="shared" ref="H221:H254" si="102">+G221*D221</f>
        <v>12935078.24</v>
      </c>
      <c r="I221" s="297"/>
      <c r="J221" s="300"/>
      <c r="K221" s="297">
        <v>742.3</v>
      </c>
      <c r="L221" s="301">
        <f t="shared" ref="L221:L255" si="103">+K221*D221</f>
        <v>12940308.056</v>
      </c>
      <c r="M221" s="302">
        <f>K221+9+16</f>
        <v>767.3</v>
      </c>
      <c r="N221" s="298">
        <f>M221*D221</f>
        <v>13376126.056</v>
      </c>
      <c r="O221" s="303"/>
      <c r="P221" s="298"/>
      <c r="Q221" s="303"/>
      <c r="R221" s="29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</row>
    <row r="222" spans="1:62" s="39" customFormat="1" ht="14.25">
      <c r="A222" s="346" t="s">
        <v>319</v>
      </c>
      <c r="B222" s="294" t="s">
        <v>342</v>
      </c>
      <c r="C222" s="347" t="s">
        <v>39</v>
      </c>
      <c r="D222" s="296">
        <v>7238.2200000000021</v>
      </c>
      <c r="E222" s="297"/>
      <c r="F222" s="298"/>
      <c r="G222" s="299">
        <f>+'[4]BALANCE DE OBRA'!$M$5</f>
        <v>370.3</v>
      </c>
      <c r="H222" s="298">
        <f t="shared" si="102"/>
        <v>2680312.8660000009</v>
      </c>
      <c r="I222" s="297"/>
      <c r="J222" s="300"/>
      <c r="K222" s="297">
        <f>G222</f>
        <v>370.3</v>
      </c>
      <c r="L222" s="301">
        <f t="shared" si="103"/>
        <v>2680312.8660000009</v>
      </c>
      <c r="M222" s="302">
        <f t="shared" ref="M222:M251" si="104">K222</f>
        <v>370.3</v>
      </c>
      <c r="N222" s="298">
        <f t="shared" ref="N222:N266" si="105">M222*D222</f>
        <v>2680312.8660000009</v>
      </c>
      <c r="O222" s="303"/>
      <c r="P222" s="298"/>
      <c r="Q222" s="303"/>
      <c r="R222" s="29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/>
      <c r="AL222" s="38"/>
      <c r="AM222" s="38"/>
      <c r="AN222" s="38"/>
      <c r="AO222" s="38"/>
      <c r="AP222" s="38"/>
      <c r="AQ222" s="38"/>
      <c r="AR222" s="38"/>
      <c r="AS222" s="38"/>
      <c r="AT222" s="38"/>
      <c r="AU222" s="38"/>
      <c r="AV222" s="38"/>
      <c r="AW222" s="38"/>
      <c r="AX222" s="38"/>
      <c r="AY222" s="38"/>
      <c r="AZ222" s="38"/>
      <c r="BA222" s="38"/>
      <c r="BB222" s="38"/>
      <c r="BC222" s="38"/>
      <c r="BD222" s="38"/>
      <c r="BE222" s="38"/>
      <c r="BF222" s="38"/>
      <c r="BG222" s="38"/>
      <c r="BH222" s="38"/>
      <c r="BI222" s="38"/>
      <c r="BJ222" s="38"/>
    </row>
    <row r="223" spans="1:62" s="39" customFormat="1" ht="14.25">
      <c r="A223" s="346" t="s">
        <v>320</v>
      </c>
      <c r="B223" s="294" t="s">
        <v>343</v>
      </c>
      <c r="C223" s="347" t="s">
        <v>344</v>
      </c>
      <c r="D223" s="296">
        <v>391817.68</v>
      </c>
      <c r="E223" s="297"/>
      <c r="F223" s="298"/>
      <c r="G223" s="297">
        <v>2</v>
      </c>
      <c r="H223" s="298">
        <f t="shared" si="102"/>
        <v>783635.36</v>
      </c>
      <c r="I223" s="297"/>
      <c r="J223" s="300"/>
      <c r="K223" s="297">
        <v>3</v>
      </c>
      <c r="L223" s="301">
        <f t="shared" si="103"/>
        <v>1175453.04</v>
      </c>
      <c r="M223" s="302">
        <f t="shared" si="104"/>
        <v>3</v>
      </c>
      <c r="N223" s="298">
        <f t="shared" si="105"/>
        <v>1175453.04</v>
      </c>
      <c r="O223" s="303"/>
      <c r="P223" s="298"/>
      <c r="Q223" s="303"/>
      <c r="R223" s="29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  <c r="AJ223" s="38"/>
      <c r="AK223" s="38"/>
      <c r="AL223" s="38"/>
      <c r="AM223" s="38"/>
      <c r="AN223" s="38"/>
      <c r="AO223" s="38"/>
      <c r="AP223" s="38"/>
      <c r="AQ223" s="38"/>
      <c r="AR223" s="38"/>
      <c r="AS223" s="38"/>
      <c r="AT223" s="38"/>
      <c r="AU223" s="38"/>
      <c r="AV223" s="38"/>
      <c r="AW223" s="38"/>
      <c r="AX223" s="38"/>
      <c r="AY223" s="38"/>
      <c r="AZ223" s="38"/>
      <c r="BA223" s="38"/>
      <c r="BB223" s="38"/>
      <c r="BC223" s="38"/>
      <c r="BD223" s="38"/>
      <c r="BE223" s="38"/>
      <c r="BF223" s="38"/>
      <c r="BG223" s="38"/>
      <c r="BH223" s="38"/>
      <c r="BI223" s="38"/>
      <c r="BJ223" s="38"/>
    </row>
    <row r="224" spans="1:62" s="39" customFormat="1" ht="14.25">
      <c r="A224" s="346" t="s">
        <v>321</v>
      </c>
      <c r="B224" s="294" t="s">
        <v>345</v>
      </c>
      <c r="C224" s="347" t="s">
        <v>346</v>
      </c>
      <c r="D224" s="296">
        <v>350000</v>
      </c>
      <c r="E224" s="297"/>
      <c r="F224" s="298"/>
      <c r="G224" s="297">
        <v>1</v>
      </c>
      <c r="H224" s="298">
        <f t="shared" si="102"/>
        <v>350000</v>
      </c>
      <c r="I224" s="297"/>
      <c r="J224" s="300"/>
      <c r="K224" s="297">
        <f>G224</f>
        <v>1</v>
      </c>
      <c r="L224" s="301">
        <f t="shared" si="103"/>
        <v>350000</v>
      </c>
      <c r="M224" s="302">
        <f t="shared" si="104"/>
        <v>1</v>
      </c>
      <c r="N224" s="298">
        <f t="shared" si="105"/>
        <v>350000</v>
      </c>
      <c r="O224" s="303"/>
      <c r="P224" s="298"/>
      <c r="Q224" s="303"/>
      <c r="R224" s="29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</row>
    <row r="225" spans="1:62" s="39" customFormat="1" ht="14.25">
      <c r="A225" s="346" t="s">
        <v>322</v>
      </c>
      <c r="B225" s="294" t="s">
        <v>347</v>
      </c>
      <c r="C225" s="347" t="s">
        <v>190</v>
      </c>
      <c r="D225" s="296">
        <v>16951.22</v>
      </c>
      <c r="E225" s="297"/>
      <c r="F225" s="298"/>
      <c r="G225" s="297">
        <v>67</v>
      </c>
      <c r="H225" s="298">
        <f t="shared" si="102"/>
        <v>1135731.74</v>
      </c>
      <c r="I225" s="297"/>
      <c r="J225" s="300"/>
      <c r="K225" s="297">
        <f>G225</f>
        <v>67</v>
      </c>
      <c r="L225" s="301">
        <f t="shared" si="103"/>
        <v>1135731.74</v>
      </c>
      <c r="M225" s="302">
        <f t="shared" si="104"/>
        <v>67</v>
      </c>
      <c r="N225" s="298">
        <f t="shared" si="105"/>
        <v>1135731.74</v>
      </c>
      <c r="O225" s="303"/>
      <c r="P225" s="298"/>
      <c r="Q225" s="303"/>
      <c r="R225" s="29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  <c r="AJ225" s="38"/>
      <c r="AK225" s="38"/>
      <c r="AL225" s="38"/>
      <c r="AM225" s="38"/>
      <c r="AN225" s="38"/>
      <c r="AO225" s="38"/>
      <c r="AP225" s="38"/>
      <c r="AQ225" s="38"/>
      <c r="AR225" s="38"/>
      <c r="AS225" s="38"/>
      <c r="AT225" s="38"/>
      <c r="AU225" s="38"/>
      <c r="AV225" s="38"/>
      <c r="AW225" s="38"/>
      <c r="AX225" s="38"/>
      <c r="AY225" s="38"/>
      <c r="AZ225" s="38"/>
      <c r="BA225" s="38"/>
      <c r="BB225" s="38"/>
      <c r="BC225" s="38"/>
      <c r="BD225" s="38"/>
      <c r="BE225" s="38"/>
      <c r="BF225" s="38"/>
      <c r="BG225" s="38"/>
      <c r="BH225" s="38"/>
      <c r="BI225" s="38"/>
      <c r="BJ225" s="38"/>
    </row>
    <row r="226" spans="1:62" s="39" customFormat="1" ht="14.25">
      <c r="A226" s="346" t="s">
        <v>323</v>
      </c>
      <c r="B226" s="304" t="s">
        <v>348</v>
      </c>
      <c r="C226" s="347" t="s">
        <v>344</v>
      </c>
      <c r="D226" s="296">
        <v>119601</v>
      </c>
      <c r="E226" s="297"/>
      <c r="F226" s="298"/>
      <c r="G226" s="297">
        <v>5</v>
      </c>
      <c r="H226" s="298">
        <f t="shared" si="102"/>
        <v>598005</v>
      </c>
      <c r="I226" s="297"/>
      <c r="J226" s="300"/>
      <c r="K226" s="297">
        <f>G226</f>
        <v>5</v>
      </c>
      <c r="L226" s="301">
        <f t="shared" si="103"/>
        <v>598005</v>
      </c>
      <c r="M226" s="302">
        <f t="shared" si="104"/>
        <v>5</v>
      </c>
      <c r="N226" s="298">
        <f t="shared" si="105"/>
        <v>598005</v>
      </c>
      <c r="O226" s="303"/>
      <c r="P226" s="298"/>
      <c r="Q226" s="303"/>
      <c r="R226" s="29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  <c r="AJ226" s="38"/>
      <c r="AK226" s="38"/>
      <c r="AL226" s="38"/>
      <c r="AM226" s="38"/>
      <c r="AN226" s="38"/>
      <c r="AO226" s="38"/>
      <c r="AP226" s="38"/>
      <c r="AQ226" s="38"/>
      <c r="AR226" s="38"/>
      <c r="AS226" s="38"/>
      <c r="AT226" s="38"/>
      <c r="AU226" s="38"/>
      <c r="AV226" s="38"/>
      <c r="AW226" s="38"/>
      <c r="AX226" s="38"/>
      <c r="AY226" s="38"/>
      <c r="AZ226" s="38"/>
      <c r="BA226" s="38"/>
      <c r="BB226" s="38"/>
      <c r="BC226" s="38"/>
      <c r="BD226" s="38"/>
      <c r="BE226" s="38"/>
      <c r="BF226" s="38"/>
      <c r="BG226" s="38"/>
      <c r="BH226" s="38"/>
      <c r="BI226" s="38"/>
      <c r="BJ226" s="38"/>
    </row>
    <row r="227" spans="1:62" s="39" customFormat="1" ht="14.25">
      <c r="A227" s="346" t="s">
        <v>324</v>
      </c>
      <c r="B227" s="294" t="s">
        <v>349</v>
      </c>
      <c r="C227" s="347" t="s">
        <v>104</v>
      </c>
      <c r="D227" s="296">
        <v>24892.82</v>
      </c>
      <c r="E227" s="297"/>
      <c r="F227" s="298"/>
      <c r="G227" s="297">
        <v>146</v>
      </c>
      <c r="H227" s="298">
        <f t="shared" si="102"/>
        <v>3634351.7199999997</v>
      </c>
      <c r="I227" s="297"/>
      <c r="J227" s="300"/>
      <c r="K227" s="297">
        <v>146</v>
      </c>
      <c r="L227" s="301">
        <f t="shared" si="103"/>
        <v>3634351.7199999997</v>
      </c>
      <c r="M227" s="302">
        <v>181.41</v>
      </c>
      <c r="N227" s="298">
        <f t="shared" si="105"/>
        <v>4515806.4761999995</v>
      </c>
      <c r="O227" s="303"/>
      <c r="P227" s="298"/>
      <c r="Q227" s="303"/>
      <c r="R227" s="29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  <c r="AJ227" s="38"/>
      <c r="AK227" s="38"/>
      <c r="AL227" s="38"/>
      <c r="AM227" s="38"/>
      <c r="AN227" s="38"/>
      <c r="AO227" s="38"/>
      <c r="AP227" s="38"/>
      <c r="AQ227" s="38"/>
      <c r="AR227" s="38"/>
      <c r="AS227" s="38"/>
      <c r="AT227" s="38"/>
      <c r="AU227" s="38"/>
      <c r="AV227" s="38"/>
      <c r="AW227" s="38"/>
      <c r="AX227" s="38"/>
      <c r="AY227" s="38"/>
      <c r="AZ227" s="38"/>
      <c r="BA227" s="38"/>
      <c r="BB227" s="38"/>
      <c r="BC227" s="38"/>
      <c r="BD227" s="38"/>
      <c r="BE227" s="38"/>
      <c r="BF227" s="38"/>
      <c r="BG227" s="38"/>
      <c r="BH227" s="38"/>
      <c r="BI227" s="38"/>
      <c r="BJ227" s="38"/>
    </row>
    <row r="228" spans="1:62" s="39" customFormat="1" ht="14.25">
      <c r="A228" s="346" t="s">
        <v>294</v>
      </c>
      <c r="B228" s="294" t="s">
        <v>350</v>
      </c>
      <c r="C228" s="347" t="s">
        <v>351</v>
      </c>
      <c r="D228" s="296">
        <v>34361.81</v>
      </c>
      <c r="E228" s="297"/>
      <c r="F228" s="298"/>
      <c r="G228" s="297">
        <v>154</v>
      </c>
      <c r="H228" s="298">
        <f t="shared" si="102"/>
        <v>5291718.7399999993</v>
      </c>
      <c r="I228" s="297"/>
      <c r="J228" s="300"/>
      <c r="K228" s="297">
        <f>G228</f>
        <v>154</v>
      </c>
      <c r="L228" s="301">
        <f t="shared" si="103"/>
        <v>5291718.7399999993</v>
      </c>
      <c r="M228" s="302">
        <v>194.63</v>
      </c>
      <c r="N228" s="298">
        <f t="shared" si="105"/>
        <v>6687839.0802999996</v>
      </c>
      <c r="O228" s="303"/>
      <c r="P228" s="298"/>
      <c r="Q228" s="303"/>
      <c r="R228" s="29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  <c r="AJ228" s="38"/>
      <c r="AK228" s="38"/>
      <c r="AL228" s="38"/>
      <c r="AM228" s="38"/>
      <c r="AN228" s="38"/>
      <c r="AO228" s="38"/>
      <c r="AP228" s="38"/>
      <c r="AQ228" s="38"/>
      <c r="AR228" s="38"/>
      <c r="AS228" s="38"/>
      <c r="AT228" s="38"/>
      <c r="AU228" s="38"/>
      <c r="AV228" s="38"/>
      <c r="AW228" s="38"/>
      <c r="AX228" s="38"/>
      <c r="AY228" s="38"/>
      <c r="AZ228" s="38"/>
      <c r="BA228" s="38"/>
      <c r="BB228" s="38"/>
      <c r="BC228" s="38"/>
      <c r="BD228" s="38"/>
      <c r="BE228" s="38"/>
      <c r="BF228" s="38"/>
      <c r="BG228" s="38"/>
      <c r="BH228" s="38"/>
      <c r="BI228" s="38"/>
      <c r="BJ228" s="38"/>
    </row>
    <row r="229" spans="1:62" s="39" customFormat="1" ht="14.25">
      <c r="A229" s="346" t="s">
        <v>295</v>
      </c>
      <c r="B229" s="294" t="s">
        <v>352</v>
      </c>
      <c r="C229" s="347" t="s">
        <v>351</v>
      </c>
      <c r="D229" s="296">
        <v>35938.980000000003</v>
      </c>
      <c r="E229" s="297"/>
      <c r="F229" s="298"/>
      <c r="G229" s="297">
        <v>39</v>
      </c>
      <c r="H229" s="298">
        <f t="shared" si="102"/>
        <v>1401620.2200000002</v>
      </c>
      <c r="I229" s="297"/>
      <c r="J229" s="300"/>
      <c r="K229" s="297">
        <f>G229</f>
        <v>39</v>
      </c>
      <c r="L229" s="301">
        <f t="shared" si="103"/>
        <v>1401620.2200000002</v>
      </c>
      <c r="M229" s="302">
        <f t="shared" si="104"/>
        <v>39</v>
      </c>
      <c r="N229" s="298">
        <f t="shared" si="105"/>
        <v>1401620.2200000002</v>
      </c>
      <c r="O229" s="303"/>
      <c r="P229" s="298"/>
      <c r="Q229" s="303"/>
      <c r="R229" s="29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38"/>
      <c r="AM229" s="38"/>
      <c r="AN229" s="38"/>
      <c r="AO229" s="38"/>
      <c r="AP229" s="38"/>
      <c r="AQ229" s="38"/>
      <c r="AR229" s="38"/>
      <c r="AS229" s="38"/>
      <c r="AT229" s="38"/>
      <c r="AU229" s="38"/>
      <c r="AV229" s="38"/>
      <c r="AW229" s="38"/>
      <c r="AX229" s="38"/>
      <c r="AY229" s="38"/>
      <c r="AZ229" s="38"/>
      <c r="BA229" s="38"/>
      <c r="BB229" s="38"/>
      <c r="BC229" s="38"/>
      <c r="BD229" s="38"/>
      <c r="BE229" s="38"/>
      <c r="BF229" s="38"/>
      <c r="BG229" s="38"/>
      <c r="BH229" s="38"/>
      <c r="BI229" s="38"/>
      <c r="BJ229" s="38"/>
    </row>
    <row r="230" spans="1:62" s="39" customFormat="1" ht="14.25">
      <c r="A230" s="346" t="s">
        <v>296</v>
      </c>
      <c r="B230" s="294" t="s">
        <v>353</v>
      </c>
      <c r="C230" s="347" t="s">
        <v>351</v>
      </c>
      <c r="D230" s="296">
        <v>30477.72</v>
      </c>
      <c r="E230" s="297"/>
      <c r="F230" s="298"/>
      <c r="G230" s="297">
        <v>157.12</v>
      </c>
      <c r="H230" s="298">
        <f t="shared" si="102"/>
        <v>4788659.3664000006</v>
      </c>
      <c r="I230" s="297"/>
      <c r="J230" s="300"/>
      <c r="K230" s="297">
        <f>G230</f>
        <v>157.12</v>
      </c>
      <c r="L230" s="301">
        <f t="shared" si="103"/>
        <v>4788659.3664000006</v>
      </c>
      <c r="M230" s="302">
        <f t="shared" si="104"/>
        <v>157.12</v>
      </c>
      <c r="N230" s="298">
        <f t="shared" si="105"/>
        <v>4788659.3664000006</v>
      </c>
      <c r="O230" s="303"/>
      <c r="P230" s="298"/>
      <c r="Q230" s="303"/>
      <c r="R230" s="29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  <c r="AJ230" s="38"/>
      <c r="AK230" s="38"/>
      <c r="AL230" s="38"/>
      <c r="AM230" s="38"/>
      <c r="AN230" s="38"/>
      <c r="AO230" s="38"/>
      <c r="AP230" s="38"/>
      <c r="AQ230" s="38"/>
      <c r="AR230" s="38"/>
      <c r="AS230" s="38"/>
      <c r="AT230" s="38"/>
      <c r="AU230" s="38"/>
      <c r="AV230" s="38"/>
      <c r="AW230" s="38"/>
      <c r="AX230" s="38"/>
      <c r="AY230" s="38"/>
      <c r="AZ230" s="38"/>
      <c r="BA230" s="38"/>
      <c r="BB230" s="38"/>
      <c r="BC230" s="38"/>
      <c r="BD230" s="38"/>
      <c r="BE230" s="38"/>
      <c r="BF230" s="38"/>
      <c r="BG230" s="38"/>
      <c r="BH230" s="38"/>
      <c r="BI230" s="38"/>
      <c r="BJ230" s="38"/>
    </row>
    <row r="231" spans="1:62" s="39" customFormat="1" ht="14.25">
      <c r="A231" s="346" t="s">
        <v>297</v>
      </c>
      <c r="B231" s="294" t="s">
        <v>354</v>
      </c>
      <c r="C231" s="347" t="s">
        <v>351</v>
      </c>
      <c r="D231" s="296">
        <v>140056</v>
      </c>
      <c r="E231" s="297"/>
      <c r="F231" s="298"/>
      <c r="G231" s="297">
        <v>18.5</v>
      </c>
      <c r="H231" s="298">
        <f t="shared" si="102"/>
        <v>2591036</v>
      </c>
      <c r="I231" s="297"/>
      <c r="J231" s="300"/>
      <c r="K231" s="297">
        <f>G231</f>
        <v>18.5</v>
      </c>
      <c r="L231" s="301">
        <f t="shared" si="103"/>
        <v>2591036</v>
      </c>
      <c r="M231" s="302">
        <f t="shared" si="104"/>
        <v>18.5</v>
      </c>
      <c r="N231" s="298">
        <f t="shared" si="105"/>
        <v>2591036</v>
      </c>
      <c r="O231" s="303"/>
      <c r="P231" s="298"/>
      <c r="Q231" s="303"/>
      <c r="R231" s="29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38"/>
      <c r="AM231" s="38"/>
      <c r="AN231" s="38"/>
      <c r="AO231" s="38"/>
      <c r="AP231" s="38"/>
      <c r="AQ231" s="38"/>
      <c r="AR231" s="38"/>
      <c r="AS231" s="38"/>
      <c r="AT231" s="38"/>
      <c r="AU231" s="38"/>
      <c r="AV231" s="38"/>
      <c r="AW231" s="38"/>
      <c r="AX231" s="38"/>
      <c r="AY231" s="38"/>
      <c r="AZ231" s="38"/>
      <c r="BA231" s="38"/>
      <c r="BB231" s="38"/>
      <c r="BC231" s="38"/>
      <c r="BD231" s="38"/>
      <c r="BE231" s="38"/>
      <c r="BF231" s="38"/>
      <c r="BG231" s="38"/>
      <c r="BH231" s="38"/>
      <c r="BI231" s="38"/>
      <c r="BJ231" s="38"/>
    </row>
    <row r="232" spans="1:62" s="42" customFormat="1" ht="14.25">
      <c r="A232" s="346" t="s">
        <v>298</v>
      </c>
      <c r="B232" s="294" t="s">
        <v>355</v>
      </c>
      <c r="C232" s="347" t="s">
        <v>356</v>
      </c>
      <c r="D232" s="296">
        <v>2750</v>
      </c>
      <c r="E232" s="297"/>
      <c r="F232" s="298"/>
      <c r="G232" s="297">
        <v>2500</v>
      </c>
      <c r="H232" s="298">
        <f t="shared" si="102"/>
        <v>6875000</v>
      </c>
      <c r="I232" s="297"/>
      <c r="J232" s="300"/>
      <c r="K232" s="297">
        <v>3577</v>
      </c>
      <c r="L232" s="301">
        <f t="shared" si="103"/>
        <v>9836750</v>
      </c>
      <c r="M232" s="302">
        <f>K232+10</f>
        <v>3587</v>
      </c>
      <c r="N232" s="298">
        <f t="shared" si="105"/>
        <v>9864250</v>
      </c>
      <c r="O232" s="303"/>
      <c r="P232" s="298"/>
      <c r="Q232" s="303"/>
      <c r="R232" s="298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41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</row>
    <row r="233" spans="1:62" s="39" customFormat="1" ht="14.25">
      <c r="A233" s="346" t="s">
        <v>299</v>
      </c>
      <c r="B233" s="304" t="s">
        <v>357</v>
      </c>
      <c r="C233" s="347" t="s">
        <v>351</v>
      </c>
      <c r="D233" s="296">
        <v>5000</v>
      </c>
      <c r="E233" s="297"/>
      <c r="F233" s="298"/>
      <c r="G233" s="297">
        <v>192</v>
      </c>
      <c r="H233" s="298">
        <f t="shared" si="102"/>
        <v>960000</v>
      </c>
      <c r="I233" s="297"/>
      <c r="J233" s="300"/>
      <c r="K233" s="297">
        <f>G233</f>
        <v>192</v>
      </c>
      <c r="L233" s="301">
        <f t="shared" si="103"/>
        <v>960000</v>
      </c>
      <c r="M233" s="302">
        <f t="shared" si="104"/>
        <v>192</v>
      </c>
      <c r="N233" s="298">
        <f t="shared" si="105"/>
        <v>960000</v>
      </c>
      <c r="O233" s="303"/>
      <c r="P233" s="298"/>
      <c r="Q233" s="303"/>
      <c r="R233" s="29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</row>
    <row r="234" spans="1:62" s="39" customFormat="1" ht="14.25">
      <c r="A234" s="346" t="s">
        <v>300</v>
      </c>
      <c r="B234" s="304" t="s">
        <v>358</v>
      </c>
      <c r="C234" s="347" t="s">
        <v>39</v>
      </c>
      <c r="D234" s="296">
        <v>24432.560000000001</v>
      </c>
      <c r="E234" s="297"/>
      <c r="F234" s="298"/>
      <c r="G234" s="297">
        <v>310</v>
      </c>
      <c r="H234" s="298">
        <f t="shared" si="102"/>
        <v>7574093.6000000006</v>
      </c>
      <c r="I234" s="297"/>
      <c r="J234" s="300"/>
      <c r="K234" s="297">
        <f>+M234</f>
        <v>331.15</v>
      </c>
      <c r="L234" s="301">
        <f t="shared" si="103"/>
        <v>8090842.2439999999</v>
      </c>
      <c r="M234" s="302">
        <v>331.15</v>
      </c>
      <c r="N234" s="298">
        <f t="shared" si="105"/>
        <v>8090842.2439999999</v>
      </c>
      <c r="O234" s="303"/>
      <c r="P234" s="298"/>
      <c r="Q234" s="303"/>
      <c r="R234" s="29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38"/>
      <c r="AM234" s="38"/>
      <c r="AN234" s="38"/>
      <c r="AO234" s="38"/>
      <c r="AP234" s="38"/>
      <c r="AQ234" s="38"/>
      <c r="AR234" s="38"/>
      <c r="AS234" s="38"/>
      <c r="AT234" s="38"/>
      <c r="AU234" s="38"/>
      <c r="AV234" s="38"/>
      <c r="AW234" s="38"/>
      <c r="AX234" s="38"/>
      <c r="AY234" s="38"/>
      <c r="AZ234" s="38"/>
      <c r="BA234" s="38"/>
      <c r="BB234" s="38"/>
      <c r="BC234" s="38"/>
      <c r="BD234" s="38"/>
      <c r="BE234" s="38"/>
      <c r="BF234" s="38"/>
      <c r="BG234" s="38"/>
      <c r="BH234" s="38"/>
      <c r="BI234" s="38"/>
      <c r="BJ234" s="38"/>
    </row>
    <row r="235" spans="1:62" s="39" customFormat="1" ht="14.25">
      <c r="A235" s="346" t="s">
        <v>301</v>
      </c>
      <c r="B235" s="304" t="s">
        <v>359</v>
      </c>
      <c r="C235" s="347" t="s">
        <v>39</v>
      </c>
      <c r="D235" s="296">
        <v>7046.64</v>
      </c>
      <c r="E235" s="297"/>
      <c r="F235" s="298"/>
      <c r="G235" s="297">
        <v>29.6</v>
      </c>
      <c r="H235" s="298">
        <f t="shared" si="102"/>
        <v>208580.54400000002</v>
      </c>
      <c r="I235" s="297"/>
      <c r="J235" s="300"/>
      <c r="K235" s="297">
        <v>60.84</v>
      </c>
      <c r="L235" s="301">
        <f t="shared" si="103"/>
        <v>428717.57760000002</v>
      </c>
      <c r="M235" s="302">
        <f>K235</f>
        <v>60.84</v>
      </c>
      <c r="N235" s="298">
        <f t="shared" si="105"/>
        <v>428717.57760000002</v>
      </c>
      <c r="O235" s="303"/>
      <c r="P235" s="298"/>
      <c r="Q235" s="303"/>
      <c r="R235" s="29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38"/>
      <c r="AM235" s="38"/>
      <c r="AN235" s="38"/>
      <c r="AO235" s="38"/>
      <c r="AP235" s="38"/>
      <c r="AQ235" s="38"/>
      <c r="AR235" s="38"/>
      <c r="AS235" s="38"/>
      <c r="AT235" s="38"/>
      <c r="AU235" s="38"/>
      <c r="AV235" s="38"/>
      <c r="AW235" s="38"/>
      <c r="AX235" s="38"/>
      <c r="AY235" s="38"/>
      <c r="AZ235" s="38"/>
      <c r="BA235" s="38"/>
      <c r="BB235" s="38"/>
      <c r="BC235" s="38"/>
      <c r="BD235" s="38"/>
      <c r="BE235" s="38"/>
      <c r="BF235" s="38"/>
      <c r="BG235" s="38"/>
      <c r="BH235" s="38"/>
      <c r="BI235" s="38"/>
      <c r="BJ235" s="38"/>
    </row>
    <row r="236" spans="1:62" s="39" customFormat="1" ht="14.25">
      <c r="A236" s="346" t="s">
        <v>302</v>
      </c>
      <c r="B236" s="294" t="s">
        <v>360</v>
      </c>
      <c r="C236" s="347" t="s">
        <v>351</v>
      </c>
      <c r="D236" s="333"/>
      <c r="E236" s="297"/>
      <c r="F236" s="298"/>
      <c r="G236" s="297">
        <f>32.84+18+10</f>
        <v>60.84</v>
      </c>
      <c r="H236" s="298">
        <f t="shared" si="102"/>
        <v>0</v>
      </c>
      <c r="I236" s="297"/>
      <c r="J236" s="300"/>
      <c r="K236" s="297">
        <v>184</v>
      </c>
      <c r="L236" s="301">
        <f t="shared" si="103"/>
        <v>0</v>
      </c>
      <c r="M236" s="302">
        <v>184</v>
      </c>
      <c r="N236" s="298">
        <f t="shared" si="105"/>
        <v>0</v>
      </c>
      <c r="O236" s="303"/>
      <c r="P236" s="298"/>
      <c r="Q236" s="303"/>
      <c r="R236" s="29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  <c r="AJ236" s="38"/>
      <c r="AK236" s="38"/>
      <c r="AL236" s="38"/>
      <c r="AM236" s="38"/>
      <c r="AN236" s="38"/>
      <c r="AO236" s="38"/>
      <c r="AP236" s="38"/>
      <c r="AQ236" s="38"/>
      <c r="AR236" s="38"/>
      <c r="AS236" s="38"/>
      <c r="AT236" s="38"/>
      <c r="AU236" s="38"/>
      <c r="AV236" s="38"/>
      <c r="AW236" s="38"/>
      <c r="AX236" s="38"/>
      <c r="AY236" s="38"/>
      <c r="AZ236" s="38"/>
      <c r="BA236" s="38"/>
      <c r="BB236" s="38"/>
      <c r="BC236" s="38"/>
      <c r="BD236" s="38"/>
      <c r="BE236" s="38"/>
      <c r="BF236" s="38"/>
      <c r="BG236" s="38"/>
      <c r="BH236" s="38"/>
      <c r="BI236" s="38"/>
      <c r="BJ236" s="38"/>
    </row>
    <row r="237" spans="1:62" s="39" customFormat="1" ht="14.25">
      <c r="A237" s="346" t="s">
        <v>303</v>
      </c>
      <c r="B237" s="294" t="s">
        <v>361</v>
      </c>
      <c r="C237" s="347" t="s">
        <v>351</v>
      </c>
      <c r="D237" s="333"/>
      <c r="E237" s="297"/>
      <c r="F237" s="298"/>
      <c r="G237" s="297">
        <v>184</v>
      </c>
      <c r="H237" s="298">
        <f t="shared" si="102"/>
        <v>0</v>
      </c>
      <c r="I237" s="297"/>
      <c r="J237" s="300"/>
      <c r="K237" s="297">
        <f>G237</f>
        <v>184</v>
      </c>
      <c r="L237" s="301">
        <f t="shared" si="103"/>
        <v>0</v>
      </c>
      <c r="M237" s="302">
        <v>184</v>
      </c>
      <c r="N237" s="298">
        <f t="shared" si="105"/>
        <v>0</v>
      </c>
      <c r="O237" s="303"/>
      <c r="P237" s="298"/>
      <c r="Q237" s="303"/>
      <c r="R237" s="29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  <c r="AJ237" s="38"/>
      <c r="AK237" s="38"/>
      <c r="AL237" s="38"/>
      <c r="AM237" s="38"/>
      <c r="AN237" s="38"/>
      <c r="AO237" s="38"/>
      <c r="AP237" s="38"/>
      <c r="AQ237" s="38"/>
      <c r="AR237" s="38"/>
      <c r="AS237" s="38"/>
      <c r="AT237" s="38"/>
      <c r="AU237" s="38"/>
      <c r="AV237" s="38"/>
      <c r="AW237" s="38"/>
      <c r="AX237" s="38"/>
      <c r="AY237" s="38"/>
      <c r="AZ237" s="38"/>
      <c r="BA237" s="38"/>
      <c r="BB237" s="38"/>
      <c r="BC237" s="38"/>
      <c r="BD237" s="38"/>
      <c r="BE237" s="38"/>
      <c r="BF237" s="38"/>
      <c r="BG237" s="38"/>
      <c r="BH237" s="38"/>
      <c r="BI237" s="38"/>
      <c r="BJ237" s="38"/>
    </row>
    <row r="238" spans="1:62" s="39" customFormat="1" ht="14.25">
      <c r="A238" s="346" t="s">
        <v>304</v>
      </c>
      <c r="B238" s="306" t="s">
        <v>362</v>
      </c>
      <c r="C238" s="347" t="s">
        <v>351</v>
      </c>
      <c r="D238" s="296">
        <v>45717.47</v>
      </c>
      <c r="E238" s="297"/>
      <c r="F238" s="298"/>
      <c r="G238" s="297">
        <v>184</v>
      </c>
      <c r="H238" s="298">
        <f t="shared" si="102"/>
        <v>8412014.4800000004</v>
      </c>
      <c r="I238" s="297"/>
      <c r="J238" s="300"/>
      <c r="K238" s="297">
        <v>9.27</v>
      </c>
      <c r="L238" s="301">
        <f t="shared" si="103"/>
        <v>423800.94689999998</v>
      </c>
      <c r="M238" s="302">
        <f t="shared" si="104"/>
        <v>9.27</v>
      </c>
      <c r="N238" s="298">
        <f t="shared" si="105"/>
        <v>423800.94689999998</v>
      </c>
      <c r="O238" s="303"/>
      <c r="P238" s="298"/>
      <c r="Q238" s="303"/>
      <c r="R238" s="29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  <c r="AN238" s="38"/>
      <c r="AO238" s="38"/>
      <c r="AP238" s="38"/>
      <c r="AQ238" s="38"/>
      <c r="AR238" s="38"/>
      <c r="AS238" s="38"/>
      <c r="AT238" s="38"/>
      <c r="AU238" s="38"/>
      <c r="AV238" s="38"/>
      <c r="AW238" s="38"/>
      <c r="AX238" s="38"/>
      <c r="AY238" s="38"/>
      <c r="AZ238" s="38"/>
      <c r="BA238" s="38"/>
      <c r="BB238" s="38"/>
      <c r="BC238" s="38"/>
      <c r="BD238" s="38"/>
      <c r="BE238" s="38"/>
      <c r="BF238" s="38"/>
      <c r="BG238" s="38"/>
      <c r="BH238" s="38"/>
      <c r="BI238" s="38"/>
      <c r="BJ238" s="38"/>
    </row>
    <row r="239" spans="1:62" s="39" customFormat="1" ht="14.25">
      <c r="A239" s="346" t="s">
        <v>305</v>
      </c>
      <c r="B239" s="306" t="s">
        <v>363</v>
      </c>
      <c r="C239" s="347" t="s">
        <v>351</v>
      </c>
      <c r="D239" s="333">
        <v>15137</v>
      </c>
      <c r="E239" s="297"/>
      <c r="F239" s="298"/>
      <c r="G239" s="297">
        <v>655</v>
      </c>
      <c r="H239" s="298">
        <f t="shared" si="102"/>
        <v>9914735</v>
      </c>
      <c r="I239" s="297"/>
      <c r="J239" s="300"/>
      <c r="K239" s="297">
        <v>103.29</v>
      </c>
      <c r="L239" s="301">
        <f t="shared" si="103"/>
        <v>1563500.73</v>
      </c>
      <c r="M239" s="302">
        <f t="shared" si="104"/>
        <v>103.29</v>
      </c>
      <c r="N239" s="298">
        <f t="shared" si="105"/>
        <v>1563500.73</v>
      </c>
      <c r="O239" s="303"/>
      <c r="P239" s="298"/>
      <c r="Q239" s="303"/>
      <c r="R239" s="29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  <c r="AN239" s="38"/>
      <c r="AO239" s="38"/>
      <c r="AP239" s="38"/>
      <c r="AQ239" s="38"/>
      <c r="AR239" s="38"/>
      <c r="AS239" s="38"/>
      <c r="AT239" s="38"/>
      <c r="AU239" s="38"/>
      <c r="AV239" s="38"/>
      <c r="AW239" s="38"/>
      <c r="AX239" s="38"/>
      <c r="AY239" s="38"/>
      <c r="AZ239" s="38"/>
      <c r="BA239" s="38"/>
      <c r="BB239" s="38"/>
      <c r="BC239" s="38"/>
      <c r="BD239" s="38"/>
      <c r="BE239" s="38"/>
      <c r="BF239" s="38"/>
      <c r="BG239" s="38"/>
      <c r="BH239" s="38"/>
      <c r="BI239" s="38"/>
      <c r="BJ239" s="38"/>
    </row>
    <row r="240" spans="1:62" s="39" customFormat="1" ht="14.25">
      <c r="A240" s="346" t="s">
        <v>306</v>
      </c>
      <c r="B240" s="306" t="s">
        <v>364</v>
      </c>
      <c r="C240" s="347" t="s">
        <v>344</v>
      </c>
      <c r="D240" s="296">
        <v>150000</v>
      </c>
      <c r="E240" s="297"/>
      <c r="F240" s="298"/>
      <c r="G240" s="297">
        <v>655</v>
      </c>
      <c r="H240" s="298">
        <f t="shared" si="102"/>
        <v>98250000</v>
      </c>
      <c r="I240" s="297"/>
      <c r="J240" s="300"/>
      <c r="K240" s="297">
        <v>1</v>
      </c>
      <c r="L240" s="301">
        <f t="shared" si="103"/>
        <v>150000</v>
      </c>
      <c r="M240" s="302">
        <f t="shared" si="104"/>
        <v>1</v>
      </c>
      <c r="N240" s="298">
        <f t="shared" si="105"/>
        <v>150000</v>
      </c>
      <c r="O240" s="303"/>
      <c r="P240" s="298"/>
      <c r="Q240" s="303"/>
      <c r="R240" s="29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38"/>
      <c r="AO240" s="38"/>
      <c r="AP240" s="38"/>
      <c r="AQ240" s="38"/>
      <c r="AR240" s="38"/>
      <c r="AS240" s="38"/>
      <c r="AT240" s="38"/>
      <c r="AU240" s="38"/>
      <c r="AV240" s="38"/>
      <c r="AW240" s="38"/>
      <c r="AX240" s="38"/>
      <c r="AY240" s="38"/>
      <c r="AZ240" s="38"/>
      <c r="BA240" s="38"/>
      <c r="BB240" s="38"/>
      <c r="BC240" s="38"/>
      <c r="BD240" s="38"/>
      <c r="BE240" s="38"/>
      <c r="BF240" s="38"/>
      <c r="BG240" s="38"/>
      <c r="BH240" s="38"/>
      <c r="BI240" s="38"/>
      <c r="BJ240" s="38"/>
    </row>
    <row r="241" spans="1:62" s="39" customFormat="1" ht="28.5">
      <c r="A241" s="346" t="s">
        <v>307</v>
      </c>
      <c r="B241" s="306" t="s">
        <v>365</v>
      </c>
      <c r="C241" s="348" t="s">
        <v>39</v>
      </c>
      <c r="D241" s="296">
        <v>48716</v>
      </c>
      <c r="E241" s="297"/>
      <c r="F241" s="298"/>
      <c r="G241" s="297"/>
      <c r="H241" s="298"/>
      <c r="I241" s="297"/>
      <c r="J241" s="300"/>
      <c r="K241" s="297">
        <v>85</v>
      </c>
      <c r="L241" s="301">
        <f t="shared" si="103"/>
        <v>4140860</v>
      </c>
      <c r="M241" s="302">
        <f>K241+0.5*0.5*8+1.44*1.8*2+1.05*0.4*2</f>
        <v>93.024000000000001</v>
      </c>
      <c r="N241" s="298">
        <f t="shared" si="105"/>
        <v>4531757.1840000004</v>
      </c>
      <c r="O241" s="303"/>
      <c r="P241" s="298"/>
      <c r="Q241" s="303"/>
      <c r="R241" s="29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</row>
    <row r="242" spans="1:62" s="39" customFormat="1" ht="14.25">
      <c r="A242" s="346" t="s">
        <v>308</v>
      </c>
      <c r="B242" s="306" t="s">
        <v>366</v>
      </c>
      <c r="C242" s="348" t="s">
        <v>39</v>
      </c>
      <c r="D242" s="296">
        <v>23459.54</v>
      </c>
      <c r="E242" s="297"/>
      <c r="F242" s="298"/>
      <c r="G242" s="297"/>
      <c r="H242" s="298">
        <f t="shared" si="102"/>
        <v>0</v>
      </c>
      <c r="I242" s="297"/>
      <c r="J242" s="300"/>
      <c r="K242" s="297">
        <v>186.5</v>
      </c>
      <c r="L242" s="301">
        <f t="shared" si="103"/>
        <v>4375204.21</v>
      </c>
      <c r="M242" s="302">
        <f>K242+3.5</f>
        <v>190</v>
      </c>
      <c r="N242" s="298">
        <f t="shared" si="105"/>
        <v>4457312.6000000006</v>
      </c>
      <c r="O242" s="303"/>
      <c r="P242" s="298"/>
      <c r="Q242" s="303"/>
      <c r="R242" s="29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  <c r="AJ242" s="38"/>
      <c r="AK242" s="38"/>
      <c r="AL242" s="38"/>
      <c r="AM242" s="38"/>
      <c r="AN242" s="38"/>
      <c r="AO242" s="38"/>
      <c r="AP242" s="38"/>
      <c r="AQ242" s="38"/>
      <c r="AR242" s="38"/>
      <c r="AS242" s="38"/>
      <c r="AT242" s="38"/>
      <c r="AU242" s="38"/>
      <c r="AV242" s="38"/>
      <c r="AW242" s="38"/>
      <c r="AX242" s="38"/>
      <c r="AY242" s="38"/>
      <c r="AZ242" s="38"/>
      <c r="BA242" s="38"/>
      <c r="BB242" s="38"/>
      <c r="BC242" s="38"/>
      <c r="BD242" s="38"/>
      <c r="BE242" s="38"/>
      <c r="BF242" s="38"/>
      <c r="BG242" s="38"/>
      <c r="BH242" s="38"/>
      <c r="BI242" s="38"/>
      <c r="BJ242" s="38"/>
    </row>
    <row r="243" spans="1:62" s="39" customFormat="1" ht="28.5">
      <c r="A243" s="346" t="s">
        <v>309</v>
      </c>
      <c r="B243" s="306" t="s">
        <v>367</v>
      </c>
      <c r="C243" s="348" t="s">
        <v>39</v>
      </c>
      <c r="D243" s="296">
        <v>46276.17</v>
      </c>
      <c r="E243" s="297"/>
      <c r="F243" s="298"/>
      <c r="G243" s="297">
        <v>9.27</v>
      </c>
      <c r="H243" s="298">
        <f t="shared" si="102"/>
        <v>428980.09589999996</v>
      </c>
      <c r="I243" s="297"/>
      <c r="J243" s="300"/>
      <c r="K243" s="297">
        <v>18</v>
      </c>
      <c r="L243" s="301">
        <f t="shared" si="103"/>
        <v>832971.05999999994</v>
      </c>
      <c r="M243" s="302">
        <f t="shared" si="104"/>
        <v>18</v>
      </c>
      <c r="N243" s="298">
        <f t="shared" si="105"/>
        <v>832971.05999999994</v>
      </c>
      <c r="O243" s="303"/>
      <c r="P243" s="298"/>
      <c r="Q243" s="303"/>
      <c r="R243" s="29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38"/>
      <c r="AM243" s="38"/>
      <c r="AN243" s="38"/>
      <c r="AO243" s="38"/>
      <c r="AP243" s="38"/>
      <c r="AQ243" s="38"/>
      <c r="AR243" s="38"/>
      <c r="AS243" s="38"/>
      <c r="AT243" s="38"/>
      <c r="AU243" s="38"/>
      <c r="AV243" s="38"/>
      <c r="AW243" s="38"/>
      <c r="AX243" s="38"/>
      <c r="AY243" s="38"/>
      <c r="AZ243" s="38"/>
      <c r="BA243" s="38"/>
      <c r="BB243" s="38"/>
      <c r="BC243" s="38"/>
      <c r="BD243" s="38"/>
      <c r="BE243" s="38"/>
      <c r="BF243" s="38"/>
      <c r="BG243" s="38"/>
      <c r="BH243" s="38"/>
      <c r="BI243" s="38"/>
      <c r="BJ243" s="38"/>
    </row>
    <row r="244" spans="1:62" s="39" customFormat="1" ht="14.25">
      <c r="A244" s="346" t="s">
        <v>310</v>
      </c>
      <c r="B244" s="306" t="s">
        <v>368</v>
      </c>
      <c r="C244" s="348" t="s">
        <v>344</v>
      </c>
      <c r="D244" s="296">
        <v>186370</v>
      </c>
      <c r="E244" s="297"/>
      <c r="F244" s="298"/>
      <c r="G244" s="297">
        <v>105</v>
      </c>
      <c r="H244" s="298">
        <f t="shared" si="102"/>
        <v>19568850</v>
      </c>
      <c r="I244" s="297"/>
      <c r="J244" s="300"/>
      <c r="K244" s="297">
        <v>7</v>
      </c>
      <c r="L244" s="301">
        <f t="shared" si="103"/>
        <v>1304590</v>
      </c>
      <c r="M244" s="302">
        <f>K244</f>
        <v>7</v>
      </c>
      <c r="N244" s="298">
        <f t="shared" si="105"/>
        <v>1304590</v>
      </c>
      <c r="O244" s="303"/>
      <c r="P244" s="298"/>
      <c r="Q244" s="303"/>
      <c r="R244" s="29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38"/>
      <c r="AM244" s="38"/>
      <c r="AN244" s="38"/>
      <c r="AO244" s="38"/>
      <c r="AP244" s="38"/>
      <c r="AQ244" s="38"/>
      <c r="AR244" s="38"/>
      <c r="AS244" s="38"/>
      <c r="AT244" s="38"/>
      <c r="AU244" s="38"/>
      <c r="AV244" s="38"/>
      <c r="AW244" s="38"/>
      <c r="AX244" s="38"/>
      <c r="AY244" s="38"/>
      <c r="AZ244" s="38"/>
      <c r="BA244" s="38"/>
      <c r="BB244" s="38"/>
      <c r="BC244" s="38"/>
      <c r="BD244" s="38"/>
      <c r="BE244" s="38"/>
      <c r="BF244" s="38"/>
      <c r="BG244" s="38"/>
      <c r="BH244" s="38"/>
      <c r="BI244" s="38"/>
      <c r="BJ244" s="38"/>
    </row>
    <row r="245" spans="1:62" s="39" customFormat="1" ht="14.25">
      <c r="A245" s="346" t="s">
        <v>311</v>
      </c>
      <c r="B245" s="306" t="s">
        <v>369</v>
      </c>
      <c r="C245" s="348" t="s">
        <v>39</v>
      </c>
      <c r="D245" s="296">
        <v>26847</v>
      </c>
      <c r="E245" s="297"/>
      <c r="F245" s="298"/>
      <c r="G245" s="297"/>
      <c r="H245" s="298"/>
      <c r="I245" s="297"/>
      <c r="J245" s="300"/>
      <c r="K245" s="297">
        <v>415</v>
      </c>
      <c r="L245" s="301">
        <f t="shared" si="103"/>
        <v>11141505</v>
      </c>
      <c r="M245" s="302">
        <f>415+16</f>
        <v>431</v>
      </c>
      <c r="N245" s="298">
        <f t="shared" si="105"/>
        <v>11571057</v>
      </c>
      <c r="O245" s="303"/>
      <c r="P245" s="298"/>
      <c r="Q245" s="303"/>
      <c r="R245" s="29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38"/>
      <c r="AM245" s="38"/>
      <c r="AN245" s="38"/>
      <c r="AO245" s="38"/>
      <c r="AP245" s="38"/>
      <c r="AQ245" s="38"/>
      <c r="AR245" s="38"/>
      <c r="AS245" s="38"/>
      <c r="AT245" s="38"/>
      <c r="AU245" s="38"/>
      <c r="AV245" s="38"/>
      <c r="AW245" s="38"/>
      <c r="AX245" s="38"/>
      <c r="AY245" s="38"/>
      <c r="AZ245" s="38"/>
      <c r="BA245" s="38"/>
      <c r="BB245" s="38"/>
      <c r="BC245" s="38"/>
      <c r="BD245" s="38"/>
      <c r="BE245" s="38"/>
      <c r="BF245" s="38"/>
      <c r="BG245" s="38"/>
      <c r="BH245" s="38"/>
      <c r="BI245" s="38"/>
      <c r="BJ245" s="38"/>
    </row>
    <row r="246" spans="1:62" s="39" customFormat="1" ht="14.25">
      <c r="A246" s="346" t="s">
        <v>312</v>
      </c>
      <c r="B246" s="306" t="s">
        <v>370</v>
      </c>
      <c r="C246" s="348" t="s">
        <v>39</v>
      </c>
      <c r="D246" s="296">
        <v>5925.2</v>
      </c>
      <c r="E246" s="297"/>
      <c r="F246" s="298"/>
      <c r="G246" s="297">
        <v>1</v>
      </c>
      <c r="H246" s="298">
        <f t="shared" si="102"/>
        <v>5925.2</v>
      </c>
      <c r="I246" s="297"/>
      <c r="J246" s="300"/>
      <c r="K246" s="297">
        <v>1299.26</v>
      </c>
      <c r="L246" s="301">
        <f t="shared" si="103"/>
        <v>7698375.352</v>
      </c>
      <c r="M246" s="302">
        <f t="shared" si="104"/>
        <v>1299.26</v>
      </c>
      <c r="N246" s="298">
        <f t="shared" si="105"/>
        <v>7698375.352</v>
      </c>
      <c r="O246" s="303"/>
      <c r="P246" s="298"/>
      <c r="Q246" s="303"/>
      <c r="R246" s="29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/>
      <c r="AL246" s="38"/>
      <c r="AM246" s="38"/>
      <c r="AN246" s="38"/>
      <c r="AO246" s="38"/>
      <c r="AP246" s="38"/>
      <c r="AQ246" s="38"/>
      <c r="AR246" s="38"/>
      <c r="AS246" s="38"/>
      <c r="AT246" s="38"/>
      <c r="AU246" s="38"/>
      <c r="AV246" s="38"/>
      <c r="AW246" s="38"/>
      <c r="AX246" s="38"/>
      <c r="AY246" s="38"/>
      <c r="AZ246" s="38"/>
      <c r="BA246" s="38"/>
      <c r="BB246" s="38"/>
      <c r="BC246" s="38"/>
      <c r="BD246" s="38"/>
      <c r="BE246" s="38"/>
      <c r="BF246" s="38"/>
      <c r="BG246" s="38"/>
      <c r="BH246" s="38"/>
      <c r="BI246" s="38"/>
      <c r="BJ246" s="38"/>
    </row>
    <row r="247" spans="1:62" s="39" customFormat="1" ht="14.25">
      <c r="A247" s="346" t="s">
        <v>313</v>
      </c>
      <c r="B247" s="306" t="s">
        <v>371</v>
      </c>
      <c r="C247" s="348" t="s">
        <v>346</v>
      </c>
      <c r="D247" s="296">
        <v>2072431.86</v>
      </c>
      <c r="E247" s="297"/>
      <c r="F247" s="298"/>
      <c r="G247" s="297">
        <v>85</v>
      </c>
      <c r="H247" s="298">
        <f t="shared" si="102"/>
        <v>176156708.09999999</v>
      </c>
      <c r="I247" s="297"/>
      <c r="J247" s="300"/>
      <c r="K247" s="297">
        <v>1</v>
      </c>
      <c r="L247" s="301">
        <f t="shared" si="103"/>
        <v>2072431.86</v>
      </c>
      <c r="M247" s="302">
        <f t="shared" si="104"/>
        <v>1</v>
      </c>
      <c r="N247" s="298">
        <f t="shared" si="105"/>
        <v>2072431.86</v>
      </c>
      <c r="O247" s="303"/>
      <c r="P247" s="298"/>
      <c r="Q247" s="303"/>
      <c r="R247" s="29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  <c r="AJ247" s="38"/>
      <c r="AK247" s="38"/>
      <c r="AL247" s="38"/>
      <c r="AM247" s="38"/>
      <c r="AN247" s="38"/>
      <c r="AO247" s="38"/>
      <c r="AP247" s="38"/>
      <c r="AQ247" s="38"/>
      <c r="AR247" s="38"/>
      <c r="AS247" s="38"/>
      <c r="AT247" s="38"/>
      <c r="AU247" s="38"/>
      <c r="AV247" s="38"/>
      <c r="AW247" s="38"/>
      <c r="AX247" s="38"/>
      <c r="AY247" s="38"/>
      <c r="AZ247" s="38"/>
      <c r="BA247" s="38"/>
      <c r="BB247" s="38"/>
      <c r="BC247" s="38"/>
      <c r="BD247" s="38"/>
      <c r="BE247" s="38"/>
      <c r="BF247" s="38"/>
      <c r="BG247" s="38"/>
      <c r="BH247" s="38"/>
      <c r="BI247" s="38"/>
      <c r="BJ247" s="38"/>
    </row>
    <row r="248" spans="1:62" s="39" customFormat="1" ht="14.25">
      <c r="A248" s="346" t="s">
        <v>314</v>
      </c>
      <c r="B248" s="306" t="s">
        <v>372</v>
      </c>
      <c r="C248" s="348" t="s">
        <v>346</v>
      </c>
      <c r="D248" s="296">
        <v>14946145</v>
      </c>
      <c r="E248" s="297"/>
      <c r="F248" s="298"/>
      <c r="G248" s="297">
        <f>167.6+18.9</f>
        <v>186.5</v>
      </c>
      <c r="H248" s="298">
        <f t="shared" si="102"/>
        <v>2787456042.5</v>
      </c>
      <c r="I248" s="297"/>
      <c r="J248" s="300"/>
      <c r="K248" s="297">
        <v>1</v>
      </c>
      <c r="L248" s="301">
        <f t="shared" si="103"/>
        <v>14946145</v>
      </c>
      <c r="M248" s="302">
        <f t="shared" si="104"/>
        <v>1</v>
      </c>
      <c r="N248" s="298">
        <f t="shared" si="105"/>
        <v>14946145</v>
      </c>
      <c r="O248" s="303"/>
      <c r="P248" s="298"/>
      <c r="Q248" s="303"/>
      <c r="R248" s="29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  <c r="AJ248" s="38"/>
      <c r="AK248" s="38"/>
      <c r="AL248" s="38"/>
      <c r="AM248" s="38"/>
      <c r="AN248" s="38"/>
      <c r="AO248" s="38"/>
      <c r="AP248" s="38"/>
      <c r="AQ248" s="38"/>
      <c r="AR248" s="38"/>
      <c r="AS248" s="38"/>
      <c r="AT248" s="38"/>
      <c r="AU248" s="38"/>
      <c r="AV248" s="38"/>
      <c r="AW248" s="38"/>
      <c r="AX248" s="38"/>
      <c r="AY248" s="38"/>
      <c r="AZ248" s="38"/>
      <c r="BA248" s="38"/>
      <c r="BB248" s="38"/>
      <c r="BC248" s="38"/>
      <c r="BD248" s="38"/>
      <c r="BE248" s="38"/>
      <c r="BF248" s="38"/>
      <c r="BG248" s="38"/>
      <c r="BH248" s="38"/>
      <c r="BI248" s="38"/>
      <c r="BJ248" s="38"/>
    </row>
    <row r="249" spans="1:62" s="39" customFormat="1" ht="14.25">
      <c r="A249" s="346" t="s">
        <v>315</v>
      </c>
      <c r="B249" s="306" t="s">
        <v>373</v>
      </c>
      <c r="C249" s="348" t="s">
        <v>346</v>
      </c>
      <c r="D249" s="296">
        <v>2364880</v>
      </c>
      <c r="E249" s="297"/>
      <c r="F249" s="298"/>
      <c r="G249" s="297"/>
      <c r="H249" s="298">
        <f t="shared" si="102"/>
        <v>0</v>
      </c>
      <c r="I249" s="297"/>
      <c r="J249" s="300"/>
      <c r="K249" s="297">
        <v>1</v>
      </c>
      <c r="L249" s="301">
        <f t="shared" si="103"/>
        <v>2364880</v>
      </c>
      <c r="M249" s="302">
        <f t="shared" si="104"/>
        <v>1</v>
      </c>
      <c r="N249" s="298">
        <f t="shared" si="105"/>
        <v>2364880</v>
      </c>
      <c r="O249" s="303"/>
      <c r="P249" s="298"/>
      <c r="Q249" s="303"/>
      <c r="R249" s="29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38"/>
      <c r="AM249" s="38"/>
      <c r="AN249" s="38"/>
      <c r="AO249" s="38"/>
      <c r="AP249" s="38"/>
      <c r="AQ249" s="38"/>
      <c r="AR249" s="38"/>
      <c r="AS249" s="38"/>
      <c r="AT249" s="38"/>
      <c r="AU249" s="38"/>
      <c r="AV249" s="38"/>
      <c r="AW249" s="38"/>
      <c r="AX249" s="38"/>
      <c r="AY249" s="38"/>
      <c r="AZ249" s="38"/>
      <c r="BA249" s="38"/>
      <c r="BB249" s="38"/>
      <c r="BC249" s="38"/>
      <c r="BD249" s="38"/>
      <c r="BE249" s="38"/>
      <c r="BF249" s="38"/>
      <c r="BG249" s="38"/>
      <c r="BH249" s="38"/>
      <c r="BI249" s="38"/>
      <c r="BJ249" s="38"/>
    </row>
    <row r="250" spans="1:62" s="39" customFormat="1" ht="14.25">
      <c r="A250" s="346" t="s">
        <v>325</v>
      </c>
      <c r="B250" s="306" t="s">
        <v>374</v>
      </c>
      <c r="C250" s="348" t="s">
        <v>346</v>
      </c>
      <c r="D250" s="333">
        <v>700000</v>
      </c>
      <c r="E250" s="297"/>
      <c r="F250" s="298"/>
      <c r="G250" s="297">
        <v>18</v>
      </c>
      <c r="H250" s="298">
        <f t="shared" si="102"/>
        <v>12600000</v>
      </c>
      <c r="I250" s="297"/>
      <c r="J250" s="300"/>
      <c r="K250" s="297">
        <v>1</v>
      </c>
      <c r="L250" s="301">
        <f t="shared" si="103"/>
        <v>700000</v>
      </c>
      <c r="M250" s="302">
        <f t="shared" si="104"/>
        <v>1</v>
      </c>
      <c r="N250" s="298">
        <f t="shared" si="105"/>
        <v>700000</v>
      </c>
      <c r="O250" s="303"/>
      <c r="P250" s="298"/>
      <c r="Q250" s="303"/>
      <c r="R250" s="29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  <c r="AJ250" s="38"/>
      <c r="AK250" s="38"/>
      <c r="AL250" s="38"/>
      <c r="AM250" s="38"/>
      <c r="AN250" s="38"/>
      <c r="AO250" s="38"/>
      <c r="AP250" s="38"/>
      <c r="AQ250" s="38"/>
      <c r="AR250" s="38"/>
      <c r="AS250" s="38"/>
      <c r="AT250" s="38"/>
      <c r="AU250" s="38"/>
      <c r="AV250" s="38"/>
      <c r="AW250" s="38"/>
      <c r="AX250" s="38"/>
      <c r="AY250" s="38"/>
      <c r="AZ250" s="38"/>
      <c r="BA250" s="38"/>
      <c r="BB250" s="38"/>
      <c r="BC250" s="38"/>
      <c r="BD250" s="38"/>
      <c r="BE250" s="38"/>
      <c r="BF250" s="38"/>
      <c r="BG250" s="38"/>
      <c r="BH250" s="38"/>
      <c r="BI250" s="38"/>
      <c r="BJ250" s="38"/>
    </row>
    <row r="251" spans="1:62" s="39" customFormat="1" ht="14.25">
      <c r="A251" s="346" t="s">
        <v>316</v>
      </c>
      <c r="B251" s="306" t="s">
        <v>375</v>
      </c>
      <c r="C251" s="348" t="s">
        <v>39</v>
      </c>
      <c r="D251" s="333"/>
      <c r="E251" s="297"/>
      <c r="F251" s="298"/>
      <c r="G251" s="297"/>
      <c r="H251" s="298">
        <f t="shared" si="102"/>
        <v>0</v>
      </c>
      <c r="I251" s="297"/>
      <c r="J251" s="300"/>
      <c r="K251" s="297">
        <v>115.21</v>
      </c>
      <c r="L251" s="301">
        <f t="shared" si="103"/>
        <v>0</v>
      </c>
      <c r="M251" s="302">
        <f t="shared" si="104"/>
        <v>115.21</v>
      </c>
      <c r="N251" s="298">
        <f t="shared" si="105"/>
        <v>0</v>
      </c>
      <c r="O251" s="303"/>
      <c r="P251" s="298"/>
      <c r="Q251" s="303"/>
      <c r="R251" s="29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F251" s="38"/>
      <c r="AG251" s="38"/>
      <c r="AH251" s="38"/>
      <c r="AI251" s="38"/>
      <c r="AJ251" s="38"/>
      <c r="AK251" s="38"/>
      <c r="AL251" s="38"/>
      <c r="AM251" s="38"/>
      <c r="AN251" s="38"/>
      <c r="AO251" s="38"/>
      <c r="AP251" s="38"/>
      <c r="AQ251" s="38"/>
      <c r="AR251" s="38"/>
      <c r="AS251" s="38"/>
      <c r="AT251" s="38"/>
      <c r="AU251" s="38"/>
      <c r="AV251" s="38"/>
      <c r="AW251" s="38"/>
      <c r="AX251" s="38"/>
      <c r="AY251" s="38"/>
      <c r="AZ251" s="38"/>
      <c r="BA251" s="38"/>
      <c r="BB251" s="38"/>
      <c r="BC251" s="38"/>
      <c r="BD251" s="38"/>
      <c r="BE251" s="38"/>
      <c r="BF251" s="38"/>
      <c r="BG251" s="38"/>
      <c r="BH251" s="38"/>
      <c r="BI251" s="38"/>
      <c r="BJ251" s="38"/>
    </row>
    <row r="252" spans="1:62" s="39" customFormat="1" ht="14.25">
      <c r="A252" s="346" t="s">
        <v>326</v>
      </c>
      <c r="B252" s="306" t="s">
        <v>376</v>
      </c>
      <c r="C252" s="348" t="s">
        <v>39</v>
      </c>
      <c r="D252" s="333">
        <v>826</v>
      </c>
      <c r="E252" s="297"/>
      <c r="F252" s="298"/>
      <c r="G252" s="297">
        <f>299+18</f>
        <v>317</v>
      </c>
      <c r="H252" s="298">
        <f t="shared" si="102"/>
        <v>261842</v>
      </c>
      <c r="I252" s="297"/>
      <c r="J252" s="300"/>
      <c r="K252" s="297">
        <v>616</v>
      </c>
      <c r="L252" s="301">
        <f t="shared" si="103"/>
        <v>508816</v>
      </c>
      <c r="M252" s="302">
        <f>K252</f>
        <v>616</v>
      </c>
      <c r="N252" s="298">
        <f t="shared" si="105"/>
        <v>508816</v>
      </c>
      <c r="O252" s="303"/>
      <c r="P252" s="298"/>
      <c r="Q252" s="303"/>
      <c r="R252" s="29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  <c r="AJ252" s="38"/>
      <c r="AK252" s="38"/>
      <c r="AL252" s="38"/>
      <c r="AM252" s="38"/>
      <c r="AN252" s="38"/>
      <c r="AO252" s="38"/>
      <c r="AP252" s="38"/>
      <c r="AQ252" s="38"/>
      <c r="AR252" s="38"/>
      <c r="AS252" s="38"/>
      <c r="AT252" s="38"/>
      <c r="AU252" s="38"/>
      <c r="AV252" s="38"/>
      <c r="AW252" s="38"/>
      <c r="AX252" s="38"/>
      <c r="AY252" s="38"/>
      <c r="AZ252" s="38"/>
      <c r="BA252" s="38"/>
      <c r="BB252" s="38"/>
      <c r="BC252" s="38"/>
      <c r="BD252" s="38"/>
      <c r="BE252" s="38"/>
      <c r="BF252" s="38"/>
      <c r="BG252" s="38"/>
      <c r="BH252" s="38"/>
      <c r="BI252" s="38"/>
      <c r="BJ252" s="38"/>
    </row>
    <row r="253" spans="1:62" s="39" customFormat="1" ht="14.25">
      <c r="A253" s="346" t="s">
        <v>327</v>
      </c>
      <c r="B253" s="306" t="s">
        <v>377</v>
      </c>
      <c r="C253" s="348" t="s">
        <v>351</v>
      </c>
      <c r="D253" s="296">
        <v>65839</v>
      </c>
      <c r="E253" s="297"/>
      <c r="F253" s="298"/>
      <c r="G253" s="297">
        <v>616</v>
      </c>
      <c r="H253" s="298">
        <f t="shared" si="102"/>
        <v>40556824</v>
      </c>
      <c r="I253" s="297"/>
      <c r="J253" s="300"/>
      <c r="K253" s="297">
        <v>41.88</v>
      </c>
      <c r="L253" s="301">
        <f t="shared" si="103"/>
        <v>2757337.3200000003</v>
      </c>
      <c r="M253" s="312">
        <f>K253</f>
        <v>41.88</v>
      </c>
      <c r="N253" s="311">
        <f t="shared" si="105"/>
        <v>2757337.3200000003</v>
      </c>
      <c r="O253" s="303"/>
      <c r="P253" s="298"/>
      <c r="Q253" s="303"/>
      <c r="R253" s="29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  <c r="AJ253" s="38"/>
      <c r="AK253" s="38"/>
      <c r="AL253" s="38"/>
      <c r="AM253" s="38"/>
      <c r="AN253" s="38"/>
      <c r="AO253" s="38"/>
      <c r="AP253" s="38"/>
      <c r="AQ253" s="38"/>
      <c r="AR253" s="38"/>
      <c r="AS253" s="38"/>
      <c r="AT253" s="38"/>
      <c r="AU253" s="38"/>
      <c r="AV253" s="38"/>
      <c r="AW253" s="38"/>
      <c r="AX253" s="38"/>
      <c r="AY253" s="38"/>
      <c r="AZ253" s="38"/>
      <c r="BA253" s="38"/>
      <c r="BB253" s="38"/>
      <c r="BC253" s="38"/>
      <c r="BD253" s="38"/>
      <c r="BE253" s="38"/>
      <c r="BF253" s="38"/>
      <c r="BG253" s="38"/>
      <c r="BH253" s="38"/>
      <c r="BI253" s="38"/>
      <c r="BJ253" s="38"/>
    </row>
    <row r="254" spans="1:62" s="39" customFormat="1" ht="14.25">
      <c r="A254" s="346" t="s">
        <v>317</v>
      </c>
      <c r="B254" s="306" t="s">
        <v>378</v>
      </c>
      <c r="C254" s="348" t="s">
        <v>351</v>
      </c>
      <c r="D254" s="296">
        <v>100000</v>
      </c>
      <c r="E254" s="297"/>
      <c r="F254" s="298"/>
      <c r="G254" s="297">
        <v>1</v>
      </c>
      <c r="H254" s="298">
        <f t="shared" si="102"/>
        <v>100000</v>
      </c>
      <c r="I254" s="297"/>
      <c r="J254" s="300"/>
      <c r="K254" s="297">
        <v>7.3</v>
      </c>
      <c r="L254" s="301">
        <f t="shared" si="103"/>
        <v>730000</v>
      </c>
      <c r="M254" s="312">
        <f>K254+6*3</f>
        <v>25.3</v>
      </c>
      <c r="N254" s="311">
        <f t="shared" si="105"/>
        <v>2530000</v>
      </c>
      <c r="O254" s="303"/>
      <c r="P254" s="298"/>
      <c r="Q254" s="303"/>
      <c r="R254" s="29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F254" s="38"/>
      <c r="AG254" s="38"/>
      <c r="AH254" s="38"/>
      <c r="AI254" s="38"/>
      <c r="AJ254" s="38"/>
      <c r="AK254" s="38"/>
      <c r="AL254" s="38"/>
      <c r="AM254" s="38"/>
      <c r="AN254" s="38"/>
      <c r="AO254" s="38"/>
      <c r="AP254" s="38"/>
      <c r="AQ254" s="38"/>
      <c r="AR254" s="38"/>
      <c r="AS254" s="38"/>
      <c r="AT254" s="38"/>
      <c r="AU254" s="38"/>
      <c r="AV254" s="38"/>
      <c r="AW254" s="38"/>
      <c r="AX254" s="38"/>
      <c r="AY254" s="38"/>
      <c r="AZ254" s="38"/>
      <c r="BA254" s="38"/>
      <c r="BB254" s="38"/>
      <c r="BC254" s="38"/>
      <c r="BD254" s="38"/>
      <c r="BE254" s="38"/>
      <c r="BF254" s="38"/>
      <c r="BG254" s="38"/>
      <c r="BH254" s="38"/>
      <c r="BI254" s="38"/>
      <c r="BJ254" s="38"/>
    </row>
    <row r="255" spans="1:62" s="39" customFormat="1" ht="14.25">
      <c r="A255" s="346" t="s">
        <v>328</v>
      </c>
      <c r="B255" s="306" t="s">
        <v>379</v>
      </c>
      <c r="C255" s="348" t="s">
        <v>39</v>
      </c>
      <c r="D255" s="296">
        <v>26156.44</v>
      </c>
      <c r="E255" s="297"/>
      <c r="F255" s="298"/>
      <c r="G255" s="297"/>
      <c r="H255" s="298"/>
      <c r="I255" s="297"/>
      <c r="J255" s="300"/>
      <c r="K255" s="297">
        <v>29.6</v>
      </c>
      <c r="L255" s="301">
        <f t="shared" si="103"/>
        <v>774230.62399999995</v>
      </c>
      <c r="M255" s="312">
        <f>K255+19*2*1</f>
        <v>67.599999999999994</v>
      </c>
      <c r="N255" s="311">
        <f t="shared" si="105"/>
        <v>1768175.3439999998</v>
      </c>
      <c r="O255" s="303"/>
      <c r="P255" s="298"/>
      <c r="Q255" s="303"/>
      <c r="R255" s="29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38"/>
      <c r="AK255" s="38"/>
      <c r="AL255" s="38"/>
      <c r="AM255" s="38"/>
      <c r="AN255" s="38"/>
      <c r="AO255" s="38"/>
      <c r="AP255" s="38"/>
      <c r="AQ255" s="38"/>
      <c r="AR255" s="38"/>
      <c r="AS255" s="38"/>
      <c r="AT255" s="38"/>
      <c r="AU255" s="38"/>
      <c r="AV255" s="38"/>
      <c r="AW255" s="38"/>
      <c r="AX255" s="38"/>
      <c r="AY255" s="38"/>
      <c r="AZ255" s="38"/>
      <c r="BA255" s="38"/>
      <c r="BB255" s="38"/>
      <c r="BC255" s="38"/>
      <c r="BD255" s="38"/>
      <c r="BE255" s="38"/>
      <c r="BF255" s="38"/>
      <c r="BG255" s="38"/>
      <c r="BH255" s="38"/>
      <c r="BI255" s="38"/>
      <c r="BJ255" s="38"/>
    </row>
    <row r="256" spans="1:62" s="39" customFormat="1" ht="14.25">
      <c r="A256" s="346" t="s">
        <v>329</v>
      </c>
      <c r="B256" s="306" t="s">
        <v>390</v>
      </c>
      <c r="C256" s="348" t="s">
        <v>39</v>
      </c>
      <c r="D256" s="296">
        <v>84000</v>
      </c>
      <c r="E256" s="297"/>
      <c r="F256" s="298"/>
      <c r="G256" s="297"/>
      <c r="H256" s="298"/>
      <c r="I256" s="297"/>
      <c r="J256" s="300"/>
      <c r="K256" s="297"/>
      <c r="L256" s="301"/>
      <c r="M256" s="312">
        <v>52.92</v>
      </c>
      <c r="N256" s="311">
        <f t="shared" si="105"/>
        <v>4445280</v>
      </c>
      <c r="O256" s="303"/>
      <c r="P256" s="298"/>
      <c r="Q256" s="303"/>
      <c r="R256" s="29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38"/>
      <c r="AM256" s="38"/>
      <c r="AN256" s="38"/>
      <c r="AO256" s="38"/>
      <c r="AP256" s="38"/>
      <c r="AQ256" s="38"/>
      <c r="AR256" s="38"/>
      <c r="AS256" s="38"/>
      <c r="AT256" s="38"/>
      <c r="AU256" s="38"/>
      <c r="AV256" s="38"/>
      <c r="AW256" s="38"/>
      <c r="AX256" s="38"/>
      <c r="AY256" s="38"/>
      <c r="AZ256" s="38"/>
      <c r="BA256" s="38"/>
      <c r="BB256" s="38"/>
      <c r="BC256" s="38"/>
      <c r="BD256" s="38"/>
      <c r="BE256" s="38"/>
      <c r="BF256" s="38"/>
      <c r="BG256" s="38"/>
      <c r="BH256" s="38"/>
      <c r="BI256" s="38"/>
      <c r="BJ256" s="38"/>
    </row>
    <row r="257" spans="1:62" s="39" customFormat="1" ht="28.5">
      <c r="A257" s="346" t="s">
        <v>330</v>
      </c>
      <c r="B257" s="306" t="s">
        <v>380</v>
      </c>
      <c r="C257" s="348"/>
      <c r="D257" s="296"/>
      <c r="E257" s="297"/>
      <c r="F257" s="298"/>
      <c r="G257" s="297"/>
      <c r="H257" s="298"/>
      <c r="I257" s="297"/>
      <c r="J257" s="300"/>
      <c r="K257" s="297">
        <f>G257</f>
        <v>0</v>
      </c>
      <c r="L257" s="301"/>
      <c r="M257" s="313">
        <v>9</v>
      </c>
      <c r="N257" s="311">
        <f t="shared" si="105"/>
        <v>0</v>
      </c>
      <c r="O257" s="303"/>
      <c r="P257" s="298"/>
      <c r="Q257" s="303"/>
      <c r="R257" s="29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  <c r="AJ257" s="38"/>
      <c r="AK257" s="38"/>
      <c r="AL257" s="38"/>
      <c r="AM257" s="38"/>
      <c r="AN257" s="38"/>
      <c r="AO257" s="38"/>
      <c r="AP257" s="38"/>
      <c r="AQ257" s="38"/>
      <c r="AR257" s="38"/>
      <c r="AS257" s="38"/>
      <c r="AT257" s="38"/>
      <c r="AU257" s="38"/>
      <c r="AV257" s="38"/>
      <c r="AW257" s="38"/>
      <c r="AX257" s="38"/>
      <c r="AY257" s="38"/>
      <c r="AZ257" s="38"/>
      <c r="BA257" s="38"/>
      <c r="BB257" s="38"/>
      <c r="BC257" s="38"/>
      <c r="BD257" s="38"/>
      <c r="BE257" s="38"/>
      <c r="BF257" s="38"/>
      <c r="BG257" s="38"/>
      <c r="BH257" s="38"/>
      <c r="BI257" s="38"/>
      <c r="BJ257" s="38"/>
    </row>
    <row r="258" spans="1:62" s="39" customFormat="1" ht="14.25">
      <c r="A258" s="346" t="s">
        <v>331</v>
      </c>
      <c r="B258" s="306" t="s">
        <v>381</v>
      </c>
      <c r="C258" s="348"/>
      <c r="D258" s="296"/>
      <c r="E258" s="297"/>
      <c r="F258" s="298"/>
      <c r="G258" s="297"/>
      <c r="H258" s="298"/>
      <c r="I258" s="297"/>
      <c r="J258" s="300"/>
      <c r="K258" s="297">
        <f>G258</f>
        <v>0</v>
      </c>
      <c r="L258" s="301"/>
      <c r="M258" s="313">
        <v>45</v>
      </c>
      <c r="N258" s="311">
        <f t="shared" si="105"/>
        <v>0</v>
      </c>
      <c r="O258" s="303"/>
      <c r="P258" s="298"/>
      <c r="Q258" s="303"/>
      <c r="R258" s="29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  <c r="AJ258" s="38"/>
      <c r="AK258" s="38"/>
      <c r="AL258" s="38"/>
      <c r="AM258" s="38"/>
      <c r="AN258" s="38"/>
      <c r="AO258" s="38"/>
      <c r="AP258" s="38"/>
      <c r="AQ258" s="38"/>
      <c r="AR258" s="38"/>
      <c r="AS258" s="38"/>
      <c r="AT258" s="38"/>
      <c r="AU258" s="38"/>
      <c r="AV258" s="38"/>
      <c r="AW258" s="38"/>
      <c r="AX258" s="38"/>
      <c r="AY258" s="38"/>
      <c r="AZ258" s="38"/>
      <c r="BA258" s="38"/>
      <c r="BB258" s="38"/>
      <c r="BC258" s="38"/>
      <c r="BD258" s="38"/>
      <c r="BE258" s="38"/>
      <c r="BF258" s="38"/>
      <c r="BG258" s="38"/>
      <c r="BH258" s="38"/>
      <c r="BI258" s="38"/>
      <c r="BJ258" s="38"/>
    </row>
    <row r="259" spans="1:62" s="42" customFormat="1" ht="14.25">
      <c r="A259" s="346" t="s">
        <v>332</v>
      </c>
      <c r="B259" s="349" t="s">
        <v>382</v>
      </c>
      <c r="C259" s="350"/>
      <c r="D259" s="333"/>
      <c r="E259" s="334"/>
      <c r="F259" s="335"/>
      <c r="G259" s="334"/>
      <c r="H259" s="335"/>
      <c r="I259" s="334"/>
      <c r="J259" s="336"/>
      <c r="K259" s="334">
        <f>G259</f>
        <v>0</v>
      </c>
      <c r="L259" s="337"/>
      <c r="M259" s="351">
        <v>1</v>
      </c>
      <c r="N259" s="352">
        <f t="shared" si="105"/>
        <v>0</v>
      </c>
      <c r="O259" s="339"/>
      <c r="P259" s="335"/>
      <c r="Q259" s="339"/>
      <c r="R259" s="335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  <c r="AS259" s="41"/>
      <c r="AT259" s="41"/>
      <c r="AU259" s="41"/>
      <c r="AV259" s="41"/>
      <c r="AW259" s="41"/>
      <c r="AX259" s="41"/>
      <c r="AY259" s="41"/>
      <c r="AZ259" s="41"/>
      <c r="BA259" s="41"/>
      <c r="BB259" s="41"/>
      <c r="BC259" s="41"/>
      <c r="BD259" s="41"/>
      <c r="BE259" s="41"/>
      <c r="BF259" s="41"/>
      <c r="BG259" s="41"/>
      <c r="BH259" s="41"/>
      <c r="BI259" s="41"/>
      <c r="BJ259" s="41"/>
    </row>
    <row r="260" spans="1:62" s="42" customFormat="1" ht="14.25">
      <c r="A260" s="346" t="s">
        <v>333</v>
      </c>
      <c r="B260" s="349" t="s">
        <v>383</v>
      </c>
      <c r="C260" s="350"/>
      <c r="D260" s="333"/>
      <c r="E260" s="334"/>
      <c r="F260" s="335"/>
      <c r="G260" s="334"/>
      <c r="H260" s="335"/>
      <c r="I260" s="334"/>
      <c r="J260" s="336"/>
      <c r="K260" s="334">
        <f>G260</f>
        <v>0</v>
      </c>
      <c r="L260" s="337"/>
      <c r="M260" s="351">
        <v>1</v>
      </c>
      <c r="N260" s="352">
        <f t="shared" si="105"/>
        <v>0</v>
      </c>
      <c r="O260" s="339"/>
      <c r="P260" s="335"/>
      <c r="Q260" s="339"/>
      <c r="R260" s="335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  <c r="AS260" s="41"/>
      <c r="AT260" s="41"/>
      <c r="AU260" s="41"/>
      <c r="AV260" s="41"/>
      <c r="AW260" s="41"/>
      <c r="AX260" s="41"/>
      <c r="AY260" s="41"/>
      <c r="AZ260" s="41"/>
      <c r="BA260" s="41"/>
      <c r="BB260" s="41"/>
      <c r="BC260" s="41"/>
      <c r="BD260" s="41"/>
      <c r="BE260" s="41"/>
      <c r="BF260" s="41"/>
      <c r="BG260" s="41"/>
      <c r="BH260" s="41"/>
      <c r="BI260" s="41"/>
      <c r="BJ260" s="41"/>
    </row>
    <row r="261" spans="1:62" s="39" customFormat="1" ht="28.5">
      <c r="A261" s="346" t="s">
        <v>334</v>
      </c>
      <c r="B261" s="306" t="s">
        <v>384</v>
      </c>
      <c r="C261" s="348"/>
      <c r="D261" s="296"/>
      <c r="E261" s="297"/>
      <c r="F261" s="298"/>
      <c r="G261" s="297"/>
      <c r="H261" s="298"/>
      <c r="I261" s="297"/>
      <c r="J261" s="300"/>
      <c r="K261" s="297"/>
      <c r="L261" s="301"/>
      <c r="M261" s="313">
        <v>1</v>
      </c>
      <c r="N261" s="311">
        <f t="shared" si="105"/>
        <v>0</v>
      </c>
      <c r="O261" s="303"/>
      <c r="P261" s="298"/>
      <c r="Q261" s="303"/>
      <c r="R261" s="29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8"/>
      <c r="AM261" s="38"/>
      <c r="AN261" s="38"/>
      <c r="AO261" s="38"/>
      <c r="AP261" s="38"/>
      <c r="AQ261" s="38"/>
      <c r="AR261" s="38"/>
      <c r="AS261" s="38"/>
      <c r="AT261" s="38"/>
      <c r="AU261" s="38"/>
      <c r="AV261" s="38"/>
      <c r="AW261" s="38"/>
      <c r="AX261" s="38"/>
      <c r="AY261" s="38"/>
      <c r="AZ261" s="38"/>
      <c r="BA261" s="38"/>
      <c r="BB261" s="38"/>
      <c r="BC261" s="38"/>
      <c r="BD261" s="38"/>
      <c r="BE261" s="38"/>
      <c r="BF261" s="38"/>
      <c r="BG261" s="38"/>
      <c r="BH261" s="38"/>
      <c r="BI261" s="38"/>
      <c r="BJ261" s="38"/>
    </row>
    <row r="262" spans="1:62" s="39" customFormat="1" ht="14.25">
      <c r="A262" s="346" t="s">
        <v>335</v>
      </c>
      <c r="B262" s="306" t="s">
        <v>385</v>
      </c>
      <c r="C262" s="348"/>
      <c r="D262" s="296"/>
      <c r="E262" s="297"/>
      <c r="F262" s="298"/>
      <c r="G262" s="297"/>
      <c r="H262" s="298"/>
      <c r="I262" s="297"/>
      <c r="J262" s="300"/>
      <c r="K262" s="297"/>
      <c r="L262" s="301"/>
      <c r="M262" s="313">
        <v>8</v>
      </c>
      <c r="N262" s="311">
        <f t="shared" si="105"/>
        <v>0</v>
      </c>
      <c r="O262" s="303"/>
      <c r="P262" s="298"/>
      <c r="Q262" s="303"/>
      <c r="R262" s="29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  <c r="AJ262" s="38"/>
      <c r="AK262" s="38"/>
      <c r="AL262" s="38"/>
      <c r="AM262" s="38"/>
      <c r="AN262" s="38"/>
      <c r="AO262" s="38"/>
      <c r="AP262" s="38"/>
      <c r="AQ262" s="38"/>
      <c r="AR262" s="38"/>
      <c r="AS262" s="38"/>
      <c r="AT262" s="38"/>
      <c r="AU262" s="38"/>
      <c r="AV262" s="38"/>
      <c r="AW262" s="38"/>
      <c r="AX262" s="38"/>
      <c r="AY262" s="38"/>
      <c r="AZ262" s="38"/>
      <c r="BA262" s="38"/>
      <c r="BB262" s="38"/>
      <c r="BC262" s="38"/>
      <c r="BD262" s="38"/>
      <c r="BE262" s="38"/>
      <c r="BF262" s="38"/>
      <c r="BG262" s="38"/>
      <c r="BH262" s="38"/>
      <c r="BI262" s="38"/>
      <c r="BJ262" s="38"/>
    </row>
    <row r="263" spans="1:62" s="39" customFormat="1" ht="14.25">
      <c r="A263" s="346" t="s">
        <v>336</v>
      </c>
      <c r="B263" s="306" t="s">
        <v>386</v>
      </c>
      <c r="C263" s="348"/>
      <c r="D263" s="296"/>
      <c r="E263" s="297"/>
      <c r="F263" s="298"/>
      <c r="G263" s="297"/>
      <c r="H263" s="298"/>
      <c r="I263" s="297"/>
      <c r="J263" s="300"/>
      <c r="K263" s="297"/>
      <c r="L263" s="301"/>
      <c r="M263" s="313">
        <v>3</v>
      </c>
      <c r="N263" s="311">
        <f t="shared" si="105"/>
        <v>0</v>
      </c>
      <c r="O263" s="303"/>
      <c r="P263" s="298"/>
      <c r="Q263" s="303"/>
      <c r="R263" s="29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  <c r="AJ263" s="38"/>
      <c r="AK263" s="38"/>
      <c r="AL263" s="38"/>
      <c r="AM263" s="38"/>
      <c r="AN263" s="38"/>
      <c r="AO263" s="38"/>
      <c r="AP263" s="38"/>
      <c r="AQ263" s="38"/>
      <c r="AR263" s="38"/>
      <c r="AS263" s="38"/>
      <c r="AT263" s="38"/>
      <c r="AU263" s="38"/>
      <c r="AV263" s="38"/>
      <c r="AW263" s="38"/>
      <c r="AX263" s="38"/>
      <c r="AY263" s="38"/>
      <c r="AZ263" s="38"/>
      <c r="BA263" s="38"/>
      <c r="BB263" s="38"/>
      <c r="BC263" s="38"/>
      <c r="BD263" s="38"/>
      <c r="BE263" s="38"/>
      <c r="BF263" s="38"/>
      <c r="BG263" s="38"/>
      <c r="BH263" s="38"/>
      <c r="BI263" s="38"/>
      <c r="BJ263" s="38"/>
    </row>
    <row r="264" spans="1:62" s="39" customFormat="1" ht="14.25">
      <c r="A264" s="346" t="s">
        <v>337</v>
      </c>
      <c r="B264" s="306" t="s">
        <v>387</v>
      </c>
      <c r="C264" s="348"/>
      <c r="D264" s="296"/>
      <c r="E264" s="297"/>
      <c r="F264" s="298"/>
      <c r="G264" s="297"/>
      <c r="H264" s="298"/>
      <c r="I264" s="297"/>
      <c r="J264" s="300"/>
      <c r="K264" s="297"/>
      <c r="L264" s="301"/>
      <c r="M264" s="313">
        <v>2</v>
      </c>
      <c r="N264" s="311">
        <f t="shared" si="105"/>
        <v>0</v>
      </c>
      <c r="O264" s="303"/>
      <c r="P264" s="298"/>
      <c r="Q264" s="303"/>
      <c r="R264" s="29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  <c r="AJ264" s="38"/>
      <c r="AK264" s="38"/>
      <c r="AL264" s="38"/>
      <c r="AM264" s="38"/>
      <c r="AN264" s="38"/>
      <c r="AO264" s="38"/>
      <c r="AP264" s="38"/>
      <c r="AQ264" s="38"/>
      <c r="AR264" s="38"/>
      <c r="AS264" s="38"/>
      <c r="AT264" s="38"/>
      <c r="AU264" s="38"/>
      <c r="AV264" s="38"/>
      <c r="AW264" s="38"/>
      <c r="AX264" s="38"/>
      <c r="AY264" s="38"/>
      <c r="AZ264" s="38"/>
      <c r="BA264" s="38"/>
      <c r="BB264" s="38"/>
      <c r="BC264" s="38"/>
      <c r="BD264" s="38"/>
      <c r="BE264" s="38"/>
      <c r="BF264" s="38"/>
      <c r="BG264" s="38"/>
      <c r="BH264" s="38"/>
      <c r="BI264" s="38"/>
      <c r="BJ264" s="38"/>
    </row>
    <row r="265" spans="1:62" s="39" customFormat="1" ht="28.5">
      <c r="A265" s="346" t="s">
        <v>338</v>
      </c>
      <c r="B265" s="306" t="s">
        <v>228</v>
      </c>
      <c r="C265" s="348"/>
      <c r="D265" s="296"/>
      <c r="E265" s="297"/>
      <c r="F265" s="298"/>
      <c r="G265" s="297"/>
      <c r="H265" s="298"/>
      <c r="I265" s="297"/>
      <c r="J265" s="300"/>
      <c r="K265" s="297"/>
      <c r="L265" s="301"/>
      <c r="M265" s="314">
        <v>28</v>
      </c>
      <c r="N265" s="311">
        <f t="shared" si="105"/>
        <v>0</v>
      </c>
      <c r="O265" s="303"/>
      <c r="P265" s="298"/>
      <c r="Q265" s="303"/>
      <c r="R265" s="29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8"/>
      <c r="AN265" s="38"/>
      <c r="AO265" s="38"/>
      <c r="AP265" s="38"/>
      <c r="AQ265" s="38"/>
      <c r="AR265" s="38"/>
      <c r="AS265" s="38"/>
      <c r="AT265" s="38"/>
      <c r="AU265" s="38"/>
      <c r="AV265" s="38"/>
      <c r="AW265" s="38"/>
      <c r="AX265" s="38"/>
      <c r="AY265" s="38"/>
      <c r="AZ265" s="38"/>
      <c r="BA265" s="38"/>
      <c r="BB265" s="38"/>
      <c r="BC265" s="38"/>
      <c r="BD265" s="38"/>
      <c r="BE265" s="38"/>
      <c r="BF265" s="38"/>
      <c r="BG265" s="38"/>
      <c r="BH265" s="38"/>
      <c r="BI265" s="38"/>
      <c r="BJ265" s="38"/>
    </row>
    <row r="266" spans="1:62" s="39" customFormat="1" ht="28.5">
      <c r="A266" s="346" t="s">
        <v>339</v>
      </c>
      <c r="B266" s="306" t="s">
        <v>229</v>
      </c>
      <c r="C266" s="348"/>
      <c r="D266" s="296"/>
      <c r="E266" s="297"/>
      <c r="F266" s="298"/>
      <c r="G266" s="297"/>
      <c r="H266" s="298"/>
      <c r="I266" s="297"/>
      <c r="J266" s="300"/>
      <c r="K266" s="297"/>
      <c r="L266" s="301"/>
      <c r="M266" s="314">
        <v>30</v>
      </c>
      <c r="N266" s="311">
        <f t="shared" si="105"/>
        <v>0</v>
      </c>
      <c r="O266" s="303"/>
      <c r="P266" s="298"/>
      <c r="Q266" s="303"/>
      <c r="R266" s="29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  <c r="AS266" s="38"/>
      <c r="AT266" s="38"/>
      <c r="AU266" s="38"/>
      <c r="AV266" s="38"/>
      <c r="AW266" s="38"/>
      <c r="AX266" s="38"/>
      <c r="AY266" s="38"/>
      <c r="AZ266" s="38"/>
      <c r="BA266" s="38"/>
      <c r="BB266" s="38"/>
      <c r="BC266" s="38"/>
      <c r="BD266" s="38"/>
      <c r="BE266" s="38"/>
      <c r="BF266" s="38"/>
      <c r="BG266" s="38"/>
      <c r="BH266" s="38"/>
      <c r="BI266" s="38"/>
      <c r="BJ266" s="38"/>
    </row>
    <row r="267" spans="1:62" s="39" customFormat="1" ht="28.5">
      <c r="A267" s="346" t="s">
        <v>340</v>
      </c>
      <c r="B267" s="306" t="s">
        <v>230</v>
      </c>
      <c r="C267" s="348"/>
      <c r="D267" s="296"/>
      <c r="E267" s="297"/>
      <c r="F267" s="298"/>
      <c r="G267" s="297"/>
      <c r="H267" s="298"/>
      <c r="I267" s="297"/>
      <c r="J267" s="300"/>
      <c r="K267" s="297"/>
      <c r="L267" s="301"/>
      <c r="M267" s="314">
        <v>20</v>
      </c>
      <c r="N267" s="311">
        <f>M267*D267</f>
        <v>0</v>
      </c>
      <c r="O267" s="303"/>
      <c r="P267" s="298"/>
      <c r="Q267" s="303"/>
      <c r="R267" s="29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  <c r="AS267" s="38"/>
      <c r="AT267" s="38"/>
      <c r="AU267" s="38"/>
      <c r="AV267" s="38"/>
      <c r="AW267" s="38"/>
      <c r="AX267" s="38"/>
      <c r="AY267" s="38"/>
      <c r="AZ267" s="38"/>
      <c r="BA267" s="38"/>
      <c r="BB267" s="38"/>
      <c r="BC267" s="38"/>
      <c r="BD267" s="38"/>
      <c r="BE267" s="38"/>
      <c r="BF267" s="38"/>
      <c r="BG267" s="38"/>
      <c r="BH267" s="38"/>
      <c r="BI267" s="38"/>
      <c r="BJ267" s="38"/>
    </row>
    <row r="268" spans="1:62" s="42" customFormat="1" ht="14.25">
      <c r="A268" s="346" t="s">
        <v>391</v>
      </c>
      <c r="B268" s="353" t="s">
        <v>231</v>
      </c>
      <c r="C268" s="354"/>
      <c r="D268" s="333"/>
      <c r="E268" s="334"/>
      <c r="F268" s="335"/>
      <c r="G268" s="334"/>
      <c r="H268" s="335"/>
      <c r="I268" s="334"/>
      <c r="J268" s="336"/>
      <c r="K268" s="334"/>
      <c r="L268" s="337"/>
      <c r="M268" s="355">
        <v>96</v>
      </c>
      <c r="N268" s="352">
        <f>M268*D268</f>
        <v>0</v>
      </c>
      <c r="O268" s="339"/>
      <c r="P268" s="335"/>
      <c r="Q268" s="339"/>
      <c r="R268" s="335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  <c r="AS268" s="41"/>
      <c r="AT268" s="41"/>
      <c r="AU268" s="41"/>
      <c r="AV268" s="41"/>
      <c r="AW268" s="41"/>
      <c r="AX268" s="41"/>
      <c r="AY268" s="41"/>
      <c r="AZ268" s="41"/>
      <c r="BA268" s="41"/>
      <c r="BB268" s="41"/>
      <c r="BC268" s="41"/>
      <c r="BD268" s="41"/>
      <c r="BE268" s="41"/>
      <c r="BF268" s="41"/>
      <c r="BG268" s="41"/>
      <c r="BH268" s="41"/>
      <c r="BI268" s="41"/>
      <c r="BJ268" s="41"/>
    </row>
    <row r="269" spans="1:62" s="39" customFormat="1" ht="14.25">
      <c r="A269" s="293"/>
      <c r="B269" s="345"/>
      <c r="C269" s="295"/>
      <c r="D269" s="296"/>
      <c r="E269" s="297"/>
      <c r="F269" s="298"/>
      <c r="G269" s="297"/>
      <c r="H269" s="298"/>
      <c r="I269" s="297"/>
      <c r="J269" s="300"/>
      <c r="K269" s="297"/>
      <c r="L269" s="301"/>
      <c r="M269" s="315"/>
      <c r="N269" s="311"/>
      <c r="O269" s="303"/>
      <c r="P269" s="298"/>
      <c r="Q269" s="303"/>
      <c r="R269" s="29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S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D269" s="38"/>
      <c r="BE269" s="38"/>
      <c r="BF269" s="38"/>
      <c r="BG269" s="38"/>
      <c r="BH269" s="38"/>
      <c r="BI269" s="38"/>
      <c r="BJ269" s="38"/>
    </row>
    <row r="270" spans="1:62" s="39" customFormat="1" ht="15">
      <c r="A270" s="293"/>
      <c r="B270" s="319"/>
      <c r="C270" s="295"/>
      <c r="D270" s="296"/>
      <c r="E270" s="297"/>
      <c r="F270" s="298"/>
      <c r="G270" s="297"/>
      <c r="H270" s="298"/>
      <c r="I270" s="297"/>
      <c r="J270" s="300"/>
      <c r="K270" s="297"/>
      <c r="L270" s="301"/>
      <c r="M270" s="315"/>
      <c r="N270" s="311"/>
      <c r="O270" s="303"/>
      <c r="P270" s="298"/>
      <c r="Q270" s="303"/>
      <c r="R270" s="29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S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D270" s="38"/>
      <c r="BE270" s="38"/>
      <c r="BF270" s="38"/>
      <c r="BG270" s="38"/>
      <c r="BH270" s="38"/>
      <c r="BI270" s="38"/>
      <c r="BJ270" s="38"/>
    </row>
    <row r="271" spans="1:62" s="39" customFormat="1" ht="15">
      <c r="A271" s="293"/>
      <c r="B271" s="319"/>
      <c r="C271" s="295"/>
      <c r="D271" s="296"/>
      <c r="E271" s="297"/>
      <c r="F271" s="298"/>
      <c r="G271" s="297"/>
      <c r="H271" s="298"/>
      <c r="I271" s="297"/>
      <c r="J271" s="300"/>
      <c r="K271" s="297"/>
      <c r="L271" s="301"/>
      <c r="M271" s="315"/>
      <c r="N271" s="311"/>
      <c r="O271" s="303"/>
      <c r="P271" s="298"/>
      <c r="Q271" s="303"/>
      <c r="R271" s="29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S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D271" s="38"/>
      <c r="BE271" s="38"/>
      <c r="BF271" s="38"/>
      <c r="BG271" s="38"/>
      <c r="BH271" s="38"/>
      <c r="BI271" s="38"/>
      <c r="BJ271" s="38"/>
    </row>
    <row r="272" spans="1:62" s="39" customFormat="1" ht="15.95" customHeight="1">
      <c r="A272" s="43"/>
      <c r="B272" s="44"/>
      <c r="C272" s="45"/>
      <c r="D272" s="46"/>
      <c r="E272" s="40"/>
      <c r="F272" s="208"/>
      <c r="G272" s="40"/>
      <c r="H272" s="208"/>
      <c r="I272" s="40"/>
      <c r="J272" s="209"/>
      <c r="K272" s="40"/>
      <c r="L272" s="210"/>
      <c r="M272" s="284"/>
      <c r="N272" s="32"/>
      <c r="O272" s="37"/>
      <c r="P272" s="32"/>
      <c r="Q272" s="37"/>
      <c r="R272" s="32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S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D272" s="38"/>
      <c r="BE272" s="38"/>
      <c r="BF272" s="38"/>
      <c r="BG272" s="38"/>
      <c r="BH272" s="38"/>
      <c r="BI272" s="38"/>
      <c r="BJ272" s="38"/>
    </row>
    <row r="273" spans="1:80" s="85" customFormat="1">
      <c r="A273" s="226"/>
      <c r="B273" s="227"/>
      <c r="C273" s="228"/>
      <c r="D273" s="229" t="s">
        <v>232</v>
      </c>
      <c r="E273" s="230"/>
      <c r="F273" s="234">
        <f>SUM(F17:F272)</f>
        <v>382266599.23580003</v>
      </c>
      <c r="G273" s="230"/>
      <c r="H273" s="231">
        <f>SUM(H16:H272)</f>
        <v>3205519744.7722998</v>
      </c>
      <c r="I273" s="230"/>
      <c r="J273" s="232">
        <f>SUM(J16:J272)</f>
        <v>0</v>
      </c>
      <c r="K273" s="230"/>
      <c r="L273" s="234">
        <f>SUM(L17:L272)</f>
        <v>173537047.23290002</v>
      </c>
      <c r="M273" s="228"/>
      <c r="N273" s="234">
        <f>SUM(N16:N272)</f>
        <v>379982308.59660006</v>
      </c>
      <c r="O273" s="230"/>
      <c r="P273" s="234">
        <f>SUM(P16:P272)</f>
        <v>49420532.309999995</v>
      </c>
      <c r="Q273" s="230"/>
      <c r="R273" s="234">
        <f>SUM(R16:R272)</f>
        <v>-176646978.71259993</v>
      </c>
      <c r="S273" s="84"/>
      <c r="T273" s="84"/>
      <c r="U273" s="84"/>
      <c r="V273" s="84"/>
      <c r="W273" s="84"/>
      <c r="X273" s="84"/>
      <c r="Y273" s="84"/>
      <c r="Z273" s="84"/>
      <c r="AA273" s="84"/>
      <c r="AB273" s="84"/>
      <c r="AC273" s="84"/>
      <c r="AD273" s="84"/>
      <c r="AE273" s="84"/>
      <c r="AF273" s="84"/>
      <c r="AG273" s="84"/>
      <c r="AH273" s="84"/>
      <c r="AI273" s="84"/>
      <c r="AJ273" s="84"/>
      <c r="AK273" s="84"/>
      <c r="AL273" s="84"/>
      <c r="AM273" s="84"/>
      <c r="AN273" s="84"/>
      <c r="AO273" s="84"/>
      <c r="AP273" s="84"/>
      <c r="AQ273" s="84"/>
      <c r="AR273" s="84"/>
      <c r="AS273" s="84"/>
      <c r="AT273" s="84"/>
      <c r="AU273" s="84"/>
      <c r="AV273" s="84"/>
      <c r="AW273" s="84"/>
      <c r="AX273" s="84"/>
      <c r="AY273" s="84"/>
      <c r="AZ273" s="84"/>
      <c r="BA273" s="84"/>
      <c r="BB273" s="84"/>
      <c r="BC273" s="84"/>
      <c r="BD273" s="84"/>
      <c r="BE273" s="84"/>
      <c r="BF273" s="84"/>
      <c r="BG273" s="84"/>
      <c r="BH273" s="84"/>
      <c r="BI273" s="84"/>
      <c r="BJ273" s="84"/>
    </row>
    <row r="274" spans="1:80" s="85" customFormat="1">
      <c r="A274" s="235"/>
      <c r="B274" s="236"/>
      <c r="C274" s="237"/>
      <c r="D274" s="238" t="s">
        <v>233</v>
      </c>
      <c r="E274" s="239">
        <v>0.17</v>
      </c>
      <c r="F274" s="240">
        <f>IF(O8="x",0,IF(O8="",+E274*F273))</f>
        <v>64985321.870086007</v>
      </c>
      <c r="G274" s="241">
        <f>+$E$274</f>
        <v>0.17</v>
      </c>
      <c r="H274" s="240">
        <f>IF(O8="x",0,IF(O8="",+H273*G274))</f>
        <v>544938356.61129105</v>
      </c>
      <c r="I274" s="241">
        <f>+$E$274</f>
        <v>0.17</v>
      </c>
      <c r="J274" s="242">
        <f>IF(O8="x",0,IF(O8="",+J273*I274))</f>
        <v>0</v>
      </c>
      <c r="K274" s="241">
        <f>+$E$274</f>
        <v>0.17</v>
      </c>
      <c r="L274" s="244">
        <f>IF(O8="x",0,IF(O8="",+L273*K274))</f>
        <v>29501298.029593006</v>
      </c>
      <c r="M274" s="241">
        <f>+$E$274</f>
        <v>0.17</v>
      </c>
      <c r="N274" s="240">
        <f>IF(O8="x",0,IF(O8="",+N273*M274))</f>
        <v>64596992.461422011</v>
      </c>
      <c r="O274" s="241">
        <f>+$E$274</f>
        <v>0.17</v>
      </c>
      <c r="P274" s="240">
        <f>IF(O8="x",0,IF(O8="",+P273*O274))</f>
        <v>8401490.4926999994</v>
      </c>
      <c r="Q274" s="241">
        <f>+$E$274</f>
        <v>0.17</v>
      </c>
      <c r="R274" s="240">
        <f>IF(O8="x",0,IF(O8="",+R273*Q274))</f>
        <v>-30029986.38114199</v>
      </c>
      <c r="S274" s="84"/>
      <c r="T274" s="84"/>
      <c r="U274" s="84"/>
      <c r="V274" s="84"/>
      <c r="W274" s="84"/>
      <c r="X274" s="84"/>
      <c r="Y274" s="84"/>
      <c r="Z274" s="84"/>
      <c r="AA274" s="84"/>
      <c r="AB274" s="84"/>
      <c r="AC274" s="84"/>
      <c r="AD274" s="84"/>
      <c r="AE274" s="84"/>
      <c r="AF274" s="84"/>
      <c r="AG274" s="84"/>
      <c r="AH274" s="84"/>
      <c r="AI274" s="84"/>
      <c r="AJ274" s="84"/>
      <c r="AK274" s="84"/>
      <c r="AL274" s="84"/>
      <c r="AM274" s="84"/>
      <c r="AN274" s="84"/>
      <c r="AO274" s="84"/>
      <c r="AP274" s="84"/>
      <c r="AQ274" s="84"/>
      <c r="AR274" s="84"/>
      <c r="AS274" s="84"/>
      <c r="AT274" s="84"/>
      <c r="AU274" s="84"/>
      <c r="AV274" s="84"/>
      <c r="AW274" s="84"/>
      <c r="AX274" s="84"/>
      <c r="AY274" s="84"/>
      <c r="AZ274" s="84"/>
      <c r="BA274" s="84"/>
      <c r="BB274" s="84"/>
      <c r="BC274" s="84"/>
      <c r="BD274" s="84"/>
      <c r="BE274" s="84"/>
      <c r="BF274" s="84"/>
      <c r="BG274" s="84"/>
      <c r="BH274" s="84"/>
      <c r="BI274" s="84"/>
      <c r="BJ274" s="84"/>
    </row>
    <row r="275" spans="1:80" s="85" customFormat="1">
      <c r="A275" s="245"/>
      <c r="B275" s="246"/>
      <c r="C275" s="247"/>
      <c r="D275" s="248" t="s">
        <v>234</v>
      </c>
      <c r="E275" s="249">
        <v>0.05</v>
      </c>
      <c r="F275" s="250">
        <f>IF(O8="x",0,IF(O8="",+F273*E275))</f>
        <v>19113329.961790003</v>
      </c>
      <c r="G275" s="251">
        <f>+$E$275</f>
        <v>0.05</v>
      </c>
      <c r="H275" s="250">
        <f>IF(O8="x",0,IF(O8="",+H273*G275))</f>
        <v>160275987.23861501</v>
      </c>
      <c r="I275" s="251">
        <f>+$E$275</f>
        <v>0.05</v>
      </c>
      <c r="J275" s="252">
        <f>IF(O8="x",0,IF(O8="",+J273*I275))</f>
        <v>0</v>
      </c>
      <c r="K275" s="251">
        <f>+$E$275</f>
        <v>0.05</v>
      </c>
      <c r="L275" s="254">
        <f>IF(O8="x",0,IF(O8="",+L273*K275))</f>
        <v>8676852.3616450019</v>
      </c>
      <c r="M275" s="251">
        <f>+$E$275</f>
        <v>0.05</v>
      </c>
      <c r="N275" s="250">
        <f>IF(O8="x",0,IF(O8="",+N273*M275))</f>
        <v>18999115.429830004</v>
      </c>
      <c r="O275" s="251">
        <f>+$E$275</f>
        <v>0.05</v>
      </c>
      <c r="P275" s="250">
        <f>IF(O8="x",0,IF(O8="",+P273*O275))</f>
        <v>2471026.6154999998</v>
      </c>
      <c r="Q275" s="251">
        <f>+$E$275</f>
        <v>0.05</v>
      </c>
      <c r="R275" s="250">
        <f>IF(O8="x",0,IF(O8="",+R273*Q275))</f>
        <v>-8832348.9356299974</v>
      </c>
      <c r="S275" s="84"/>
      <c r="T275" s="84"/>
      <c r="U275" s="84"/>
      <c r="V275" s="84"/>
      <c r="W275" s="84"/>
      <c r="X275" s="84"/>
      <c r="Y275" s="84"/>
      <c r="Z275" s="84"/>
      <c r="AA275" s="84"/>
      <c r="AB275" s="84"/>
      <c r="AC275" s="84"/>
      <c r="AD275" s="84"/>
      <c r="AE275" s="84"/>
      <c r="AF275" s="84"/>
      <c r="AG275" s="84"/>
      <c r="AH275" s="84"/>
      <c r="AI275" s="84"/>
      <c r="AJ275" s="84"/>
      <c r="AK275" s="84"/>
      <c r="AL275" s="84"/>
      <c r="AM275" s="84"/>
      <c r="AN275" s="84"/>
      <c r="AO275" s="84"/>
      <c r="AP275" s="84"/>
      <c r="AQ275" s="84"/>
      <c r="AR275" s="84"/>
      <c r="AS275" s="84"/>
      <c r="AT275" s="84"/>
      <c r="AU275" s="84"/>
      <c r="AV275" s="84"/>
      <c r="AW275" s="84"/>
      <c r="AX275" s="84"/>
      <c r="AY275" s="84"/>
      <c r="AZ275" s="84"/>
      <c r="BA275" s="84"/>
      <c r="BB275" s="84"/>
      <c r="BC275" s="84"/>
      <c r="BD275" s="84"/>
      <c r="BE275" s="84"/>
      <c r="BF275" s="84"/>
      <c r="BG275" s="84"/>
      <c r="BH275" s="84"/>
      <c r="BI275" s="84"/>
      <c r="BJ275" s="84"/>
    </row>
    <row r="276" spans="1:80" s="85" customFormat="1">
      <c r="A276" s="245"/>
      <c r="B276" s="246"/>
      <c r="C276" s="247"/>
      <c r="D276" s="248" t="s">
        <v>235</v>
      </c>
      <c r="E276" s="255">
        <v>0.03</v>
      </c>
      <c r="F276" s="256">
        <f>IF(O8="x",0,IF(O8="",+F273*E276))</f>
        <v>11467997.977074001</v>
      </c>
      <c r="G276" s="257">
        <f>+$E$276</f>
        <v>0.03</v>
      </c>
      <c r="H276" s="256">
        <f>IF(O8="x",0,IF(O8="",+H273*G276))</f>
        <v>96165592.343168989</v>
      </c>
      <c r="I276" s="257">
        <f>+$E$276</f>
        <v>0.03</v>
      </c>
      <c r="J276" s="258">
        <f>IF(O8="x",0,IF(O8="",+J273*I276))</f>
        <v>0</v>
      </c>
      <c r="K276" s="257">
        <f>+$E$276</f>
        <v>0.03</v>
      </c>
      <c r="L276" s="260">
        <f>IF(O8="x",0,IF(O8="",+L273*K276))</f>
        <v>5206111.416987001</v>
      </c>
      <c r="M276" s="257">
        <f>+$E$276</f>
        <v>0.03</v>
      </c>
      <c r="N276" s="256">
        <f>IF(O8="x",0,IF(O8="",+N273*M276))</f>
        <v>11399469.257898001</v>
      </c>
      <c r="O276" s="257">
        <f>+$E$276</f>
        <v>0.03</v>
      </c>
      <c r="P276" s="256">
        <f>IF(O8="x",0,IF(O8="",+P273*O276))</f>
        <v>1482615.9692999998</v>
      </c>
      <c r="Q276" s="257">
        <f>+$E$276</f>
        <v>0.03</v>
      </c>
      <c r="R276" s="256">
        <f>IF(O8="x",0,IF(O8="",+R273*Q276))</f>
        <v>-5299409.3613779983</v>
      </c>
      <c r="S276" s="84"/>
      <c r="T276" s="84"/>
      <c r="U276" s="84"/>
      <c r="V276" s="84"/>
      <c r="W276" s="84"/>
      <c r="X276" s="84"/>
      <c r="Y276" s="84"/>
      <c r="Z276" s="84"/>
      <c r="AA276" s="84"/>
      <c r="AB276" s="84"/>
      <c r="AC276" s="84"/>
      <c r="AD276" s="84"/>
      <c r="AE276" s="84"/>
      <c r="AF276" s="84"/>
      <c r="AG276" s="84"/>
      <c r="AH276" s="84"/>
      <c r="AI276" s="84"/>
      <c r="AJ276" s="84"/>
      <c r="AK276" s="84"/>
      <c r="AL276" s="84"/>
      <c r="AM276" s="84"/>
      <c r="AN276" s="84"/>
      <c r="AO276" s="84"/>
      <c r="AP276" s="84"/>
      <c r="AQ276" s="84"/>
      <c r="AR276" s="84"/>
      <c r="AS276" s="84"/>
      <c r="AT276" s="84"/>
      <c r="AU276" s="84"/>
      <c r="AV276" s="84"/>
      <c r="AW276" s="84"/>
      <c r="AX276" s="84"/>
      <c r="AY276" s="84"/>
      <c r="AZ276" s="84"/>
      <c r="BA276" s="84"/>
      <c r="BB276" s="84"/>
      <c r="BC276" s="84"/>
      <c r="BD276" s="84"/>
      <c r="BE276" s="84"/>
      <c r="BF276" s="84"/>
      <c r="BG276" s="84"/>
      <c r="BH276" s="84"/>
      <c r="BI276" s="84"/>
      <c r="BJ276" s="84"/>
    </row>
    <row r="277" spans="1:80" s="85" customFormat="1">
      <c r="A277" s="226"/>
      <c r="B277" s="227"/>
      <c r="C277" s="228"/>
      <c r="D277" s="229" t="s">
        <v>236</v>
      </c>
      <c r="E277" s="230"/>
      <c r="F277" s="231">
        <f>+F276+F275+F274+F273</f>
        <v>477833249.04475003</v>
      </c>
      <c r="G277" s="230"/>
      <c r="H277" s="231">
        <f>+H276+H275+H274+H273</f>
        <v>4006899680.9653749</v>
      </c>
      <c r="I277" s="230"/>
      <c r="J277" s="232">
        <f>+J276+J275+J274+J273</f>
        <v>0</v>
      </c>
      <c r="K277" s="230"/>
      <c r="L277" s="234">
        <f>+L276+L275+L274+L273</f>
        <v>216921309.04112503</v>
      </c>
      <c r="M277" s="228"/>
      <c r="N277" s="231">
        <f>+N276+N275+N274+N273</f>
        <v>474977885.74575007</v>
      </c>
      <c r="O277" s="230"/>
      <c r="P277" s="231">
        <f>+P276+P275+P274+P273</f>
        <v>61775665.387499996</v>
      </c>
      <c r="Q277" s="230"/>
      <c r="R277" s="231">
        <f>+R276+R275+R274+R273</f>
        <v>-220808723.39074993</v>
      </c>
      <c r="S277" s="84"/>
      <c r="T277" s="84"/>
      <c r="U277" s="84"/>
      <c r="V277" s="84"/>
      <c r="W277" s="84"/>
      <c r="X277" s="84"/>
      <c r="Y277" s="84"/>
      <c r="Z277" s="84"/>
      <c r="AA277" s="84"/>
      <c r="AB277" s="84"/>
      <c r="AC277" s="84"/>
      <c r="AD277" s="84"/>
      <c r="AE277" s="84"/>
      <c r="AF277" s="84"/>
      <c r="AG277" s="84"/>
      <c r="AH277" s="84"/>
      <c r="AI277" s="84"/>
      <c r="AJ277" s="84"/>
      <c r="AK277" s="84"/>
      <c r="AL277" s="84"/>
      <c r="AM277" s="84"/>
      <c r="AN277" s="84"/>
      <c r="AO277" s="84"/>
      <c r="AP277" s="84"/>
      <c r="AQ277" s="84"/>
      <c r="AR277" s="84"/>
      <c r="AS277" s="84"/>
      <c r="AT277" s="84"/>
      <c r="AU277" s="84"/>
      <c r="AV277" s="84"/>
      <c r="AW277" s="84"/>
      <c r="AX277" s="84"/>
      <c r="AY277" s="84"/>
      <c r="AZ277" s="84"/>
      <c r="BA277" s="84"/>
      <c r="BB277" s="84"/>
      <c r="BC277" s="84"/>
      <c r="BD277" s="84"/>
      <c r="BE277" s="84"/>
      <c r="BF277" s="84"/>
      <c r="BG277" s="84"/>
      <c r="BH277" s="84"/>
      <c r="BI277" s="84"/>
      <c r="BJ277" s="84"/>
    </row>
    <row r="278" spans="1:80" s="85" customFormat="1">
      <c r="A278" s="261"/>
      <c r="B278" s="262"/>
      <c r="C278" s="263"/>
      <c r="D278" s="264" t="s">
        <v>237</v>
      </c>
      <c r="E278" s="265"/>
      <c r="F278" s="266">
        <f>+E278*F276</f>
        <v>0</v>
      </c>
      <c r="G278" s="267">
        <f>+$E$278</f>
        <v>0</v>
      </c>
      <c r="H278" s="266">
        <f>+G278*H276</f>
        <v>0</v>
      </c>
      <c r="I278" s="267">
        <f>+$E$278</f>
        <v>0</v>
      </c>
      <c r="J278" s="268">
        <f>+I278*J276</f>
        <v>0</v>
      </c>
      <c r="K278" s="267">
        <f>+$E$278</f>
        <v>0</v>
      </c>
      <c r="L278" s="270">
        <v>0</v>
      </c>
      <c r="M278" s="267">
        <f>+$E$278</f>
        <v>0</v>
      </c>
      <c r="N278" s="266">
        <v>0</v>
      </c>
      <c r="O278" s="267">
        <f>+$E$278</f>
        <v>0</v>
      </c>
      <c r="P278" s="266">
        <v>0</v>
      </c>
      <c r="Q278" s="267">
        <f>+$E$278</f>
        <v>0</v>
      </c>
      <c r="R278" s="266">
        <v>0</v>
      </c>
      <c r="S278" s="84"/>
      <c r="T278" s="84"/>
      <c r="U278" s="84"/>
      <c r="V278" s="84"/>
      <c r="W278" s="84"/>
      <c r="X278" s="84"/>
      <c r="Y278" s="84"/>
      <c r="Z278" s="84"/>
      <c r="AA278" s="84"/>
      <c r="AB278" s="84"/>
      <c r="AC278" s="84"/>
      <c r="AD278" s="84"/>
      <c r="AE278" s="84"/>
      <c r="AF278" s="84"/>
      <c r="AG278" s="84"/>
      <c r="AH278" s="84"/>
      <c r="AI278" s="84"/>
      <c r="AJ278" s="84"/>
      <c r="AK278" s="84"/>
      <c r="AL278" s="84"/>
      <c r="AM278" s="84"/>
      <c r="AN278" s="84"/>
      <c r="AO278" s="84"/>
      <c r="AP278" s="84"/>
      <c r="AQ278" s="84"/>
      <c r="AR278" s="84"/>
      <c r="AS278" s="84"/>
      <c r="AT278" s="84"/>
      <c r="AU278" s="84"/>
      <c r="AV278" s="84"/>
      <c r="AW278" s="84"/>
      <c r="AX278" s="84"/>
      <c r="AY278" s="84"/>
      <c r="AZ278" s="84"/>
      <c r="BA278" s="84"/>
      <c r="BB278" s="84"/>
      <c r="BC278" s="84"/>
      <c r="BD278" s="84"/>
      <c r="BE278" s="84"/>
      <c r="BF278" s="84"/>
      <c r="BG278" s="84"/>
      <c r="BH278" s="84"/>
      <c r="BI278" s="84"/>
      <c r="BJ278" s="84"/>
    </row>
    <row r="279" spans="1:80" s="87" customFormat="1" ht="15.75">
      <c r="A279" s="271"/>
      <c r="B279" s="272"/>
      <c r="C279" s="273"/>
      <c r="D279" s="274" t="s">
        <v>238</v>
      </c>
      <c r="E279" s="275"/>
      <c r="F279" s="276">
        <f>+F278+F277</f>
        <v>477833249.04475003</v>
      </c>
      <c r="G279" s="275"/>
      <c r="H279" s="276">
        <f>+H278+H277</f>
        <v>4006899680.9653749</v>
      </c>
      <c r="I279" s="275"/>
      <c r="J279" s="277">
        <f>+J278+J277</f>
        <v>0</v>
      </c>
      <c r="K279" s="275"/>
      <c r="L279" s="279">
        <f>+L278+L277</f>
        <v>216921309.04112503</v>
      </c>
      <c r="M279" s="280"/>
      <c r="N279" s="276">
        <f>+N278+N277</f>
        <v>474977885.74575007</v>
      </c>
      <c r="O279" s="281"/>
      <c r="P279" s="276">
        <f>+P278+P277</f>
        <v>61775665.387499996</v>
      </c>
      <c r="Q279" s="282"/>
      <c r="R279" s="276">
        <f>+R278+R277</f>
        <v>-220808723.39074993</v>
      </c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  <c r="BB279" s="86"/>
      <c r="BC279" s="86"/>
      <c r="BD279" s="86"/>
      <c r="BE279" s="86"/>
      <c r="BF279" s="86"/>
      <c r="BG279" s="86"/>
      <c r="BH279" s="86"/>
      <c r="BI279" s="86"/>
      <c r="BJ279" s="86"/>
    </row>
    <row r="280" spans="1:80">
      <c r="A280" s="16"/>
      <c r="B280" s="288"/>
      <c r="C280" s="289"/>
      <c r="D280" s="289"/>
      <c r="E280" s="290"/>
      <c r="F280" s="290"/>
      <c r="G280" s="290"/>
      <c r="H280" s="290"/>
      <c r="I280" s="290"/>
      <c r="J280" s="290"/>
      <c r="K280" s="290"/>
      <c r="L280" s="290" t="s">
        <v>388</v>
      </c>
      <c r="M280" s="290"/>
      <c r="N280" s="291">
        <v>388875730.52562809</v>
      </c>
      <c r="O280" s="292" t="s">
        <v>389</v>
      </c>
      <c r="P280" s="291">
        <f>N280*1.25</f>
        <v>486094663.15703511</v>
      </c>
      <c r="Q280" s="291"/>
      <c r="R280" s="88"/>
    </row>
    <row r="281" spans="1:80" s="3" customFormat="1" ht="59.25" customHeight="1">
      <c r="A281" s="148" t="s">
        <v>258</v>
      </c>
      <c r="B281" s="148"/>
      <c r="C281" s="91"/>
      <c r="D281" s="149" t="s">
        <v>258</v>
      </c>
      <c r="E281" s="341"/>
      <c r="F281" s="342"/>
      <c r="G281" s="343"/>
      <c r="H281" s="340"/>
      <c r="I281" s="340"/>
      <c r="J281" s="159" t="s">
        <v>258</v>
      </c>
      <c r="K281" s="342"/>
      <c r="L281" s="153"/>
      <c r="M281" s="344"/>
      <c r="N281" s="155"/>
      <c r="O281" s="149" t="s">
        <v>258</v>
      </c>
      <c r="P281" s="151"/>
      <c r="Q281" s="153"/>
      <c r="R281" s="156"/>
      <c r="T281" s="157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</row>
    <row r="282" spans="1:80" s="3" customFormat="1" ht="15">
      <c r="A282" s="158"/>
      <c r="B282" s="158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155"/>
      <c r="O282" s="99"/>
      <c r="P282" s="99"/>
      <c r="Q282" s="99"/>
      <c r="R282" s="99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</row>
    <row r="283" spans="1:80" s="3" customFormat="1" ht="35.25" customHeight="1">
      <c r="A283" s="159" t="s">
        <v>259</v>
      </c>
      <c r="B283" s="160"/>
      <c r="C283" s="99"/>
      <c r="D283" s="161" t="s">
        <v>259</v>
      </c>
      <c r="E283" s="466"/>
      <c r="F283" s="466"/>
      <c r="G283" s="466"/>
      <c r="H283" s="99"/>
      <c r="I283" s="99"/>
      <c r="J283" s="161" t="s">
        <v>259</v>
      </c>
      <c r="K283" s="466"/>
      <c r="L283" s="466"/>
      <c r="M283" s="466"/>
      <c r="N283" s="155"/>
      <c r="O283" s="161" t="s">
        <v>259</v>
      </c>
      <c r="P283" s="453"/>
      <c r="Q283" s="453"/>
      <c r="R283" s="453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</row>
    <row r="284" spans="1:80" s="164" customFormat="1" ht="17.25" customHeight="1">
      <c r="A284" s="463" t="s">
        <v>260</v>
      </c>
      <c r="B284" s="463"/>
      <c r="C284" s="162"/>
      <c r="D284" s="463" t="s">
        <v>261</v>
      </c>
      <c r="E284" s="463"/>
      <c r="F284" s="463"/>
      <c r="G284" s="463"/>
      <c r="H284" s="162"/>
      <c r="I284" s="162"/>
      <c r="J284" s="463" t="s">
        <v>262</v>
      </c>
      <c r="K284" s="463"/>
      <c r="L284" s="463"/>
      <c r="M284" s="463"/>
      <c r="N284" s="163"/>
      <c r="O284" s="463" t="s">
        <v>263</v>
      </c>
      <c r="P284" s="463"/>
      <c r="Q284" s="463"/>
      <c r="R284" s="463"/>
    </row>
    <row r="285" spans="1:80" s="3" customFormat="1">
      <c r="A285" s="165"/>
      <c r="B285" s="165"/>
      <c r="C285" s="21"/>
      <c r="D285" s="21"/>
      <c r="E285" s="20"/>
      <c r="F285" s="21"/>
      <c r="G285" s="21"/>
      <c r="H285" s="21"/>
      <c r="I285" s="21"/>
      <c r="J285" s="21"/>
      <c r="K285" s="21"/>
      <c r="L285" s="21"/>
      <c r="M285" s="20"/>
      <c r="N285" s="21"/>
      <c r="O285" s="21"/>
      <c r="P285" s="21"/>
      <c r="Q285" s="21"/>
      <c r="R285" s="21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</row>
    <row r="286" spans="1:80" s="3" customFormat="1">
      <c r="A286" s="165"/>
      <c r="B286" s="165"/>
      <c r="C286" s="21"/>
      <c r="D286" s="21"/>
      <c r="E286" s="20"/>
      <c r="F286" s="21"/>
      <c r="G286" s="21"/>
      <c r="H286" s="21"/>
      <c r="I286" s="21"/>
      <c r="J286" s="21"/>
      <c r="K286" s="21"/>
      <c r="L286" s="21"/>
      <c r="M286" s="20"/>
      <c r="N286" s="21"/>
      <c r="O286" s="21"/>
      <c r="P286" s="21"/>
      <c r="Q286" s="21"/>
      <c r="R286" s="21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</row>
    <row r="287" spans="1:80" s="3" customFormat="1">
      <c r="A287" s="166" t="s">
        <v>264</v>
      </c>
      <c r="B287" s="166"/>
      <c r="C287" s="21"/>
      <c r="D287" s="21"/>
      <c r="E287" s="20"/>
      <c r="F287" s="21"/>
      <c r="G287" s="21"/>
      <c r="H287" s="21"/>
      <c r="I287" s="21"/>
      <c r="J287" s="21"/>
      <c r="K287" s="21"/>
      <c r="L287" s="21"/>
      <c r="M287" s="20"/>
      <c r="N287" s="21"/>
      <c r="O287" s="21"/>
      <c r="P287" s="21"/>
      <c r="Q287" s="21"/>
      <c r="R287" s="167" t="s">
        <v>265</v>
      </c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</row>
    <row r="288" spans="1:80">
      <c r="A288" s="168"/>
      <c r="B288" s="168"/>
      <c r="C288" s="3"/>
      <c r="D288" s="3"/>
      <c r="E288" s="169"/>
      <c r="F288" s="3"/>
      <c r="G288" s="3"/>
      <c r="H288" s="3"/>
      <c r="I288" s="3"/>
      <c r="J288" s="170"/>
      <c r="K288" s="171"/>
      <c r="L288" s="172"/>
      <c r="M288" s="173"/>
      <c r="N288" s="170"/>
      <c r="O288" s="3"/>
      <c r="P288" s="3"/>
      <c r="Q288" s="3"/>
      <c r="R288" s="3"/>
    </row>
    <row r="289" spans="1:80" s="3" customFormat="1">
      <c r="A289" s="168"/>
      <c r="B289" s="168"/>
      <c r="E289" s="169"/>
      <c r="J289" s="170"/>
      <c r="K289" s="170"/>
      <c r="L289" s="170"/>
      <c r="M289" s="174"/>
      <c r="N289" s="170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</row>
    <row r="290" spans="1:80" s="3" customFormat="1">
      <c r="A290" s="168"/>
      <c r="B290" s="168"/>
      <c r="E290" s="169"/>
      <c r="J290" s="175"/>
      <c r="K290" s="175"/>
      <c r="L290" s="175"/>
      <c r="M290" s="176"/>
      <c r="N290" s="175"/>
      <c r="O290" s="175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</row>
    <row r="291" spans="1:80" s="3" customFormat="1">
      <c r="A291" s="168"/>
      <c r="B291" s="168"/>
      <c r="E291" s="169"/>
      <c r="J291" s="175"/>
      <c r="K291" s="175"/>
      <c r="L291" s="175"/>
      <c r="M291" s="176"/>
      <c r="N291" s="175"/>
      <c r="O291" s="175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</row>
    <row r="292" spans="1:80" s="3" customFormat="1">
      <c r="A292" s="168"/>
      <c r="B292" s="168"/>
      <c r="E292" s="169"/>
      <c r="J292" s="175"/>
      <c r="K292" s="175"/>
      <c r="L292" s="175"/>
      <c r="M292" s="176"/>
      <c r="N292" s="175"/>
      <c r="O292" s="175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</row>
    <row r="293" spans="1:80" s="3" customFormat="1">
      <c r="A293" s="168"/>
      <c r="B293" s="168"/>
      <c r="E293" s="169"/>
      <c r="J293" s="170"/>
      <c r="K293" s="170"/>
      <c r="L293" s="170"/>
      <c r="M293" s="174"/>
      <c r="N293" s="170"/>
      <c r="O293" s="170"/>
      <c r="P293" s="170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</row>
    <row r="294" spans="1:80" s="3" customFormat="1">
      <c r="A294" s="168"/>
      <c r="B294" s="168"/>
      <c r="E294" s="169"/>
      <c r="J294" s="170"/>
      <c r="K294" s="170"/>
      <c r="L294" s="170"/>
      <c r="M294" s="174"/>
      <c r="N294" s="170"/>
      <c r="O294" s="170"/>
      <c r="P294" s="170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</row>
    <row r="295" spans="1:80" s="3" customFormat="1">
      <c r="A295" s="168"/>
      <c r="B295" s="168"/>
      <c r="E295" s="169"/>
      <c r="I295" s="175"/>
      <c r="J295" s="170"/>
      <c r="K295" s="170"/>
      <c r="L295" s="170"/>
      <c r="M295" s="174"/>
      <c r="N295" s="170"/>
      <c r="O295" s="170"/>
      <c r="P295" s="170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</row>
    <row r="296" spans="1:80" s="3" customFormat="1">
      <c r="A296" s="168"/>
      <c r="B296" s="168"/>
      <c r="E296" s="169"/>
      <c r="I296" s="175"/>
      <c r="J296" s="170"/>
      <c r="K296" s="170"/>
      <c r="L296" s="170"/>
      <c r="M296" s="174"/>
      <c r="N296" s="170"/>
      <c r="O296" s="170"/>
      <c r="P296" s="170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</row>
    <row r="297" spans="1:80" s="3" customFormat="1">
      <c r="A297" s="168"/>
      <c r="B297" s="168"/>
      <c r="E297" s="169"/>
      <c r="I297" s="175"/>
      <c r="J297" s="170"/>
      <c r="K297" s="170"/>
      <c r="L297" s="170" t="s">
        <v>266</v>
      </c>
      <c r="M297" s="174">
        <f>IF(O11="",1,0)</f>
        <v>0</v>
      </c>
      <c r="N297" s="170" t="s">
        <v>267</v>
      </c>
      <c r="O297" s="170"/>
      <c r="P297" s="170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</row>
    <row r="298" spans="1:80" s="3" customFormat="1">
      <c r="A298" s="168"/>
      <c r="B298" s="168"/>
      <c r="E298" s="169"/>
      <c r="I298" s="175"/>
      <c r="J298" s="170"/>
      <c r="K298" s="177" t="s">
        <v>268</v>
      </c>
      <c r="L298" s="172">
        <v>0.01</v>
      </c>
      <c r="M298" s="174">
        <f>N298*$M$297</f>
        <v>0</v>
      </c>
      <c r="N298" s="178">
        <v>6.8999999999999999E-3</v>
      </c>
      <c r="O298" s="170"/>
      <c r="P298" s="170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</row>
    <row r="299" spans="1:80" s="3" customFormat="1">
      <c r="A299" s="168"/>
      <c r="B299" s="168"/>
      <c r="E299" s="169"/>
      <c r="I299" s="175"/>
      <c r="J299" s="170"/>
      <c r="K299" s="171" t="s">
        <v>9</v>
      </c>
      <c r="L299" s="172">
        <v>0.01</v>
      </c>
      <c r="M299" s="174">
        <f t="shared" ref="M299:M304" si="106">N299*$M$297</f>
        <v>0</v>
      </c>
      <c r="N299" s="178">
        <v>6.8999999999999999E-3</v>
      </c>
      <c r="O299" s="170"/>
      <c r="P299" s="170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</row>
    <row r="300" spans="1:80" s="3" customFormat="1">
      <c r="A300" s="168"/>
      <c r="B300" s="168"/>
      <c r="E300" s="169"/>
      <c r="I300" s="175"/>
      <c r="J300" s="170"/>
      <c r="K300" s="171" t="s">
        <v>14</v>
      </c>
      <c r="L300" s="172">
        <v>0.04</v>
      </c>
      <c r="M300" s="174">
        <f t="shared" si="106"/>
        <v>0</v>
      </c>
      <c r="N300" s="179">
        <v>9.6600000000000002E-3</v>
      </c>
      <c r="O300" s="170"/>
      <c r="P300" s="170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</row>
    <row r="301" spans="1:80" s="3" customFormat="1">
      <c r="A301" s="168"/>
      <c r="B301" s="168"/>
      <c r="E301" s="169"/>
      <c r="I301" s="175"/>
      <c r="J301" s="170"/>
      <c r="K301" s="171" t="s">
        <v>15</v>
      </c>
      <c r="L301" s="172">
        <v>0.01</v>
      </c>
      <c r="M301" s="174">
        <f t="shared" si="106"/>
        <v>0</v>
      </c>
      <c r="N301" s="179">
        <v>9.6600000000000002E-3</v>
      </c>
      <c r="O301" s="170"/>
      <c r="P301" s="170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</row>
    <row r="302" spans="1:80" s="3" customFormat="1">
      <c r="A302" s="168"/>
      <c r="B302" s="168"/>
      <c r="E302" s="169"/>
      <c r="I302" s="175"/>
      <c r="J302" s="170"/>
      <c r="K302" s="171" t="s">
        <v>17</v>
      </c>
      <c r="L302" s="172">
        <v>3.5000000000000003E-2</v>
      </c>
      <c r="M302" s="174">
        <f t="shared" si="106"/>
        <v>0</v>
      </c>
      <c r="N302" s="178">
        <v>6.8999999999999999E-3</v>
      </c>
      <c r="O302" s="170"/>
      <c r="P302" s="170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</row>
    <row r="303" spans="1:80" s="3" customFormat="1">
      <c r="A303" s="168"/>
      <c r="B303" s="168"/>
      <c r="E303" s="169"/>
      <c r="I303" s="175"/>
      <c r="J303" s="170"/>
      <c r="K303" s="171" t="s">
        <v>22</v>
      </c>
      <c r="L303" s="172">
        <v>0.06</v>
      </c>
      <c r="M303" s="174">
        <f t="shared" si="106"/>
        <v>0</v>
      </c>
      <c r="N303" s="179">
        <v>9.6600000000000002E-3</v>
      </c>
      <c r="O303" s="170"/>
      <c r="P303" s="170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</row>
    <row r="304" spans="1:80" s="3" customFormat="1">
      <c r="A304" s="168"/>
      <c r="B304" s="168"/>
      <c r="E304" s="169"/>
      <c r="I304" s="175"/>
      <c r="J304" s="170"/>
      <c r="K304" s="171" t="s">
        <v>23</v>
      </c>
      <c r="L304" s="172">
        <v>0.01</v>
      </c>
      <c r="M304" s="174">
        <f t="shared" si="106"/>
        <v>0</v>
      </c>
      <c r="N304" s="178">
        <v>6.8999999999999999E-3</v>
      </c>
      <c r="O304" s="170"/>
      <c r="P304" s="170"/>
    </row>
    <row r="305" spans="1:16" s="3" customFormat="1">
      <c r="A305" s="168"/>
      <c r="B305" s="168"/>
      <c r="E305" s="169"/>
      <c r="I305" s="175"/>
      <c r="J305" s="170"/>
      <c r="K305" s="170"/>
      <c r="L305" s="170"/>
      <c r="M305" s="174"/>
      <c r="N305" s="170"/>
      <c r="O305" s="170"/>
      <c r="P305" s="170"/>
    </row>
    <row r="306" spans="1:16" s="3" customFormat="1">
      <c r="A306" s="168"/>
      <c r="B306" s="168"/>
      <c r="E306" s="169"/>
      <c r="I306" s="175"/>
      <c r="J306" s="170"/>
      <c r="K306" s="170"/>
      <c r="L306" s="170"/>
      <c r="M306" s="174"/>
      <c r="N306" s="170"/>
      <c r="O306" s="170"/>
      <c r="P306" s="170"/>
    </row>
    <row r="307" spans="1:16" s="3" customFormat="1">
      <c r="A307" s="168"/>
      <c r="B307" s="168"/>
      <c r="E307" s="169"/>
      <c r="I307" s="175"/>
      <c r="J307" s="170"/>
      <c r="K307" s="170"/>
      <c r="L307" s="170"/>
      <c r="M307" s="174"/>
      <c r="N307" s="170"/>
      <c r="O307" s="170"/>
      <c r="P307" s="170"/>
    </row>
    <row r="308" spans="1:16" s="3" customFormat="1">
      <c r="A308" s="168"/>
      <c r="B308" s="168"/>
      <c r="E308" s="169"/>
      <c r="J308" s="170"/>
      <c r="K308" s="170"/>
      <c r="L308" s="170"/>
      <c r="M308" s="174"/>
      <c r="N308" s="170"/>
      <c r="O308" s="170"/>
      <c r="P308" s="170"/>
    </row>
    <row r="309" spans="1:16" s="3" customFormat="1">
      <c r="A309" s="168"/>
      <c r="B309" s="168"/>
      <c r="E309" s="169"/>
      <c r="J309" s="170"/>
      <c r="K309" s="170"/>
      <c r="L309" s="170"/>
      <c r="M309" s="174"/>
      <c r="N309" s="170"/>
      <c r="O309" s="170"/>
      <c r="P309" s="170"/>
    </row>
    <row r="310" spans="1:16" s="3" customFormat="1">
      <c r="A310" s="168"/>
      <c r="B310" s="168"/>
      <c r="E310" s="169"/>
      <c r="M310" s="169"/>
    </row>
    <row r="311" spans="1:16" s="3" customFormat="1">
      <c r="A311" s="168"/>
      <c r="B311" s="168"/>
      <c r="E311" s="169"/>
      <c r="M311" s="169"/>
    </row>
    <row r="312" spans="1:16" s="3" customFormat="1">
      <c r="A312" s="168"/>
      <c r="B312" s="168"/>
      <c r="E312" s="169"/>
      <c r="M312" s="169"/>
    </row>
    <row r="313" spans="1:16" s="3" customFormat="1">
      <c r="A313" s="168"/>
      <c r="B313" s="168"/>
      <c r="E313" s="169"/>
      <c r="M313" s="169"/>
    </row>
    <row r="314" spans="1:16" s="3" customFormat="1">
      <c r="A314" s="168"/>
      <c r="B314" s="168"/>
      <c r="E314" s="169"/>
      <c r="M314" s="169"/>
    </row>
    <row r="315" spans="1:16" s="3" customFormat="1">
      <c r="A315" s="168"/>
      <c r="B315" s="168"/>
      <c r="E315" s="169"/>
      <c r="M315" s="169"/>
    </row>
    <row r="316" spans="1:16" s="3" customFormat="1">
      <c r="A316" s="168"/>
      <c r="B316" s="168"/>
      <c r="E316" s="169"/>
      <c r="M316" s="169"/>
    </row>
    <row r="317" spans="1:16" s="3" customFormat="1">
      <c r="A317" s="168"/>
      <c r="B317" s="168"/>
      <c r="E317" s="169"/>
      <c r="M317" s="169"/>
    </row>
    <row r="318" spans="1:16" s="3" customFormat="1">
      <c r="A318" s="168"/>
      <c r="B318" s="168"/>
      <c r="E318" s="169"/>
      <c r="M318" s="169"/>
    </row>
    <row r="319" spans="1:16" s="3" customFormat="1">
      <c r="A319" s="168"/>
      <c r="B319" s="168"/>
      <c r="E319" s="169"/>
      <c r="M319" s="169"/>
    </row>
    <row r="320" spans="1:16" s="3" customFormat="1">
      <c r="A320" s="168"/>
      <c r="B320" s="168"/>
      <c r="E320" s="169"/>
      <c r="M320" s="169"/>
    </row>
    <row r="321" spans="1:13" s="3" customFormat="1">
      <c r="A321" s="168"/>
      <c r="B321" s="168"/>
      <c r="E321" s="169"/>
      <c r="M321" s="169"/>
    </row>
    <row r="322" spans="1:13" s="3" customFormat="1">
      <c r="A322" s="168"/>
      <c r="B322" s="168"/>
      <c r="E322" s="169"/>
      <c r="M322" s="169"/>
    </row>
    <row r="323" spans="1:13" s="3" customFormat="1">
      <c r="A323" s="168"/>
      <c r="B323" s="168"/>
      <c r="E323" s="169"/>
      <c r="M323" s="169"/>
    </row>
    <row r="324" spans="1:13" s="3" customFormat="1">
      <c r="A324" s="168"/>
      <c r="B324" s="168"/>
      <c r="E324" s="169"/>
      <c r="M324" s="169"/>
    </row>
    <row r="325" spans="1:13" s="3" customFormat="1">
      <c r="A325" s="168"/>
      <c r="B325" s="168"/>
      <c r="E325" s="169"/>
      <c r="M325" s="169"/>
    </row>
    <row r="326" spans="1:13" s="3" customFormat="1">
      <c r="A326" s="168"/>
      <c r="B326" s="168"/>
      <c r="E326" s="169"/>
      <c r="M326" s="169"/>
    </row>
    <row r="327" spans="1:13" s="3" customFormat="1">
      <c r="A327" s="168"/>
      <c r="B327" s="168"/>
      <c r="E327" s="169"/>
      <c r="M327" s="169"/>
    </row>
    <row r="328" spans="1:13" s="3" customFormat="1">
      <c r="A328" s="168"/>
      <c r="B328" s="168"/>
      <c r="E328" s="169"/>
      <c r="M328" s="169"/>
    </row>
    <row r="329" spans="1:13" s="3" customFormat="1">
      <c r="A329" s="168"/>
      <c r="B329" s="168"/>
      <c r="E329" s="169"/>
      <c r="M329" s="169"/>
    </row>
    <row r="330" spans="1:13" s="3" customFormat="1">
      <c r="A330" s="168"/>
      <c r="B330" s="168"/>
      <c r="E330" s="169"/>
      <c r="M330" s="169"/>
    </row>
    <row r="331" spans="1:13" s="3" customFormat="1">
      <c r="A331" s="168"/>
      <c r="B331" s="168"/>
      <c r="E331" s="169"/>
      <c r="M331" s="169"/>
    </row>
    <row r="332" spans="1:13" s="3" customFormat="1">
      <c r="A332" s="168"/>
      <c r="B332" s="168"/>
      <c r="E332" s="169"/>
      <c r="M332" s="169"/>
    </row>
    <row r="333" spans="1:13" s="3" customFormat="1">
      <c r="A333" s="168"/>
      <c r="B333" s="168"/>
      <c r="E333" s="169"/>
      <c r="M333" s="169"/>
    </row>
    <row r="334" spans="1:13" s="3" customFormat="1">
      <c r="A334" s="168"/>
      <c r="B334" s="168"/>
      <c r="E334" s="169"/>
      <c r="M334" s="169"/>
    </row>
    <row r="335" spans="1:13" s="3" customFormat="1">
      <c r="A335" s="168"/>
      <c r="B335" s="168"/>
      <c r="E335" s="169"/>
      <c r="M335" s="169"/>
    </row>
    <row r="336" spans="1:13" s="3" customFormat="1">
      <c r="A336" s="168"/>
      <c r="B336" s="168"/>
      <c r="E336" s="169"/>
      <c r="M336" s="169"/>
    </row>
    <row r="337" spans="1:80" s="3" customFormat="1">
      <c r="A337" s="168"/>
      <c r="B337" s="168"/>
      <c r="E337" s="169"/>
      <c r="M337" s="169"/>
    </row>
    <row r="338" spans="1:80" s="3" customFormat="1">
      <c r="A338" s="168"/>
      <c r="B338" s="168"/>
      <c r="E338" s="169"/>
      <c r="M338" s="169"/>
    </row>
    <row r="339" spans="1:80" s="3" customFormat="1">
      <c r="A339" s="168"/>
      <c r="B339" s="168"/>
      <c r="E339" s="169"/>
      <c r="M339" s="169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</row>
    <row r="340" spans="1:80" s="3" customFormat="1">
      <c r="A340" s="168"/>
      <c r="B340" s="168"/>
      <c r="E340" s="169"/>
      <c r="M340" s="169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</row>
    <row r="341" spans="1:80" s="3" customFormat="1">
      <c r="A341" s="168"/>
      <c r="B341" s="168"/>
      <c r="E341" s="169"/>
      <c r="M341" s="169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</row>
    <row r="342" spans="1:80" s="3" customFormat="1">
      <c r="A342" s="168"/>
      <c r="B342" s="168"/>
      <c r="E342" s="169"/>
      <c r="M342" s="169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</row>
    <row r="343" spans="1:80" s="3" customFormat="1">
      <c r="A343" s="168"/>
      <c r="B343" s="168"/>
      <c r="E343" s="169"/>
      <c r="M343" s="169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</row>
    <row r="344" spans="1:80" s="3" customFormat="1">
      <c r="A344" s="168"/>
      <c r="B344" s="168"/>
      <c r="E344" s="169"/>
      <c r="M344" s="169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</row>
    <row r="345" spans="1:80" s="3" customFormat="1">
      <c r="A345" s="168"/>
      <c r="B345" s="168"/>
      <c r="E345" s="169"/>
      <c r="M345" s="169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</row>
    <row r="346" spans="1:80" s="3" customFormat="1">
      <c r="A346" s="168"/>
      <c r="B346" s="168"/>
      <c r="E346" s="169"/>
      <c r="M346" s="169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</row>
    <row r="347" spans="1:80" s="3" customFormat="1">
      <c r="A347" s="168"/>
      <c r="B347" s="168"/>
      <c r="E347" s="169"/>
      <c r="M347" s="169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</row>
    <row r="348" spans="1:80" s="3" customFormat="1">
      <c r="A348" s="168"/>
      <c r="B348" s="168"/>
      <c r="E348" s="169"/>
      <c r="M348" s="169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</row>
    <row r="349" spans="1:80" s="3" customFormat="1">
      <c r="A349" s="168"/>
      <c r="B349" s="168"/>
      <c r="E349" s="169"/>
      <c r="M349" s="169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</row>
    <row r="350" spans="1:80" s="3" customFormat="1">
      <c r="A350" s="168"/>
      <c r="B350" s="168"/>
      <c r="E350" s="169"/>
      <c r="M350" s="169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</row>
    <row r="351" spans="1:80" s="3" customFormat="1">
      <c r="A351" s="168"/>
      <c r="B351" s="168"/>
      <c r="E351" s="169"/>
      <c r="M351" s="169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</row>
    <row r="352" spans="1:80" s="3" customFormat="1">
      <c r="A352" s="168"/>
      <c r="B352" s="168"/>
      <c r="E352" s="169"/>
      <c r="M352" s="169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</row>
    <row r="353" spans="1:80" s="3" customFormat="1">
      <c r="A353" s="168"/>
      <c r="B353" s="168"/>
      <c r="E353" s="169"/>
      <c r="M353" s="169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</row>
    <row r="354" spans="1:80" s="3" customFormat="1">
      <c r="A354" s="168"/>
      <c r="B354" s="168"/>
      <c r="E354" s="169"/>
      <c r="M354" s="169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</row>
    <row r="355" spans="1:80" s="3" customFormat="1">
      <c r="A355" s="168"/>
      <c r="B355" s="168"/>
      <c r="E355" s="169"/>
      <c r="M355" s="169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</row>
    <row r="356" spans="1:80" s="3" customFormat="1">
      <c r="A356" s="168"/>
      <c r="B356" s="168"/>
      <c r="E356" s="169"/>
      <c r="M356" s="169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</row>
    <row r="357" spans="1:80" s="3" customFormat="1">
      <c r="A357" s="168"/>
      <c r="B357" s="168"/>
      <c r="E357" s="169"/>
      <c r="M357" s="169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</row>
    <row r="358" spans="1:80" s="3" customFormat="1">
      <c r="A358" s="180"/>
      <c r="B358" s="180"/>
      <c r="C358" s="23"/>
      <c r="D358" s="23"/>
      <c r="E358" s="169"/>
      <c r="F358" s="23"/>
      <c r="G358" s="23"/>
      <c r="H358" s="23"/>
      <c r="I358" s="23"/>
      <c r="J358" s="23"/>
      <c r="K358" s="23"/>
      <c r="L358" s="23"/>
      <c r="M358" s="169"/>
      <c r="N358" s="23"/>
      <c r="O358" s="23"/>
      <c r="P358" s="23"/>
      <c r="Q358" s="23"/>
      <c r="R358" s="23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</row>
    <row r="359" spans="1:80" s="3" customFormat="1">
      <c r="A359" s="180"/>
      <c r="B359" s="180"/>
      <c r="C359" s="23"/>
      <c r="D359" s="23"/>
      <c r="E359" s="169"/>
      <c r="F359" s="23"/>
      <c r="G359" s="23"/>
      <c r="H359" s="23"/>
      <c r="I359" s="23"/>
      <c r="J359" s="23"/>
      <c r="K359" s="23"/>
      <c r="L359" s="23"/>
      <c r="M359" s="169"/>
      <c r="N359" s="23"/>
      <c r="O359" s="23"/>
      <c r="P359" s="23"/>
      <c r="Q359" s="23"/>
      <c r="R359" s="23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</row>
    <row r="360" spans="1:80" s="3" customFormat="1">
      <c r="A360" s="180"/>
      <c r="B360" s="180"/>
      <c r="C360" s="23"/>
      <c r="D360" s="23"/>
      <c r="E360" s="169"/>
      <c r="F360" s="23"/>
      <c r="G360" s="23"/>
      <c r="H360" s="23"/>
      <c r="I360" s="23"/>
      <c r="J360" s="23"/>
      <c r="K360" s="23"/>
      <c r="L360" s="23"/>
      <c r="M360" s="169"/>
      <c r="N360" s="23"/>
      <c r="O360" s="23"/>
      <c r="P360" s="23"/>
      <c r="Q360" s="23"/>
      <c r="R360" s="23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</row>
    <row r="361" spans="1:80" s="3" customFormat="1">
      <c r="A361" s="180"/>
      <c r="B361" s="180"/>
      <c r="C361" s="23"/>
      <c r="D361" s="23"/>
      <c r="E361" s="169"/>
      <c r="F361" s="23"/>
      <c r="G361" s="23"/>
      <c r="H361" s="23"/>
      <c r="I361" s="23"/>
      <c r="J361" s="23"/>
      <c r="K361" s="23"/>
      <c r="L361" s="23"/>
      <c r="M361" s="169"/>
      <c r="N361" s="23"/>
      <c r="O361" s="23"/>
      <c r="P361" s="23"/>
      <c r="Q361" s="23"/>
      <c r="R361" s="23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</row>
    <row r="362" spans="1:80" s="3" customFormat="1">
      <c r="A362" s="180"/>
      <c r="B362" s="180"/>
      <c r="C362" s="23"/>
      <c r="D362" s="23"/>
      <c r="E362" s="169"/>
      <c r="F362" s="23"/>
      <c r="G362" s="23"/>
      <c r="H362" s="23"/>
      <c r="I362" s="23"/>
      <c r="J362" s="23"/>
      <c r="K362" s="23"/>
      <c r="L362" s="23"/>
      <c r="M362" s="169"/>
      <c r="N362" s="23"/>
      <c r="O362" s="23"/>
      <c r="P362" s="23"/>
      <c r="Q362" s="23"/>
      <c r="R362" s="23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</row>
    <row r="363" spans="1:80" s="3" customFormat="1">
      <c r="A363" s="180"/>
      <c r="B363" s="180"/>
      <c r="C363" s="23"/>
      <c r="D363" s="23"/>
      <c r="E363" s="169"/>
      <c r="F363" s="23"/>
      <c r="G363" s="23"/>
      <c r="H363" s="23"/>
      <c r="I363" s="23"/>
      <c r="J363" s="23"/>
      <c r="K363" s="23"/>
      <c r="L363" s="23"/>
      <c r="M363" s="169"/>
      <c r="N363" s="23"/>
      <c r="O363" s="23"/>
      <c r="P363" s="23"/>
      <c r="Q363" s="23"/>
      <c r="R363" s="23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</row>
    <row r="364" spans="1:80" s="3" customFormat="1">
      <c r="A364" s="180"/>
      <c r="B364" s="180"/>
      <c r="C364" s="23"/>
      <c r="D364" s="23"/>
      <c r="E364" s="169"/>
      <c r="F364" s="23"/>
      <c r="G364" s="23"/>
      <c r="H364" s="23"/>
      <c r="I364" s="23"/>
      <c r="J364" s="23"/>
      <c r="K364" s="23"/>
      <c r="L364" s="23"/>
      <c r="M364" s="169"/>
      <c r="N364" s="23"/>
      <c r="O364" s="23"/>
      <c r="P364" s="23"/>
      <c r="Q364" s="23"/>
      <c r="R364" s="23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</row>
    <row r="365" spans="1:80" s="3" customFormat="1">
      <c r="A365" s="180"/>
      <c r="B365" s="180"/>
      <c r="C365" s="23"/>
      <c r="D365" s="23"/>
      <c r="E365" s="169"/>
      <c r="F365" s="23"/>
      <c r="G365" s="23"/>
      <c r="H365" s="23"/>
      <c r="I365" s="23"/>
      <c r="J365" s="23"/>
      <c r="K365" s="23"/>
      <c r="L365" s="23"/>
      <c r="M365" s="169"/>
      <c r="N365" s="23"/>
      <c r="O365" s="23"/>
      <c r="P365" s="23"/>
      <c r="Q365" s="23"/>
      <c r="R365" s="23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</row>
    <row r="366" spans="1:80" s="3" customFormat="1">
      <c r="A366" s="180"/>
      <c r="B366" s="180"/>
      <c r="C366" s="23"/>
      <c r="D366" s="23"/>
      <c r="E366" s="169"/>
      <c r="F366" s="23"/>
      <c r="G366" s="23"/>
      <c r="H366" s="23"/>
      <c r="I366" s="23"/>
      <c r="J366" s="23"/>
      <c r="K366" s="23"/>
      <c r="L366" s="23"/>
      <c r="M366" s="169"/>
      <c r="N366" s="23"/>
      <c r="O366" s="23"/>
      <c r="P366" s="23"/>
      <c r="Q366" s="23"/>
      <c r="R366" s="23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</row>
    <row r="367" spans="1:80" s="3" customFormat="1">
      <c r="A367" s="180"/>
      <c r="B367" s="180"/>
      <c r="C367" s="23"/>
      <c r="D367" s="23"/>
      <c r="E367" s="169"/>
      <c r="F367" s="23"/>
      <c r="G367" s="23"/>
      <c r="H367" s="23"/>
      <c r="I367" s="23"/>
      <c r="J367" s="23"/>
      <c r="K367" s="23"/>
      <c r="L367" s="23"/>
      <c r="M367" s="169"/>
      <c r="N367" s="23"/>
      <c r="O367" s="23"/>
      <c r="P367" s="23"/>
      <c r="Q367" s="23"/>
      <c r="R367" s="23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</row>
    <row r="368" spans="1:80" s="3" customFormat="1">
      <c r="A368" s="180"/>
      <c r="B368" s="180"/>
      <c r="C368" s="23"/>
      <c r="D368" s="23"/>
      <c r="E368" s="169"/>
      <c r="F368" s="23"/>
      <c r="G368" s="23"/>
      <c r="H368" s="23"/>
      <c r="I368" s="23"/>
      <c r="J368" s="23"/>
      <c r="K368" s="23"/>
      <c r="L368" s="23"/>
      <c r="M368" s="169"/>
      <c r="N368" s="23"/>
      <c r="O368" s="23"/>
      <c r="P368" s="23"/>
      <c r="Q368" s="23"/>
      <c r="R368" s="23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</row>
  </sheetData>
  <mergeCells count="21">
    <mergeCell ref="N5:O6"/>
    <mergeCell ref="A8:D8"/>
    <mergeCell ref="E8:F8"/>
    <mergeCell ref="J8:K8"/>
    <mergeCell ref="A14:A15"/>
    <mergeCell ref="B14:B15"/>
    <mergeCell ref="C14:C15"/>
    <mergeCell ref="D14:D15"/>
    <mergeCell ref="A10:D10"/>
    <mergeCell ref="J10:K10"/>
    <mergeCell ref="A11:B11"/>
    <mergeCell ref="E11:F11"/>
    <mergeCell ref="J11:K11"/>
    <mergeCell ref="E10:F10"/>
    <mergeCell ref="E283:G283"/>
    <mergeCell ref="K283:M283"/>
    <mergeCell ref="P283:R283"/>
    <mergeCell ref="A284:B284"/>
    <mergeCell ref="D284:G284"/>
    <mergeCell ref="J284:M284"/>
    <mergeCell ref="O284:R284"/>
  </mergeCells>
  <phoneticPr fontId="33" type="noConversion"/>
  <dataValidations disablePrompts="1" count="1">
    <dataValidation type="textLength" allowBlank="1" showInputMessage="1" showErrorMessage="1" sqref="O8 R6:R12 O11">
      <formula1>1</formula1>
      <formula2>1</formula2>
    </dataValidation>
  </dataValidations>
  <printOptions horizontalCentered="1" verticalCentered="1"/>
  <pageMargins left="0.27559055118110237" right="0.23622047244094491" top="0.15748031496062992" bottom="0.15748031496062992" header="0" footer="0"/>
  <pageSetup paperSize="5" scale="60" orientation="landscape" r:id="rId1"/>
  <headerFooter alignWithMargins="0"/>
  <rowBreaks count="5" manualBreakCount="5">
    <brk id="60" max="125" man="1"/>
    <brk id="105" max="125" man="1"/>
    <brk id="150" max="125" man="1"/>
    <brk id="192" max="125" man="1"/>
    <brk id="220" max="125" man="1"/>
  </rowBreaks>
  <colBreaks count="1" manualBreakCount="1">
    <brk id="19" max="308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2:J112"/>
  <sheetViews>
    <sheetView showGridLines="0" tabSelected="1" view="pageBreakPreview" topLeftCell="B91" zoomScaleSheetLayoutView="145" workbookViewId="0">
      <selection activeCell="C126" sqref="C126"/>
    </sheetView>
  </sheetViews>
  <sheetFormatPr defaultColWidth="13.33203125" defaultRowHeight="11.25"/>
  <cols>
    <col min="1" max="1" width="4.5" style="366" customWidth="1"/>
    <col min="2" max="2" width="9.5" style="367" customWidth="1"/>
    <col min="3" max="3" width="56.5" style="366" customWidth="1"/>
    <col min="4" max="4" width="5.33203125" style="368" customWidth="1"/>
    <col min="5" max="5" width="10.83203125" style="367" bestFit="1" customWidth="1"/>
    <col min="6" max="6" width="15.6640625" style="412" customWidth="1"/>
    <col min="7" max="7" width="22.1640625" style="412" bestFit="1" customWidth="1"/>
    <col min="8" max="8" width="1.1640625" style="365" customWidth="1"/>
    <col min="9" max="9" width="13.33203125" style="366"/>
    <col min="10" max="10" width="15.1640625" style="366" bestFit="1" customWidth="1"/>
    <col min="11" max="16384" width="13.33203125" style="366"/>
  </cols>
  <sheetData>
    <row r="2" spans="2:8" ht="23.25" customHeight="1">
      <c r="B2" s="483" t="s">
        <v>441</v>
      </c>
      <c r="C2" s="484"/>
      <c r="D2" s="484"/>
      <c r="E2" s="484"/>
      <c r="F2" s="484"/>
      <c r="G2" s="485"/>
    </row>
    <row r="3" spans="2:8" ht="4.5" customHeight="1">
      <c r="B3" s="486"/>
      <c r="C3" s="486"/>
      <c r="D3" s="486"/>
      <c r="E3" s="486"/>
      <c r="F3" s="486"/>
      <c r="G3" s="486"/>
    </row>
    <row r="4" spans="2:8">
      <c r="B4" s="487" t="s">
        <v>93</v>
      </c>
      <c r="C4" s="487"/>
      <c r="D4" s="487"/>
      <c r="E4" s="487"/>
      <c r="F4" s="487"/>
      <c r="G4" s="487"/>
    </row>
    <row r="5" spans="2:8" ht="4.5" customHeight="1">
      <c r="B5" s="487"/>
      <c r="C5" s="487"/>
      <c r="D5" s="487"/>
      <c r="E5" s="487"/>
      <c r="F5" s="487"/>
      <c r="G5" s="487"/>
    </row>
    <row r="6" spans="2:8" ht="3" customHeight="1">
      <c r="B6" s="487"/>
      <c r="C6" s="487"/>
      <c r="D6" s="487"/>
      <c r="E6" s="487"/>
      <c r="F6" s="487"/>
      <c r="G6" s="487"/>
    </row>
    <row r="7" spans="2:8" ht="15.75" customHeight="1">
      <c r="B7" s="487"/>
      <c r="C7" s="487"/>
      <c r="D7" s="487"/>
      <c r="E7" s="487"/>
      <c r="F7" s="487"/>
      <c r="G7" s="487"/>
    </row>
    <row r="8" spans="2:8">
      <c r="B8" s="482" t="s">
        <v>483</v>
      </c>
      <c r="C8" s="482"/>
    </row>
    <row r="9" spans="2:8" ht="36" customHeight="1">
      <c r="B9" s="358" t="s">
        <v>440</v>
      </c>
      <c r="C9" s="363" t="s">
        <v>442</v>
      </c>
      <c r="D9" s="363" t="s">
        <v>344</v>
      </c>
      <c r="E9" s="358" t="s">
        <v>443</v>
      </c>
      <c r="F9" s="423" t="s">
        <v>27</v>
      </c>
      <c r="G9" s="413" t="s">
        <v>444</v>
      </c>
    </row>
    <row r="11" spans="2:8" ht="15" customHeight="1">
      <c r="B11" s="358">
        <v>1</v>
      </c>
      <c r="C11" s="392" t="s">
        <v>445</v>
      </c>
      <c r="D11" s="393"/>
      <c r="E11" s="394"/>
      <c r="F11" s="414"/>
      <c r="G11" s="414"/>
    </row>
    <row r="12" spans="2:8">
      <c r="B12" s="395">
        <f>+B11+0.01</f>
        <v>1.01</v>
      </c>
      <c r="C12" s="396" t="s">
        <v>446</v>
      </c>
      <c r="D12" s="378" t="s">
        <v>351</v>
      </c>
      <c r="E12" s="395">
        <v>83.2</v>
      </c>
      <c r="F12" s="415"/>
      <c r="G12" s="415"/>
    </row>
    <row r="13" spans="2:8" s="371" customFormat="1" ht="48.75" customHeight="1">
      <c r="B13" s="395">
        <f t="shared" ref="B13:B26" si="0">+B12+0.01</f>
        <v>1.02</v>
      </c>
      <c r="C13" s="369" t="s">
        <v>414</v>
      </c>
      <c r="D13" s="375" t="s">
        <v>41</v>
      </c>
      <c r="E13" s="395">
        <v>12.48</v>
      </c>
      <c r="F13" s="415"/>
      <c r="G13" s="415"/>
      <c r="H13" s="370" t="e">
        <f>G13*#REF!</f>
        <v>#REF!</v>
      </c>
    </row>
    <row r="14" spans="2:8" ht="33.75">
      <c r="B14" s="395">
        <f t="shared" si="0"/>
        <v>1.03</v>
      </c>
      <c r="C14" s="396" t="s">
        <v>469</v>
      </c>
      <c r="D14" s="378" t="s">
        <v>39</v>
      </c>
      <c r="E14" s="395">
        <v>134.99</v>
      </c>
      <c r="F14" s="415"/>
      <c r="G14" s="415"/>
    </row>
    <row r="15" spans="2:8" ht="33.75">
      <c r="B15" s="395">
        <f t="shared" si="0"/>
        <v>1.04</v>
      </c>
      <c r="C15" s="396" t="s">
        <v>470</v>
      </c>
      <c r="D15" s="378" t="s">
        <v>39</v>
      </c>
      <c r="E15" s="395">
        <v>62.4</v>
      </c>
      <c r="F15" s="415"/>
      <c r="G15" s="415"/>
    </row>
    <row r="16" spans="2:8" ht="33.75">
      <c r="B16" s="395">
        <f t="shared" si="0"/>
        <v>1.05</v>
      </c>
      <c r="C16" s="396" t="s">
        <v>471</v>
      </c>
      <c r="D16" s="378" t="s">
        <v>39</v>
      </c>
      <c r="E16" s="395">
        <v>109.2</v>
      </c>
      <c r="F16" s="415"/>
      <c r="G16" s="415"/>
    </row>
    <row r="17" spans="2:8" ht="33.75">
      <c r="B17" s="395">
        <f t="shared" si="0"/>
        <v>1.06</v>
      </c>
      <c r="C17" s="396" t="s">
        <v>472</v>
      </c>
      <c r="D17" s="378" t="s">
        <v>39</v>
      </c>
      <c r="E17" s="395">
        <v>130</v>
      </c>
      <c r="F17" s="415"/>
      <c r="G17" s="415"/>
    </row>
    <row r="18" spans="2:8" ht="33.75">
      <c r="B18" s="395">
        <f t="shared" si="0"/>
        <v>1.07</v>
      </c>
      <c r="C18" s="396" t="s">
        <v>473</v>
      </c>
      <c r="D18" s="378" t="s">
        <v>39</v>
      </c>
      <c r="E18" s="395">
        <v>130</v>
      </c>
      <c r="F18" s="415"/>
      <c r="G18" s="415"/>
    </row>
    <row r="19" spans="2:8" s="371" customFormat="1" ht="45">
      <c r="B19" s="395">
        <f t="shared" si="0"/>
        <v>1.08</v>
      </c>
      <c r="C19" s="369" t="s">
        <v>474</v>
      </c>
      <c r="D19" s="375" t="s">
        <v>45</v>
      </c>
      <c r="E19" s="395">
        <v>8.32</v>
      </c>
      <c r="F19" s="415"/>
      <c r="G19" s="415"/>
      <c r="H19" s="370" t="e">
        <f>G19*#REF!</f>
        <v>#REF!</v>
      </c>
    </row>
    <row r="20" spans="2:8" ht="45">
      <c r="B20" s="395">
        <f t="shared" si="0"/>
        <v>1.0900000000000001</v>
      </c>
      <c r="C20" s="396" t="s">
        <v>475</v>
      </c>
      <c r="D20" s="378" t="s">
        <v>344</v>
      </c>
      <c r="E20" s="395">
        <v>10.4</v>
      </c>
      <c r="F20" s="415"/>
      <c r="G20" s="415"/>
    </row>
    <row r="21" spans="2:8" ht="33.75">
      <c r="B21" s="395">
        <f t="shared" si="0"/>
        <v>1.1000000000000001</v>
      </c>
      <c r="C21" s="396" t="s">
        <v>476</v>
      </c>
      <c r="D21" s="378" t="s">
        <v>39</v>
      </c>
      <c r="E21" s="395">
        <v>15.6</v>
      </c>
      <c r="F21" s="415"/>
      <c r="G21" s="415"/>
    </row>
    <row r="22" spans="2:8" ht="45">
      <c r="B22" s="395">
        <f t="shared" si="0"/>
        <v>1.1100000000000001</v>
      </c>
      <c r="C22" s="396" t="s">
        <v>479</v>
      </c>
      <c r="D22" s="378" t="s">
        <v>351</v>
      </c>
      <c r="E22" s="395">
        <v>167.61</v>
      </c>
      <c r="F22" s="415"/>
      <c r="G22" s="415"/>
    </row>
    <row r="23" spans="2:8" s="371" customFormat="1" ht="56.25">
      <c r="B23" s="395">
        <f t="shared" si="0"/>
        <v>1.1200000000000001</v>
      </c>
      <c r="C23" s="369" t="s">
        <v>477</v>
      </c>
      <c r="D23" s="375" t="s">
        <v>58</v>
      </c>
      <c r="E23" s="395">
        <v>1</v>
      </c>
      <c r="F23" s="415"/>
      <c r="G23" s="415"/>
      <c r="H23" s="370" t="e">
        <f>G23*#REF!</f>
        <v>#REF!</v>
      </c>
    </row>
    <row r="24" spans="2:8" s="371" customFormat="1" ht="67.5">
      <c r="B24" s="395">
        <f t="shared" si="0"/>
        <v>1.1300000000000001</v>
      </c>
      <c r="C24" s="369" t="s">
        <v>478</v>
      </c>
      <c r="D24" s="375" t="s">
        <v>58</v>
      </c>
      <c r="E24" s="395">
        <v>1</v>
      </c>
      <c r="F24" s="415"/>
      <c r="G24" s="415"/>
      <c r="H24" s="370" t="e">
        <f>G24*#REF!</f>
        <v>#REF!</v>
      </c>
    </row>
    <row r="25" spans="2:8" s="371" customFormat="1" ht="22.5">
      <c r="B25" s="395">
        <f t="shared" si="0"/>
        <v>1.1400000000000001</v>
      </c>
      <c r="C25" s="369" t="s">
        <v>48</v>
      </c>
      <c r="D25" s="375" t="s">
        <v>49</v>
      </c>
      <c r="E25" s="395">
        <v>57.2</v>
      </c>
      <c r="F25" s="415"/>
      <c r="G25" s="415"/>
      <c r="H25" s="370" t="e">
        <f>G25*#REF!</f>
        <v>#REF!</v>
      </c>
    </row>
    <row r="26" spans="2:8" ht="22.5">
      <c r="B26" s="395">
        <f t="shared" si="0"/>
        <v>1.1500000000000001</v>
      </c>
      <c r="C26" s="396" t="s">
        <v>447</v>
      </c>
      <c r="D26" s="378" t="s">
        <v>190</v>
      </c>
      <c r="E26" s="395">
        <v>48.8</v>
      </c>
      <c r="F26" s="415"/>
      <c r="G26" s="415"/>
    </row>
    <row r="27" spans="2:8" s="359" customFormat="1">
      <c r="B27" s="360"/>
      <c r="C27" s="364" t="s">
        <v>448</v>
      </c>
      <c r="D27" s="372"/>
      <c r="E27" s="360"/>
      <c r="F27" s="416"/>
      <c r="G27" s="416"/>
      <c r="H27" s="365"/>
    </row>
    <row r="28" spans="2:8" ht="15" customHeight="1">
      <c r="B28" s="358">
        <v>2</v>
      </c>
      <c r="C28" s="392" t="s">
        <v>96</v>
      </c>
      <c r="D28" s="393"/>
      <c r="E28" s="394"/>
      <c r="F28" s="414"/>
      <c r="G28" s="414"/>
    </row>
    <row r="29" spans="2:8">
      <c r="B29" s="395">
        <f>B28+0.01</f>
        <v>2.0099999999999998</v>
      </c>
      <c r="C29" s="396" t="s">
        <v>94</v>
      </c>
      <c r="D29" s="378" t="s">
        <v>39</v>
      </c>
      <c r="E29" s="395">
        <v>171.6</v>
      </c>
      <c r="F29" s="415"/>
      <c r="G29" s="415"/>
    </row>
    <row r="30" spans="2:8" ht="67.5">
      <c r="B30" s="395">
        <f>B29+0.01</f>
        <v>2.0199999999999996</v>
      </c>
      <c r="C30" s="396" t="s">
        <v>415</v>
      </c>
      <c r="D30" s="378" t="s">
        <v>39</v>
      </c>
      <c r="E30" s="395">
        <v>124.8</v>
      </c>
      <c r="F30" s="415"/>
      <c r="G30" s="415"/>
    </row>
    <row r="31" spans="2:8" s="371" customFormat="1" ht="56.25">
      <c r="B31" s="395">
        <f>B30+0.01</f>
        <v>2.0299999999999994</v>
      </c>
      <c r="C31" s="369" t="s">
        <v>416</v>
      </c>
      <c r="D31" s="375" t="s">
        <v>104</v>
      </c>
      <c r="E31" s="395">
        <v>126.05</v>
      </c>
      <c r="F31" s="415"/>
      <c r="G31" s="415"/>
      <c r="H31" s="370" t="e">
        <f>+G31*#REF!</f>
        <v>#REF!</v>
      </c>
    </row>
    <row r="32" spans="2:8" ht="15" customHeight="1">
      <c r="B32" s="395">
        <f>B31+0.01</f>
        <v>2.0399999999999991</v>
      </c>
      <c r="C32" s="396" t="s">
        <v>417</v>
      </c>
      <c r="D32" s="378" t="s">
        <v>39</v>
      </c>
      <c r="E32" s="395">
        <v>21.32</v>
      </c>
      <c r="F32" s="415"/>
      <c r="G32" s="415"/>
    </row>
    <row r="33" spans="1:8" s="359" customFormat="1">
      <c r="B33" s="360"/>
      <c r="C33" s="364" t="s">
        <v>448</v>
      </c>
      <c r="D33" s="372"/>
      <c r="E33" s="395"/>
      <c r="F33" s="416"/>
      <c r="G33" s="416"/>
      <c r="H33" s="365"/>
    </row>
    <row r="34" spans="1:8" ht="15" customHeight="1">
      <c r="B34" s="358">
        <v>3</v>
      </c>
      <c r="C34" s="392" t="s">
        <v>418</v>
      </c>
      <c r="D34" s="393"/>
      <c r="E34" s="394"/>
      <c r="F34" s="414"/>
      <c r="G34" s="414"/>
    </row>
    <row r="35" spans="1:8" s="371" customFormat="1" ht="56.25">
      <c r="B35" s="395">
        <f>B34+0.01</f>
        <v>3.01</v>
      </c>
      <c r="C35" s="369" t="s">
        <v>480</v>
      </c>
      <c r="D35" s="375" t="s">
        <v>41</v>
      </c>
      <c r="E35" s="395">
        <v>91.42</v>
      </c>
      <c r="F35" s="415"/>
      <c r="G35" s="417"/>
      <c r="H35" s="370" t="e">
        <f>G35*#REF!</f>
        <v>#REF!</v>
      </c>
    </row>
    <row r="36" spans="1:8" s="371" customFormat="1" ht="67.5">
      <c r="B36" s="440">
        <f t="shared" ref="B36:B43" si="1">B35+0.01</f>
        <v>3.0199999999999996</v>
      </c>
      <c r="C36" s="441" t="s">
        <v>481</v>
      </c>
      <c r="D36" s="442" t="s">
        <v>39</v>
      </c>
      <c r="E36" s="440">
        <v>11.44</v>
      </c>
      <c r="F36" s="443"/>
      <c r="G36" s="444"/>
      <c r="H36" s="445" t="e">
        <f>G36*#REF!</f>
        <v>#REF!</v>
      </c>
    </row>
    <row r="37" spans="1:8" ht="15" customHeight="1">
      <c r="A37" s="425"/>
      <c r="B37" s="395">
        <f t="shared" si="1"/>
        <v>3.0299999999999994</v>
      </c>
      <c r="C37" s="396" t="s">
        <v>449</v>
      </c>
      <c r="D37" s="378" t="s">
        <v>39</v>
      </c>
      <c r="E37" s="395">
        <v>15.6</v>
      </c>
      <c r="F37" s="415"/>
      <c r="G37" s="417"/>
      <c r="H37" s="426"/>
    </row>
    <row r="38" spans="1:8" ht="15" customHeight="1">
      <c r="A38" s="429"/>
      <c r="B38" s="395">
        <f t="shared" si="1"/>
        <v>3.0399999999999991</v>
      </c>
      <c r="C38" s="396" t="s">
        <v>450</v>
      </c>
      <c r="D38" s="378" t="s">
        <v>39</v>
      </c>
      <c r="E38" s="395">
        <v>98.8</v>
      </c>
      <c r="F38" s="415"/>
      <c r="G38" s="417"/>
      <c r="H38" s="428"/>
    </row>
    <row r="39" spans="1:8" ht="15" customHeight="1">
      <c r="A39" s="429"/>
      <c r="B39" s="395">
        <f t="shared" si="1"/>
        <v>3.0499999999999989</v>
      </c>
      <c r="C39" s="396" t="s">
        <v>451</v>
      </c>
      <c r="D39" s="378" t="s">
        <v>39</v>
      </c>
      <c r="E39" s="395">
        <v>114.4</v>
      </c>
      <c r="F39" s="415"/>
      <c r="G39" s="417"/>
      <c r="H39" s="428"/>
    </row>
    <row r="40" spans="1:8" ht="15" customHeight="1">
      <c r="A40" s="429"/>
      <c r="B40" s="395">
        <f t="shared" si="1"/>
        <v>3.0599999999999987</v>
      </c>
      <c r="C40" s="396" t="s">
        <v>452</v>
      </c>
      <c r="D40" s="378" t="s">
        <v>39</v>
      </c>
      <c r="E40" s="395">
        <v>114.4</v>
      </c>
      <c r="F40" s="415"/>
      <c r="G40" s="417"/>
      <c r="H40" s="428"/>
    </row>
    <row r="41" spans="1:8" ht="22.5">
      <c r="A41" s="429"/>
      <c r="B41" s="395">
        <f t="shared" si="1"/>
        <v>3.0699999999999985</v>
      </c>
      <c r="C41" s="396" t="s">
        <v>419</v>
      </c>
      <c r="D41" s="378" t="s">
        <v>39</v>
      </c>
      <c r="E41" s="395">
        <v>190.2</v>
      </c>
      <c r="F41" s="415"/>
      <c r="G41" s="417"/>
      <c r="H41" s="428"/>
    </row>
    <row r="42" spans="1:8" s="373" customFormat="1" ht="22.5">
      <c r="A42" s="446"/>
      <c r="B42" s="395">
        <f t="shared" si="1"/>
        <v>3.0799999999999983</v>
      </c>
      <c r="C42" s="397" t="s">
        <v>453</v>
      </c>
      <c r="D42" s="398" t="s">
        <v>39</v>
      </c>
      <c r="E42" s="395">
        <v>78</v>
      </c>
      <c r="F42" s="424"/>
      <c r="G42" s="417"/>
      <c r="H42" s="447"/>
    </row>
    <row r="43" spans="1:8">
      <c r="A43" s="429"/>
      <c r="B43" s="395">
        <f t="shared" si="1"/>
        <v>3.0899999999999981</v>
      </c>
      <c r="C43" s="396" t="s">
        <v>420</v>
      </c>
      <c r="D43" s="378" t="s">
        <v>39</v>
      </c>
      <c r="E43" s="395">
        <v>21.32</v>
      </c>
      <c r="F43" s="415"/>
      <c r="G43" s="417"/>
      <c r="H43" s="428"/>
    </row>
    <row r="44" spans="1:8" s="359" customFormat="1">
      <c r="A44" s="427"/>
      <c r="B44" s="360"/>
      <c r="C44" s="364" t="s">
        <v>448</v>
      </c>
      <c r="D44" s="372"/>
      <c r="E44" s="360"/>
      <c r="F44" s="416"/>
      <c r="G44" s="416"/>
      <c r="H44" s="428"/>
    </row>
    <row r="45" spans="1:8" ht="15" customHeight="1">
      <c r="A45" s="429"/>
      <c r="B45" s="358">
        <v>4</v>
      </c>
      <c r="C45" s="392" t="s">
        <v>454</v>
      </c>
      <c r="D45" s="393"/>
      <c r="E45" s="394"/>
      <c r="F45" s="414"/>
      <c r="G45" s="414"/>
      <c r="H45" s="428"/>
    </row>
    <row r="46" spans="1:8" ht="33.75">
      <c r="A46" s="429"/>
      <c r="B46" s="395">
        <f>B45+0.01</f>
        <v>4.01</v>
      </c>
      <c r="C46" s="396" t="s">
        <v>482</v>
      </c>
      <c r="D46" s="378" t="s">
        <v>39</v>
      </c>
      <c r="E46" s="395">
        <v>156</v>
      </c>
      <c r="F46" s="415"/>
      <c r="G46" s="415"/>
      <c r="H46" s="428"/>
    </row>
    <row r="47" spans="1:8" ht="22.5">
      <c r="A47" s="429"/>
      <c r="B47" s="395">
        <f>B46+0.01</f>
        <v>4.0199999999999996</v>
      </c>
      <c r="C47" s="396" t="s">
        <v>455</v>
      </c>
      <c r="D47" s="378" t="s">
        <v>39</v>
      </c>
      <c r="E47" s="395">
        <v>156</v>
      </c>
      <c r="F47" s="415"/>
      <c r="G47" s="415"/>
      <c r="H47" s="428"/>
    </row>
    <row r="48" spans="1:8" s="374" customFormat="1" ht="36" customHeight="1">
      <c r="A48" s="448"/>
      <c r="B48" s="395">
        <f>B47+0.01</f>
        <v>4.0299999999999994</v>
      </c>
      <c r="C48" s="396" t="s">
        <v>456</v>
      </c>
      <c r="D48" s="378" t="s">
        <v>41</v>
      </c>
      <c r="E48" s="395">
        <v>15.6</v>
      </c>
      <c r="F48" s="415"/>
      <c r="G48" s="415"/>
      <c r="H48" s="449"/>
    </row>
    <row r="49" spans="1:8" s="359" customFormat="1">
      <c r="A49" s="427"/>
      <c r="B49" s="360"/>
      <c r="C49" s="364" t="s">
        <v>448</v>
      </c>
      <c r="D49" s="372"/>
      <c r="E49" s="360"/>
      <c r="F49" s="416"/>
      <c r="G49" s="416"/>
      <c r="H49" s="428"/>
    </row>
    <row r="50" spans="1:8" ht="15" customHeight="1">
      <c r="A50" s="429"/>
      <c r="B50" s="358">
        <v>5</v>
      </c>
      <c r="C50" s="392" t="s">
        <v>395</v>
      </c>
      <c r="D50" s="393"/>
      <c r="E50" s="394"/>
      <c r="F50" s="414"/>
      <c r="G50" s="414"/>
      <c r="H50" s="428"/>
    </row>
    <row r="51" spans="1:8" s="371" customFormat="1" ht="51.75" customHeight="1">
      <c r="A51" s="450"/>
      <c r="B51" s="376">
        <f>+B50+0.01</f>
        <v>5.01</v>
      </c>
      <c r="C51" s="369" t="s">
        <v>421</v>
      </c>
      <c r="D51" s="375" t="s">
        <v>41</v>
      </c>
      <c r="E51" s="376">
        <v>18.03</v>
      </c>
      <c r="F51" s="417"/>
      <c r="G51" s="417"/>
      <c r="H51" s="370" t="e">
        <f>G51*#REF!</f>
        <v>#REF!</v>
      </c>
    </row>
    <row r="52" spans="1:8" ht="22.5">
      <c r="A52" s="429"/>
      <c r="B52" s="376">
        <f>+B51+0.01</f>
        <v>5.0199999999999996</v>
      </c>
      <c r="C52" s="399" t="s">
        <v>422</v>
      </c>
      <c r="D52" s="378" t="s">
        <v>49</v>
      </c>
      <c r="E52" s="376">
        <v>18.03</v>
      </c>
      <c r="F52" s="415"/>
      <c r="G52" s="415"/>
      <c r="H52" s="428"/>
    </row>
    <row r="53" spans="1:8" ht="16.5" customHeight="1">
      <c r="A53" s="429"/>
      <c r="B53" s="376">
        <f>+B52+0.01</f>
        <v>5.0299999999999994</v>
      </c>
      <c r="C53" s="396" t="s">
        <v>457</v>
      </c>
      <c r="D53" s="378" t="s">
        <v>351</v>
      </c>
      <c r="E53" s="376">
        <v>37.96</v>
      </c>
      <c r="F53" s="415"/>
      <c r="G53" s="415"/>
      <c r="H53" s="428"/>
    </row>
    <row r="54" spans="1:8" s="359" customFormat="1">
      <c r="A54" s="427"/>
      <c r="B54" s="360"/>
      <c r="C54" s="364" t="s">
        <v>448</v>
      </c>
      <c r="D54" s="372"/>
      <c r="E54" s="360"/>
      <c r="F54" s="416"/>
      <c r="G54" s="416"/>
      <c r="H54" s="428"/>
    </row>
    <row r="55" spans="1:8" ht="15" customHeight="1">
      <c r="A55" s="429"/>
      <c r="B55" s="358">
        <v>6</v>
      </c>
      <c r="C55" s="392" t="s">
        <v>396</v>
      </c>
      <c r="D55" s="393"/>
      <c r="E55" s="394"/>
      <c r="F55" s="414"/>
      <c r="G55" s="414"/>
      <c r="H55" s="428"/>
    </row>
    <row r="56" spans="1:8" ht="31.5" customHeight="1">
      <c r="A56" s="429"/>
      <c r="B56" s="478" t="s">
        <v>402</v>
      </c>
      <c r="C56" s="479"/>
      <c r="D56" s="479"/>
      <c r="E56" s="479"/>
      <c r="F56" s="479"/>
      <c r="G56" s="480"/>
      <c r="H56" s="428"/>
    </row>
    <row r="57" spans="1:8" s="371" customFormat="1" ht="51.75" customHeight="1">
      <c r="A57" s="450"/>
      <c r="B57" s="376">
        <f>+B55+0.01</f>
        <v>6.01</v>
      </c>
      <c r="C57" s="377" t="s">
        <v>397</v>
      </c>
      <c r="D57" s="375" t="s">
        <v>123</v>
      </c>
      <c r="E57" s="395">
        <v>4</v>
      </c>
      <c r="F57" s="415"/>
      <c r="G57" s="417"/>
      <c r="H57" s="400" t="e">
        <f>G57*#REF!</f>
        <v>#REF!</v>
      </c>
    </row>
    <row r="58" spans="1:8" ht="38.25">
      <c r="A58" s="429"/>
      <c r="B58" s="376">
        <f>+B57+0.01</f>
        <v>6.02</v>
      </c>
      <c r="C58" s="377" t="s">
        <v>398</v>
      </c>
      <c r="D58" s="375" t="s">
        <v>123</v>
      </c>
      <c r="E58" s="395">
        <v>1</v>
      </c>
      <c r="F58" s="415"/>
      <c r="G58" s="417"/>
      <c r="H58" s="428"/>
    </row>
    <row r="59" spans="1:8" ht="38.25">
      <c r="A59" s="429"/>
      <c r="B59" s="376">
        <f>+B58+0.01</f>
        <v>6.0299999999999994</v>
      </c>
      <c r="C59" s="377" t="s">
        <v>399</v>
      </c>
      <c r="D59" s="375" t="s">
        <v>123</v>
      </c>
      <c r="E59" s="395">
        <v>11</v>
      </c>
      <c r="F59" s="415"/>
      <c r="G59" s="417"/>
      <c r="H59" s="428"/>
    </row>
    <row r="60" spans="1:8" s="371" customFormat="1" ht="51.75" customHeight="1">
      <c r="A60" s="450"/>
      <c r="B60" s="376">
        <f>+B59+0.01</f>
        <v>6.0399999999999991</v>
      </c>
      <c r="C60" s="377" t="s">
        <v>400</v>
      </c>
      <c r="D60" s="375" t="s">
        <v>123</v>
      </c>
      <c r="E60" s="395">
        <v>1</v>
      </c>
      <c r="F60" s="415"/>
      <c r="G60" s="417"/>
      <c r="H60" s="400" t="e">
        <f>G60*#REF!</f>
        <v>#REF!</v>
      </c>
    </row>
    <row r="61" spans="1:8" ht="38.25">
      <c r="A61" s="429"/>
      <c r="B61" s="376">
        <f>+B60+0.01</f>
        <v>6.0499999999999989</v>
      </c>
      <c r="C61" s="377" t="s">
        <v>401</v>
      </c>
      <c r="D61" s="375" t="s">
        <v>123</v>
      </c>
      <c r="E61" s="395">
        <v>1</v>
      </c>
      <c r="F61" s="415"/>
      <c r="G61" s="417"/>
      <c r="H61" s="428"/>
    </row>
    <row r="62" spans="1:8" ht="56.25" customHeight="1">
      <c r="A62" s="429"/>
      <c r="B62" s="376">
        <f>+B61+0.01</f>
        <v>6.0599999999999987</v>
      </c>
      <c r="C62" s="377" t="s">
        <v>403</v>
      </c>
      <c r="D62" s="375" t="s">
        <v>41</v>
      </c>
      <c r="E62" s="395">
        <v>15.84</v>
      </c>
      <c r="F62" s="415"/>
      <c r="G62" s="415"/>
      <c r="H62" s="428"/>
    </row>
    <row r="63" spans="1:8" s="359" customFormat="1">
      <c r="A63" s="427"/>
      <c r="B63" s="360"/>
      <c r="C63" s="364" t="s">
        <v>448</v>
      </c>
      <c r="D63" s="372"/>
      <c r="E63" s="360"/>
      <c r="F63" s="416"/>
      <c r="G63" s="416"/>
      <c r="H63" s="428"/>
    </row>
    <row r="64" spans="1:8" ht="15" customHeight="1">
      <c r="A64" s="429"/>
      <c r="B64" s="358">
        <v>7</v>
      </c>
      <c r="C64" s="392" t="s">
        <v>404</v>
      </c>
      <c r="D64" s="393"/>
      <c r="E64" s="394"/>
      <c r="F64" s="414"/>
      <c r="G64" s="414"/>
      <c r="H64" s="428"/>
    </row>
    <row r="65" spans="1:8" ht="114" customHeight="1">
      <c r="A65" s="429"/>
      <c r="B65" s="376">
        <f>+B64+0.01</f>
        <v>7.01</v>
      </c>
      <c r="C65" s="377" t="s">
        <v>405</v>
      </c>
      <c r="D65" s="375" t="s">
        <v>41</v>
      </c>
      <c r="E65" s="395">
        <v>18</v>
      </c>
      <c r="F65" s="415"/>
      <c r="G65" s="415"/>
      <c r="H65" s="428"/>
    </row>
    <row r="66" spans="1:8" s="359" customFormat="1">
      <c r="A66" s="451"/>
      <c r="B66" s="360"/>
      <c r="C66" s="364" t="s">
        <v>448</v>
      </c>
      <c r="D66" s="372"/>
      <c r="E66" s="360"/>
      <c r="F66" s="416"/>
      <c r="G66" s="416"/>
      <c r="H66" s="435"/>
    </row>
    <row r="67" spans="1:8" ht="32.25" customHeight="1">
      <c r="A67" s="425"/>
      <c r="B67" s="358">
        <v>8</v>
      </c>
      <c r="C67" s="481" t="s">
        <v>484</v>
      </c>
      <c r="D67" s="481"/>
      <c r="E67" s="481"/>
      <c r="F67" s="481"/>
      <c r="G67" s="481"/>
      <c r="H67" s="426"/>
    </row>
    <row r="68" spans="1:8" s="379" customFormat="1" ht="12.75">
      <c r="A68" s="436"/>
      <c r="B68" s="376">
        <f>+B67+0.01</f>
        <v>8.01</v>
      </c>
      <c r="C68" s="380" t="s">
        <v>406</v>
      </c>
      <c r="D68" s="375" t="s">
        <v>104</v>
      </c>
      <c r="E68" s="395">
        <v>45</v>
      </c>
      <c r="F68" s="415"/>
      <c r="G68" s="415"/>
      <c r="H68" s="437"/>
    </row>
    <row r="69" spans="1:8" s="379" customFormat="1" ht="12.75">
      <c r="A69" s="436"/>
      <c r="B69" s="376">
        <f t="shared" ref="B69:B78" si="2">+B68+0.01</f>
        <v>8.02</v>
      </c>
      <c r="C69" s="380" t="s">
        <v>407</v>
      </c>
      <c r="D69" s="375" t="s">
        <v>193</v>
      </c>
      <c r="E69" s="395">
        <v>36</v>
      </c>
      <c r="F69" s="415"/>
      <c r="G69" s="415"/>
      <c r="H69" s="437"/>
    </row>
    <row r="70" spans="1:8" s="379" customFormat="1" ht="22.5">
      <c r="A70" s="436"/>
      <c r="B70" s="376">
        <f t="shared" si="2"/>
        <v>8.0299999999999994</v>
      </c>
      <c r="C70" s="380" t="s">
        <v>408</v>
      </c>
      <c r="D70" s="375" t="s">
        <v>193</v>
      </c>
      <c r="E70" s="395">
        <v>1.5</v>
      </c>
      <c r="F70" s="415"/>
      <c r="G70" s="415"/>
      <c r="H70" s="437"/>
    </row>
    <row r="71" spans="1:8" s="379" customFormat="1" ht="22.5">
      <c r="A71" s="436"/>
      <c r="B71" s="376">
        <f t="shared" si="2"/>
        <v>8.0399999999999991</v>
      </c>
      <c r="C71" s="380" t="s">
        <v>413</v>
      </c>
      <c r="D71" s="375" t="s">
        <v>104</v>
      </c>
      <c r="E71" s="395">
        <v>90</v>
      </c>
      <c r="F71" s="415"/>
      <c r="G71" s="415"/>
      <c r="H71" s="437"/>
    </row>
    <row r="72" spans="1:8" s="379" customFormat="1" ht="12.75">
      <c r="A72" s="436"/>
      <c r="B72" s="376">
        <f t="shared" si="2"/>
        <v>8.0499999999999989</v>
      </c>
      <c r="C72" s="380" t="s">
        <v>409</v>
      </c>
      <c r="D72" s="375" t="s">
        <v>393</v>
      </c>
      <c r="E72" s="395">
        <v>1.5</v>
      </c>
      <c r="F72" s="415"/>
      <c r="G72" s="415"/>
      <c r="H72" s="437"/>
    </row>
    <row r="73" spans="1:8" s="379" customFormat="1" ht="22.5">
      <c r="A73" s="436"/>
      <c r="B73" s="376">
        <f t="shared" si="2"/>
        <v>8.0599999999999987</v>
      </c>
      <c r="C73" s="380" t="s">
        <v>410</v>
      </c>
      <c r="D73" s="375" t="s">
        <v>193</v>
      </c>
      <c r="E73" s="395">
        <v>1.5</v>
      </c>
      <c r="F73" s="415"/>
      <c r="G73" s="415"/>
      <c r="H73" s="437"/>
    </row>
    <row r="74" spans="1:8" s="379" customFormat="1" ht="45">
      <c r="A74" s="436"/>
      <c r="B74" s="376">
        <f t="shared" si="2"/>
        <v>8.0699999999999985</v>
      </c>
      <c r="C74" s="380" t="s">
        <v>411</v>
      </c>
      <c r="D74" s="375" t="s">
        <v>193</v>
      </c>
      <c r="E74" s="395">
        <v>6</v>
      </c>
      <c r="F74" s="415"/>
      <c r="G74" s="415"/>
      <c r="H74" s="437"/>
    </row>
    <row r="75" spans="1:8" s="379" customFormat="1" ht="12.75">
      <c r="A75" s="436"/>
      <c r="B75" s="376">
        <f t="shared" si="2"/>
        <v>8.0799999999999983</v>
      </c>
      <c r="C75" s="380" t="s">
        <v>412</v>
      </c>
      <c r="D75" s="375" t="s">
        <v>104</v>
      </c>
      <c r="E75" s="395">
        <v>67.5</v>
      </c>
      <c r="F75" s="415"/>
      <c r="G75" s="415"/>
      <c r="H75" s="437"/>
    </row>
    <row r="76" spans="1:8" s="357" customFormat="1" ht="21.95" customHeight="1">
      <c r="A76" s="438"/>
      <c r="B76" s="376">
        <f t="shared" si="2"/>
        <v>8.0899999999999981</v>
      </c>
      <c r="C76" s="381" t="s">
        <v>175</v>
      </c>
      <c r="D76" s="356" t="s">
        <v>45</v>
      </c>
      <c r="E76" s="395">
        <v>6</v>
      </c>
      <c r="F76" s="415"/>
      <c r="G76" s="415"/>
      <c r="H76" s="401">
        <v>2296000</v>
      </c>
    </row>
    <row r="77" spans="1:8" s="357" customFormat="1" ht="21.95" customHeight="1">
      <c r="A77" s="438"/>
      <c r="B77" s="376">
        <f t="shared" si="2"/>
        <v>8.0999999999999979</v>
      </c>
      <c r="C77" s="381" t="s">
        <v>176</v>
      </c>
      <c r="D77" s="356" t="s">
        <v>45</v>
      </c>
      <c r="E77" s="395">
        <v>3</v>
      </c>
      <c r="F77" s="415"/>
      <c r="G77" s="415"/>
      <c r="H77" s="401">
        <v>615000</v>
      </c>
    </row>
    <row r="78" spans="1:8" s="357" customFormat="1" ht="21.95" customHeight="1">
      <c r="A78" s="438"/>
      <c r="B78" s="376">
        <f t="shared" si="2"/>
        <v>8.1099999999999977</v>
      </c>
      <c r="C78" s="381" t="s">
        <v>394</v>
      </c>
      <c r="D78" s="356" t="s">
        <v>45</v>
      </c>
      <c r="E78" s="395">
        <v>4.5</v>
      </c>
      <c r="F78" s="415"/>
      <c r="G78" s="415"/>
      <c r="H78" s="401">
        <v>922500</v>
      </c>
    </row>
    <row r="79" spans="1:8" s="359" customFormat="1">
      <c r="A79" s="427"/>
      <c r="B79" s="360"/>
      <c r="C79" s="364" t="s">
        <v>448</v>
      </c>
      <c r="D79" s="372"/>
      <c r="E79" s="360"/>
      <c r="F79" s="416"/>
      <c r="G79" s="416"/>
      <c r="H79" s="428"/>
    </row>
    <row r="80" spans="1:8" ht="15" customHeight="1">
      <c r="A80" s="429"/>
      <c r="B80" s="358">
        <v>9</v>
      </c>
      <c r="C80" s="392" t="s">
        <v>423</v>
      </c>
      <c r="D80" s="393"/>
      <c r="E80" s="394"/>
      <c r="F80" s="414"/>
      <c r="G80" s="414"/>
      <c r="H80" s="428"/>
    </row>
    <row r="81" spans="1:8" ht="22.5">
      <c r="A81" s="429"/>
      <c r="B81" s="395">
        <f t="shared" ref="B81:B86" si="3">B80+0.01</f>
        <v>9.01</v>
      </c>
      <c r="C81" s="396" t="s">
        <v>424</v>
      </c>
      <c r="D81" s="378" t="s">
        <v>351</v>
      </c>
      <c r="E81" s="395">
        <v>57.2</v>
      </c>
      <c r="F81" s="415"/>
      <c r="G81" s="415"/>
      <c r="H81" s="428"/>
    </row>
    <row r="82" spans="1:8" ht="22.5">
      <c r="A82" s="429"/>
      <c r="B82" s="395">
        <f t="shared" si="3"/>
        <v>9.02</v>
      </c>
      <c r="C82" s="396" t="s">
        <v>425</v>
      </c>
      <c r="D82" s="378" t="s">
        <v>458</v>
      </c>
      <c r="E82" s="395">
        <v>20.8</v>
      </c>
      <c r="F82" s="415"/>
      <c r="G82" s="415"/>
      <c r="H82" s="428"/>
    </row>
    <row r="83" spans="1:8" ht="22.5">
      <c r="A83" s="429"/>
      <c r="B83" s="395">
        <f t="shared" si="3"/>
        <v>9.0299999999999994</v>
      </c>
      <c r="C83" s="396" t="s">
        <v>426</v>
      </c>
      <c r="D83" s="378" t="s">
        <v>458</v>
      </c>
      <c r="E83" s="395">
        <v>20.8</v>
      </c>
      <c r="F83" s="415"/>
      <c r="G83" s="415"/>
      <c r="H83" s="428"/>
    </row>
    <row r="84" spans="1:8" ht="22.5">
      <c r="A84" s="429"/>
      <c r="B84" s="395">
        <f t="shared" si="3"/>
        <v>9.0399999999999991</v>
      </c>
      <c r="C84" s="396" t="s">
        <v>427</v>
      </c>
      <c r="D84" s="378" t="s">
        <v>458</v>
      </c>
      <c r="E84" s="395">
        <v>26</v>
      </c>
      <c r="F84" s="415"/>
      <c r="G84" s="415"/>
      <c r="H84" s="428"/>
    </row>
    <row r="85" spans="1:8" ht="22.5">
      <c r="A85" s="429"/>
      <c r="B85" s="395">
        <f t="shared" si="3"/>
        <v>9.0499999999999989</v>
      </c>
      <c r="C85" s="396" t="s">
        <v>428</v>
      </c>
      <c r="D85" s="378" t="s">
        <v>458</v>
      </c>
      <c r="E85" s="395">
        <v>20.8</v>
      </c>
      <c r="F85" s="415"/>
      <c r="G85" s="415"/>
      <c r="H85" s="428"/>
    </row>
    <row r="86" spans="1:8" ht="22.5">
      <c r="A86" s="429"/>
      <c r="B86" s="395">
        <f t="shared" si="3"/>
        <v>9.0599999999999987</v>
      </c>
      <c r="C86" s="396" t="s">
        <v>429</v>
      </c>
      <c r="D86" s="378" t="s">
        <v>351</v>
      </c>
      <c r="E86" s="395">
        <v>93.6</v>
      </c>
      <c r="F86" s="415"/>
      <c r="G86" s="415"/>
      <c r="H86" s="428"/>
    </row>
    <row r="87" spans="1:8" s="359" customFormat="1">
      <c r="A87" s="427"/>
      <c r="B87" s="360"/>
      <c r="C87" s="364" t="s">
        <v>448</v>
      </c>
      <c r="D87" s="372"/>
      <c r="E87" s="360"/>
      <c r="F87" s="416"/>
      <c r="G87" s="416"/>
      <c r="H87" s="428"/>
    </row>
    <row r="88" spans="1:8" ht="15" customHeight="1">
      <c r="A88" s="429"/>
      <c r="B88" s="358">
        <v>10</v>
      </c>
      <c r="C88" s="392" t="s">
        <v>468</v>
      </c>
      <c r="D88" s="393"/>
      <c r="E88" s="394"/>
      <c r="F88" s="414"/>
      <c r="G88" s="414"/>
      <c r="H88" s="428"/>
    </row>
    <row r="89" spans="1:8" ht="15" customHeight="1">
      <c r="A89" s="429"/>
      <c r="B89" s="395">
        <f>+B88+0.01</f>
        <v>10.01</v>
      </c>
      <c r="C89" s="402" t="s">
        <v>430</v>
      </c>
      <c r="D89" s="378" t="s">
        <v>351</v>
      </c>
      <c r="E89" s="395">
        <v>67.599999999999994</v>
      </c>
      <c r="F89" s="415"/>
      <c r="G89" s="415"/>
      <c r="H89" s="428"/>
    </row>
    <row r="90" spans="1:8" ht="22.5">
      <c r="A90" s="429"/>
      <c r="B90" s="395">
        <f t="shared" ref="B90:B102" si="4">B89+0.01</f>
        <v>10.02</v>
      </c>
      <c r="C90" s="396" t="s">
        <v>431</v>
      </c>
      <c r="D90" s="378" t="s">
        <v>458</v>
      </c>
      <c r="E90" s="395">
        <v>18.72</v>
      </c>
      <c r="F90" s="415"/>
      <c r="G90" s="415"/>
      <c r="H90" s="428"/>
    </row>
    <row r="91" spans="1:8" ht="22.5">
      <c r="A91" s="429"/>
      <c r="B91" s="395">
        <f t="shared" si="4"/>
        <v>10.029999999999999</v>
      </c>
      <c r="C91" s="396" t="s">
        <v>432</v>
      </c>
      <c r="D91" s="378" t="s">
        <v>458</v>
      </c>
      <c r="E91" s="395">
        <v>6.24</v>
      </c>
      <c r="F91" s="415"/>
      <c r="G91" s="415"/>
      <c r="H91" s="428"/>
    </row>
    <row r="92" spans="1:8" ht="22.5">
      <c r="A92" s="429"/>
      <c r="B92" s="395">
        <f t="shared" si="4"/>
        <v>10.039999999999999</v>
      </c>
      <c r="C92" s="396" t="s">
        <v>433</v>
      </c>
      <c r="D92" s="378" t="s">
        <v>458</v>
      </c>
      <c r="E92" s="395">
        <v>2.08</v>
      </c>
      <c r="F92" s="415"/>
      <c r="G92" s="415"/>
      <c r="H92" s="428"/>
    </row>
    <row r="93" spans="1:8">
      <c r="A93" s="429"/>
      <c r="B93" s="395">
        <f t="shared" si="4"/>
        <v>10.049999999999999</v>
      </c>
      <c r="C93" s="396" t="s">
        <v>459</v>
      </c>
      <c r="D93" s="378" t="s">
        <v>344</v>
      </c>
      <c r="E93" s="395">
        <v>12</v>
      </c>
      <c r="F93" s="415"/>
      <c r="G93" s="415"/>
      <c r="H93" s="428"/>
    </row>
    <row r="94" spans="1:8">
      <c r="A94" s="429"/>
      <c r="B94" s="395">
        <f t="shared" si="4"/>
        <v>10.059999999999999</v>
      </c>
      <c r="C94" s="396" t="s">
        <v>460</v>
      </c>
      <c r="D94" s="378" t="s">
        <v>344</v>
      </c>
      <c r="E94" s="395">
        <v>1</v>
      </c>
      <c r="F94" s="415"/>
      <c r="G94" s="415"/>
      <c r="H94" s="428"/>
    </row>
    <row r="95" spans="1:8" ht="22.5">
      <c r="A95" s="429"/>
      <c r="B95" s="395">
        <f t="shared" si="4"/>
        <v>10.069999999999999</v>
      </c>
      <c r="C95" s="396" t="s">
        <v>0</v>
      </c>
      <c r="D95" s="378" t="s">
        <v>458</v>
      </c>
      <c r="E95" s="395">
        <v>2</v>
      </c>
      <c r="F95" s="415"/>
      <c r="G95" s="415"/>
      <c r="H95" s="428"/>
    </row>
    <row r="96" spans="1:8" ht="22.5">
      <c r="A96" s="429"/>
      <c r="B96" s="395">
        <f t="shared" si="4"/>
        <v>10.079999999999998</v>
      </c>
      <c r="C96" s="396" t="s">
        <v>1</v>
      </c>
      <c r="D96" s="378" t="s">
        <v>458</v>
      </c>
      <c r="E96" s="395">
        <v>9</v>
      </c>
      <c r="F96" s="415"/>
      <c r="G96" s="415"/>
      <c r="H96" s="428"/>
    </row>
    <row r="97" spans="1:10" ht="22.5">
      <c r="A97" s="429"/>
      <c r="B97" s="395">
        <f t="shared" si="4"/>
        <v>10.089999999999998</v>
      </c>
      <c r="C97" s="396" t="s">
        <v>461</v>
      </c>
      <c r="D97" s="378" t="s">
        <v>344</v>
      </c>
      <c r="E97" s="395">
        <v>2</v>
      </c>
      <c r="F97" s="415"/>
      <c r="G97" s="415"/>
      <c r="H97" s="428"/>
    </row>
    <row r="98" spans="1:10" ht="45">
      <c r="A98" s="429"/>
      <c r="B98" s="395">
        <f t="shared" si="4"/>
        <v>10.099999999999998</v>
      </c>
      <c r="C98" s="396" t="s">
        <v>434</v>
      </c>
      <c r="D98" s="378" t="s">
        <v>344</v>
      </c>
      <c r="E98" s="395">
        <v>3</v>
      </c>
      <c r="F98" s="415"/>
      <c r="G98" s="415"/>
      <c r="H98" s="428"/>
    </row>
    <row r="99" spans="1:10" ht="22.5">
      <c r="A99" s="429"/>
      <c r="B99" s="395">
        <f t="shared" si="4"/>
        <v>10.109999999999998</v>
      </c>
      <c r="C99" s="396" t="s">
        <v>435</v>
      </c>
      <c r="D99" s="378" t="s">
        <v>344</v>
      </c>
      <c r="E99" s="395">
        <v>9</v>
      </c>
      <c r="F99" s="415"/>
      <c r="G99" s="415"/>
      <c r="H99" s="428"/>
    </row>
    <row r="100" spans="1:10" ht="22.5">
      <c r="A100" s="429"/>
      <c r="B100" s="395">
        <f t="shared" si="4"/>
        <v>10.119999999999997</v>
      </c>
      <c r="C100" s="396" t="s">
        <v>436</v>
      </c>
      <c r="D100" s="378" t="s">
        <v>344</v>
      </c>
      <c r="E100" s="395">
        <v>1</v>
      </c>
      <c r="F100" s="415"/>
      <c r="G100" s="415"/>
      <c r="H100" s="428"/>
    </row>
    <row r="101" spans="1:10">
      <c r="A101" s="429"/>
      <c r="B101" s="395">
        <f t="shared" si="4"/>
        <v>10.129999999999997</v>
      </c>
      <c r="C101" s="396" t="s">
        <v>462</v>
      </c>
      <c r="D101" s="378" t="s">
        <v>463</v>
      </c>
      <c r="E101" s="395">
        <v>1</v>
      </c>
      <c r="F101" s="415"/>
      <c r="G101" s="415"/>
      <c r="H101" s="428"/>
    </row>
    <row r="102" spans="1:10">
      <c r="A102" s="429"/>
      <c r="B102" s="395">
        <f t="shared" si="4"/>
        <v>10.139999999999997</v>
      </c>
      <c r="C102" s="396" t="s">
        <v>437</v>
      </c>
      <c r="D102" s="378" t="s">
        <v>39</v>
      </c>
      <c r="E102" s="395">
        <v>5.3</v>
      </c>
      <c r="F102" s="415"/>
      <c r="G102" s="415"/>
      <c r="H102" s="428"/>
    </row>
    <row r="103" spans="1:10" s="359" customFormat="1">
      <c r="A103" s="427"/>
      <c r="B103" s="360"/>
      <c r="C103" s="364" t="s">
        <v>448</v>
      </c>
      <c r="D103" s="372"/>
      <c r="E103" s="360"/>
      <c r="F103" s="416"/>
      <c r="G103" s="416"/>
      <c r="H103" s="428"/>
    </row>
    <row r="104" spans="1:10" ht="15" customHeight="1">
      <c r="A104" s="429"/>
      <c r="B104" s="358">
        <v>11</v>
      </c>
      <c r="C104" s="392" t="s">
        <v>464</v>
      </c>
      <c r="D104" s="393"/>
      <c r="E104" s="394"/>
      <c r="F104" s="414"/>
      <c r="G104" s="414"/>
      <c r="H104" s="428"/>
    </row>
    <row r="105" spans="1:10">
      <c r="A105" s="429"/>
      <c r="B105" s="395">
        <f>B104+0.01</f>
        <v>11.01</v>
      </c>
      <c r="C105" s="396" t="s">
        <v>465</v>
      </c>
      <c r="D105" s="378" t="s">
        <v>39</v>
      </c>
      <c r="E105" s="395">
        <v>468</v>
      </c>
      <c r="F105" s="415"/>
      <c r="G105" s="415"/>
      <c r="H105" s="428"/>
    </row>
    <row r="106" spans="1:10" s="359" customFormat="1">
      <c r="A106" s="427"/>
      <c r="B106" s="360"/>
      <c r="C106" s="364" t="s">
        <v>448</v>
      </c>
      <c r="D106" s="372"/>
      <c r="E106" s="360"/>
      <c r="F106" s="416"/>
      <c r="G106" s="416"/>
      <c r="H106" s="428"/>
    </row>
    <row r="107" spans="1:10">
      <c r="A107" s="429"/>
      <c r="B107" s="403"/>
      <c r="C107" s="404"/>
      <c r="D107" s="405"/>
      <c r="E107" s="403"/>
      <c r="F107" s="418"/>
      <c r="G107" s="418"/>
      <c r="H107" s="428"/>
    </row>
    <row r="108" spans="1:10" s="359" customFormat="1" ht="12" thickBot="1">
      <c r="A108" s="427"/>
      <c r="B108" s="382"/>
      <c r="C108" s="383"/>
      <c r="D108" s="385"/>
      <c r="E108" s="382"/>
      <c r="F108" s="406"/>
      <c r="G108" s="419"/>
      <c r="H108" s="428"/>
    </row>
    <row r="109" spans="1:10">
      <c r="A109" s="429"/>
      <c r="B109" s="384"/>
      <c r="C109" s="390" t="s">
        <v>438</v>
      </c>
      <c r="D109" s="386"/>
      <c r="E109" s="387"/>
      <c r="F109" s="388"/>
      <c r="G109" s="420"/>
      <c r="H109" s="428"/>
    </row>
    <row r="110" spans="1:10">
      <c r="A110" s="429"/>
      <c r="B110" s="384"/>
      <c r="C110" s="391" t="s">
        <v>466</v>
      </c>
      <c r="D110" s="389"/>
      <c r="E110" s="361"/>
      <c r="F110" s="362"/>
      <c r="G110" s="421"/>
      <c r="H110" s="428"/>
      <c r="J110" s="452"/>
    </row>
    <row r="111" spans="1:10" s="407" customFormat="1" ht="15.75" thickBot="1">
      <c r="A111" s="432"/>
      <c r="B111" s="433"/>
      <c r="C111" s="408" t="s">
        <v>439</v>
      </c>
      <c r="D111" s="409"/>
      <c r="E111" s="410"/>
      <c r="F111" s="411"/>
      <c r="G111" s="422">
        <v>161603998.5</v>
      </c>
      <c r="H111" s="434"/>
    </row>
    <row r="112" spans="1:10">
      <c r="A112" s="429"/>
      <c r="B112" s="384"/>
      <c r="C112" s="430"/>
      <c r="D112" s="439"/>
      <c r="E112" s="384"/>
      <c r="F112" s="431"/>
      <c r="G112" s="406" t="s">
        <v>467</v>
      </c>
      <c r="H112" s="428"/>
      <c r="J112" s="452"/>
    </row>
  </sheetData>
  <mergeCells count="6">
    <mergeCell ref="B56:G56"/>
    <mergeCell ref="C67:G67"/>
    <mergeCell ref="B8:C8"/>
    <mergeCell ref="B2:G2"/>
    <mergeCell ref="B3:G3"/>
    <mergeCell ref="B4:G7"/>
  </mergeCells>
  <phoneticPr fontId="33" type="noConversion"/>
  <printOptions horizontalCentered="1" verticalCentered="1"/>
  <pageMargins left="0.19685039370078741" right="0.19685039370078741" top="0.19685039370078741" bottom="0.19685039370078741" header="0" footer="0"/>
  <pageSetup scale="83" orientation="portrait" horizontalDpi="300" verticalDpi="300" r:id="rId1"/>
  <headerFooter alignWithMargins="0">
    <oddFooter>&amp;R&amp;P</oddFooter>
  </headerFooter>
  <rowBreaks count="2" manualBreakCount="2">
    <brk id="34" max="8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BALANCE JULIO 8 CON RADIOLOGIA</vt:lpstr>
      <vt:lpstr>Hoja1</vt:lpstr>
      <vt:lpstr>b</vt:lpstr>
      <vt:lpstr>CANTIDADES DE OBRA</vt:lpstr>
      <vt:lpstr>b!Print_Area</vt:lpstr>
      <vt:lpstr>'BALANCE JULIO 8 CON RADIOLOGIA'!Print_Area</vt:lpstr>
      <vt:lpstr>'CANTIDADES DE OBRA'!Print_Area</vt:lpstr>
      <vt:lpstr>b!Print_Titles</vt:lpstr>
      <vt:lpstr>'BALANCE JULIO 8 CON RADIOLOGIA'!Print_Titles</vt:lpstr>
      <vt:lpstr>'CANTIDADES DE OBRA'!Print_Titles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2012-07-24T21:34:11Z</cp:lastPrinted>
  <dcterms:created xsi:type="dcterms:W3CDTF">2009-07-23T23:04:20Z</dcterms:created>
  <dcterms:modified xsi:type="dcterms:W3CDTF">2012-10-18T12:47:52Z</dcterms:modified>
</cp:coreProperties>
</file>